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KM_LSIP\"/>
    </mc:Choice>
  </mc:AlternateContent>
  <xr:revisionPtr revIDLastSave="0" documentId="13_ncr:1_{3DB8F2D9-33D8-485A-9BD2-C40209FB6F31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<sst xmlns="http://schemas.openxmlformats.org/spreadsheetml/2006/main" count="2354" uniqueCount="530">
  <si>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</si>
  <si>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</si>
  <si>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</si>
  <si>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</si>
  <si>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</si>
  <si>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</si>
  <si>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</si>
  <si>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</si>
  <si>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</si>
  <si>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</si>
  <si>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</si>
  <si>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</si>
  <si>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</si>
  <si>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</si>
  <si>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</si>
  <si>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</si>
  <si>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</si>
  <si>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</si>
  <si>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</si>
  <si>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</si>
  <si>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</si>
  <si>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</si>
  <si>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</si>
  <si>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</si>
  <si>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</si>
  <si>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</si>
  <si>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</si>
  <si>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</si>
  <si>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</si>
  <si>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</si>
  <si>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</si>
  <si>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</si>
  <si>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</si>
  <si>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</si>
  <si>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</si>
  <si>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</si>
  <si>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</si>
  <si>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</si>
  <si>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</si>
  <si>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</si>
  <si>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</si>
  <si>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</si>
  <si>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</si>
  <si>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</si>
  <si>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</si>
  <si>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</si>
  <si>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</si>
  <si>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</si>
  <si>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</si>
  <si>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</si>
  <si>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</si>
  <si>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</si>
  <si>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</si>
  <si>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</si>
  <si>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</si>
  <si>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</si>
  <si>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</si>
  <si>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</si>
  <si>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</si>
  <si>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</si>
  <si>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</si>
  <si>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</si>
  <si>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</si>
  <si>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</si>
  <si>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</si>
  <si>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</si>
  <si>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</si>
  <si>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</si>
  <si>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</si>
  <si>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</si>
  <si>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</si>
  <si>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</si>
  <si>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</si>
  <si>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</si>
  <si>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</si>
  <si>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</si>
  <si>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</si>
  <si>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</si>
  <si>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</si>
  <si>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</si>
  <si>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</si>
  <si>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</si>
  <si>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</si>
  <si>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</si>
  <si>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</si>
  <si>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</si>
  <si>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</si>
  <si>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</si>
  <si>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</si>
  <si>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</si>
  <si>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</si>
  <si>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</si>
  <si>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</si>
  <si>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</si>
  <si>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</si>
  <si>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</si>
  <si>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</si>
  <si>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</si>
  <si>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</si>
  <si>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</si>
  <si>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</si>
  <si>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</si>
  <si>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</si>
  <si>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</si>
  <si>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</si>
  <si>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</si>
  <si>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</si>
  <si>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</si>
  <si>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</si>
  <si>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</si>
  <si>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</si>
  <si>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</si>
  <si>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</si>
  <si>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</si>
  <si>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</si>
  <si>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</si>
  <si>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</si>
  <si>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</si>
  <si>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</si>
  <si>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</si>
  <si>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</si>
  <si>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</si>
  <si>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</si>
  <si>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</si>
  <si>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</si>
  <si>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</si>
  <si>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</si>
  <si>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</si>
  <si>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</si>
  <si>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</si>
  <si>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</si>
  <si>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</si>
  <si>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</si>
  <si>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</si>
  <si>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</si>
  <si>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</si>
  <si>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</si>
  <si>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</si>
  <si>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</si>
  <si>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</si>
  <si>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</si>
  <si>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</si>
  <si>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</si>
  <si>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</si>
  <si>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</si>
  <si>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</si>
  <si>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</si>
  <si>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</si>
  <si>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</si>
  <si>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</si>
  <si>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</si>
  <si>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</si>
  <si>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</si>
  <si>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</si>
  <si>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</si>
  <si>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</si>
  <si>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</si>
  <si>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</si>
  <si>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</si>
  <si>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</si>
  <si>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</si>
  <si>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</si>
  <si>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</si>
  <si>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</si>
  <si>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</si>
  <si>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</si>
  <si>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</si>
  <si>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</si>
  <si>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</si>
  <si>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</si>
  <si>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</si>
  <si>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</si>
  <si>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</si>
  <si>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</si>
  <si>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</si>
  <si>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</si>
  <si>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</si>
  <si>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</si>
  <si>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</si>
  <si>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</si>
  <si>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</si>
  <si>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</si>
  <si>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</si>
  <si>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</si>
  <si>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</si>
  <si>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</si>
  <si>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</si>
  <si>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</si>
  <si>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</si>
  <si>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</si>
  <si>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</si>
  <si>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</si>
  <si>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</si>
  <si>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</si>
  <si>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</si>
  <si>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</si>
  <si>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</si>
  <si>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</si>
  <si>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</si>
  <si>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</si>
  <si>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</si>
  <si>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</si>
  <si>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</si>
  <si>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</si>
  <si>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</si>
  <si>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</si>
  <si>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</si>
  <si>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</si>
  <si>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</si>
  <si>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</si>
  <si>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</si>
  <si>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</si>
  <si>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</si>
  <si>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</si>
  <si>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</si>
  <si>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</si>
  <si>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</si>
  <si>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</si>
  <si>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</si>
  <si>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</si>
  <si>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</si>
  <si>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</si>
  <si>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</si>
  <si>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</si>
  <si>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</si>
  <si>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</si>
  <si>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</si>
  <si>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</si>
  <si>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</si>
  <si>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</si>
  <si>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</si>
  <si>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</si>
  <si>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</si>
  <si>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</si>
  <si>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</si>
  <si>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</si>
  <si>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</si>
  <si>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</si>
  <si>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</si>
  <si>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</si>
  <si>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</si>
  <si>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</si>
  <si>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</si>
  <si>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</si>
  <si>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</si>
  <si>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</si>
  <si>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</si>
  <si>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</si>
  <si>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</si>
  <si>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</si>
  <si>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</si>
  <si>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</si>
  <si>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</si>
  <si>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</si>
  <si>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</si>
  <si>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</si>
  <si>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</si>
  <si>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</si>
  <si>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</si>
  <si>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</si>
  <si>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</si>
  <si>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</si>
  <si>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</si>
  <si>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</si>
  <si>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</si>
  <si>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</si>
  <si>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</si>
  <si>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</si>
  <si>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</si>
  <si>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</si>
  <si>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</si>
  <si>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</si>
  <si>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</si>
  <si>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</si>
  <si>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</si>
  <si>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</si>
  <si>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</si>
  <si>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</si>
  <si>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</si>
  <si>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</si>
  <si>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</si>
  <si>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</si>
  <si>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</si>
  <si>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</si>
  <si>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</si>
  <si>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</si>
  <si>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</si>
  <si>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</si>
  <si>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</si>
  <si>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</si>
  <si>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</si>
  <si>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</si>
  <si>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</si>
  <si>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</si>
  <si>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</si>
  <si>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</si>
  <si>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</si>
  <si>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</si>
  <si>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</si>
  <si>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</si>
  <si>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</si>
  <si>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</si>
  <si>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</si>
  <si>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</si>
  <si>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</si>
  <si>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</si>
  <si>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</si>
  <si>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</si>
  <si>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</si>
  <si>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</si>
  <si>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</si>
  <si>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</si>
  <si>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</si>
  <si>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</si>
  <si>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</si>
  <si>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</si>
  <si>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</si>
  <si>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</si>
  <si>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</si>
  <si>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</si>
  <si>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</si>
  <si>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</si>
  <si>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</si>
  <si>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</si>
  <si>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</si>
  <si>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</si>
  <si>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</si>
  <si>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</si>
  <si>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</si>
  <si>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</si>
  <si>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</si>
  <si>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</si>
  <si>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</si>
  <si>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</si>
  <si>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</si>
  <si>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</si>
  <si>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</si>
  <si>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</si>
  <si>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</si>
  <si>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</si>
  <si>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</si>
  <si>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</si>
  <si>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</si>
  <si>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</si>
  <si>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</si>
  <si>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</si>
  <si>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</si>
  <si>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</si>
  <si>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</si>
  <si>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</si>
  <si>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</si>
  <si>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</si>
  <si>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</si>
  <si>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</si>
  <si>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</si>
  <si>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</si>
  <si>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</si>
  <si>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</si>
  <si>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</si>
  <si>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</si>
  <si>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</si>
  <si>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</si>
  <si>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</si>
  <si>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</si>
  <si>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</si>
  <si>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</si>
  <si>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</si>
  <si>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</si>
  <si>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</si>
  <si>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</si>
  <si>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</si>
  <si>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</si>
  <si>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</si>
  <si>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</si>
  <si>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</si>
  <si>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</si>
  <si>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</si>
  <si>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</si>
  <si>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</si>
  <si>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</si>
  <si>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</si>
  <si>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</si>
  <si>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</si>
  <si>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</si>
  <si>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</si>
  <si>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</si>
  <si>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</si>
  <si>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</si>
  <si>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</si>
  <si>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</si>
  <si>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</si>
  <si>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</si>
  <si>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</si>
  <si>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</si>
  <si>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</si>
  <si>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</si>
  <si>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</si>
  <si>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</si>
  <si>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</si>
  <si>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</si>
  <si>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</si>
  <si>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</si>
  <si>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</si>
  <si>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</si>
  <si>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</si>
  <si>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</si>
  <si>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</si>
  <si>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</si>
  <si>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</si>
  <si>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</si>
  <si>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</si>
  <si>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</si>
  <si>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</si>
  <si>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</si>
  <si>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</si>
  <si>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</si>
  <si>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</si>
  <si>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</si>
  <si>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</si>
  <si>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</si>
  <si>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</si>
  <si>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</si>
  <si>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</si>
  <si>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</si>
  <si>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</si>
  <si>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</si>
  <si>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</si>
  <si>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</si>
  <si>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</si>
  <si>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</si>
  <si>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</si>
  <si>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</si>
  <si>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</si>
  <si>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</si>
  <si>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</si>
  <si>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</si>
  <si>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</si>
  <si>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</si>
  <si>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</si>
  <si>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</si>
  <si>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</si>
  <si>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</si>
  <si>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</si>
  <si>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</si>
  <si>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</si>
  <si>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</si>
  <si>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</si>
  <si>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</si>
  <si>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</si>
  <si>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</si>
  <si>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</si>
  <si>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</si>
  <si>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</si>
  <si>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</si>
  <si>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</si>
  <si>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</si>
  <si>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</si>
  <si>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</si>
  <si>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</si>
  <si>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</si>
  <si>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</si>
  <si>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</si>
  <si>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</si>
  <si>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</si>
  <si>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</si>
  <si>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</si>
  <si>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</si>
  <si>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</si>
  <si>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</si>
  <si>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</si>
  <si>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</si>
  <si>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</si>
  <si>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</si>
  <si>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</si>
  <si>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</si>
  <si>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</si>
  <si>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</si>
  <si>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</si>
  <si>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</si>
  <si>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</si>
  <si>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</si>
  <si>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</si>
  <si>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</si>
  <si>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</si>
  <si>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</si>
  <si>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</si>
  <si>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</si>
  <si>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</si>
  <si>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</si>
  <si>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</si>
  <si>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</si>
  <si>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</si>
  <si>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</si>
  <si>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</si>
  <si>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</si>
  <si>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</si>
  <si>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</si>
  <si>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</si>
  <si>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</si>
  <si>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</si>
  <si>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</si>
  <si>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</si>
  <si>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</si>
  <si>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</si>
  <si>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</si>
  <si>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</si>
  <si>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</si>
  <si>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</si>
  <si>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</si>
  <si>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</si>
  <si>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</si>
  <si>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</si>
  <si>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</si>
  <si>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</si>
  <si>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</si>
  <si>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</si>
  <si>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</si>
  <si>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</si>
  <si>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</si>
  <si>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</si>
  <si>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</si>
  <si>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</si>
  <si>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</si>
  <si>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</si>
  <si>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automation/Data/Results/Workbooks/LSIPs/KM_LSIP/KM_LSIP_Database.Main.xlsx</t>
  </si>
  <si>
    <t>LSIP</t>
  </si>
  <si>
    <t>18. Kent and Medway</t>
  </si>
  <si>
    <t>LSIP name</t>
  </si>
  <si>
    <t>Kent and Medway</t>
  </si>
  <si>
    <t>09 03 2023 10:29:33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</si>
</sst>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0.52033492707621587</c:v>
                </c:pt>
                <c:pt idx="2">
                  <c:v>0.82645127246256944</c:v>
                </c:pt>
                <c:pt idx="3">
                  <c:v>-0.31467910894833473</c:v>
                </c:pt>
                <c:pt idx="4">
                  <c:v>-0.37751527710698785</c:v>
                </c:pt>
                <c:pt idx="5">
                  <c:v>0.20939279951772694</c:v>
                </c:pt>
                <c:pt idx="7">
                  <c:v>-0.83690596343318768</c:v>
                </c:pt>
                <c:pt idx="8">
                  <c:v>-1.8539533272211806</c:v>
                </c:pt>
                <c:pt idx="9">
                  <c:v>-0.37594314603924817</c:v>
                </c:pt>
                <c:pt idx="10">
                  <c:v>-7.1653701927798519E-2</c:v>
                </c:pt>
                <c:pt idx="11">
                  <c:v>1.875396119600059</c:v>
                </c:pt>
                <c:pt idx="12">
                  <c:v>-0.55112426992475205</c:v>
                </c:pt>
                <c:pt idx="13">
                  <c:v>-1.0146827041676132</c:v>
                </c:pt>
                <c:pt idx="14">
                  <c:v>-4.7681970341185931</c:v>
                </c:pt>
                <c:pt idx="15">
                  <c:v>-0.55024923807116544</c:v>
                </c:pt>
                <c:pt idx="17">
                  <c:v>1.7418384132651177</c:v>
                </c:pt>
                <c:pt idx="18">
                  <c:v>-0.13542153334620277</c:v>
                </c:pt>
                <c:pt idx="19">
                  <c:v>1.013152678058904</c:v>
                </c:pt>
                <c:pt idx="20">
                  <c:v>0.96288103121078272</c:v>
                </c:pt>
                <c:pt idx="22">
                  <c:v>3.7010895979821878</c:v>
                </c:pt>
                <c:pt idx="24">
                  <c:v>0.21689158707540734</c:v>
                </c:pt>
                <c:pt idx="25">
                  <c:v>0.39207932909615106</c:v>
                </c:pt>
                <c:pt idx="26">
                  <c:v>5.822268250959195</c:v>
                </c:pt>
                <c:pt idx="27">
                  <c:v>0.90178629367170249</c:v>
                </c:pt>
                <c:pt idx="29">
                  <c:v>3.951766615476493</c:v>
                </c:pt>
                <c:pt idx="30">
                  <c:v>10.849435143441809</c:v>
                </c:pt>
                <c:pt idx="31">
                  <c:v>-3.350984271657953</c:v>
                </c:pt>
                <c:pt idx="32">
                  <c:v>-3.4631063484746982</c:v>
                </c:pt>
                <c:pt idx="33">
                  <c:v>0.42618051332792284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0.42416716541802124</c:v>
                </c:pt>
                <c:pt idx="2">
                  <c:v>0.28127010057141799</c:v>
                </c:pt>
                <c:pt idx="3">
                  <c:v>0.13616784640293478</c:v>
                </c:pt>
                <c:pt idx="4">
                  <c:v>0.1233843488639863</c:v>
                </c:pt>
                <c:pt idx="5">
                  <c:v>0.20367036010768835</c:v>
                </c:pt>
                <c:pt idx="7">
                  <c:v>-0.4603574466360616</c:v>
                </c:pt>
                <c:pt idx="8">
                  <c:v>1.0309786565547707</c:v>
                </c:pt>
                <c:pt idx="9">
                  <c:v>0.96034505884496912</c:v>
                </c:pt>
                <c:pt idx="10">
                  <c:v>0.97146952450180013</c:v>
                </c:pt>
                <c:pt idx="11">
                  <c:v>0.72646187875489154</c:v>
                </c:pt>
                <c:pt idx="12">
                  <c:v>-0.73489123649896904</c:v>
                </c:pt>
                <c:pt idx="13">
                  <c:v>1.2637203247654272</c:v>
                </c:pt>
                <c:pt idx="14">
                  <c:v>-0.43836016724762006</c:v>
                </c:pt>
                <c:pt idx="15">
                  <c:v>0.67487297476562791</c:v>
                </c:pt>
                <c:pt idx="17">
                  <c:v>1.2558891235489256</c:v>
                </c:pt>
                <c:pt idx="18">
                  <c:v>0.35922008132618366</c:v>
                </c:pt>
                <c:pt idx="19">
                  <c:v>0.11846837710265401</c:v>
                </c:pt>
                <c:pt idx="20">
                  <c:v>0.44740897784480982</c:v>
                </c:pt>
                <c:pt idx="22">
                  <c:v>0.90661453953115867</c:v>
                </c:pt>
                <c:pt idx="24">
                  <c:v>-0.98770698798126277</c:v>
                </c:pt>
                <c:pt idx="25">
                  <c:v>-2.0137138892627582</c:v>
                </c:pt>
                <c:pt idx="26">
                  <c:v>1.4380450113862908</c:v>
                </c:pt>
                <c:pt idx="27">
                  <c:v>-0.79968124382998607</c:v>
                </c:pt>
                <c:pt idx="29">
                  <c:v>1.2068113775559608</c:v>
                </c:pt>
                <c:pt idx="30">
                  <c:v>-0.10028302881716078</c:v>
                </c:pt>
                <c:pt idx="31">
                  <c:v>-1.2439601574706027</c:v>
                </c:pt>
                <c:pt idx="32">
                  <c:v>0.42873396560723087</c:v>
                </c:pt>
                <c:pt idx="33">
                  <c:v>0.55889633843366759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11.155000000000005</c:v>
                </c:pt>
                <c:pt idx="1">
                  <c:v>11.310999999999989</c:v>
                </c:pt>
                <c:pt idx="2">
                  <c:v>13.700000000000028</c:v>
                </c:pt>
                <c:pt idx="3">
                  <c:v>10.454000000000015</c:v>
                </c:pt>
                <c:pt idx="4">
                  <c:v>16.386000000000017</c:v>
                </c:pt>
                <c:pt idx="5">
                  <c:v>13.244999999999997</c:v>
                </c:pt>
                <c:pt idx="6">
                  <c:v>13.463000000000019</c:v>
                </c:pt>
                <c:pt idx="7">
                  <c:v>15.029999999999994</c:v>
                </c:pt>
                <c:pt idx="8">
                  <c:v>13.014999999999958</c:v>
                </c:pt>
                <c:pt idx="9">
                  <c:v>14.431000000000024</c:v>
                </c:pt>
                <c:pt idx="10">
                  <c:v>11.104999999999992</c:v>
                </c:pt>
                <c:pt idx="11">
                  <c:v>11.193000000000017</c:v>
                </c:pt>
                <c:pt idx="12">
                  <c:v>11.270999999999978</c:v>
                </c:pt>
                <c:pt idx="13">
                  <c:v>11.399000000000028</c:v>
                </c:pt>
                <c:pt idx="14">
                  <c:v>11.480000000000024</c:v>
                </c:pt>
                <c:pt idx="15">
                  <c:v>11.505000000000006</c:v>
                </c:pt>
                <c:pt idx="16">
                  <c:v>11.537999999999993</c:v>
                </c:pt>
                <c:pt idx="17">
                  <c:v>11.569000000000011</c:v>
                </c:pt>
                <c:pt idx="18">
                  <c:v>11.596000000000004</c:v>
                </c:pt>
                <c:pt idx="19">
                  <c:v>11.621999999999971</c:v>
                </c:pt>
                <c:pt idx="20">
                  <c:v>11.662000000000035</c:v>
                </c:pt>
                <c:pt idx="21">
                  <c:v>11.700999999999986</c:v>
                </c:pt>
                <c:pt idx="22">
                  <c:v>11.73900000000002</c:v>
                </c:pt>
                <c:pt idx="23">
                  <c:v>11.773999999999996</c:v>
                </c:pt>
                <c:pt idx="24" formatCode="#,##0.00">
                  <c:v>11.80799999999998</c:v>
                </c:pt>
                <c:pt idx="25">
                  <c:v>11.841000000000001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0.48600000000000038</c:v>
                </c:pt>
                <c:pt idx="1">
                  <c:v>0.45900000000000163</c:v>
                </c:pt>
                <c:pt idx="2">
                  <c:v>0.83999999999999875</c:v>
                </c:pt>
                <c:pt idx="3">
                  <c:v>0.91400000000000159</c:v>
                </c:pt>
                <c:pt idx="4">
                  <c:v>0.51199999999999968</c:v>
                </c:pt>
                <c:pt idx="5">
                  <c:v>0.5680000000000005</c:v>
                </c:pt>
                <c:pt idx="6">
                  <c:v>0.61500000000000055</c:v>
                </c:pt>
                <c:pt idx="7">
                  <c:v>0.5979999999999992</c:v>
                </c:pt>
                <c:pt idx="8">
                  <c:v>0.40700000000000019</c:v>
                </c:pt>
                <c:pt idx="9">
                  <c:v>0.64199999999999924</c:v>
                </c:pt>
                <c:pt idx="10">
                  <c:v>0.4789999999999992</c:v>
                </c:pt>
                <c:pt idx="11">
                  <c:v>0.46900000000000025</c:v>
                </c:pt>
                <c:pt idx="12">
                  <c:v>0.4670000000000008</c:v>
                </c:pt>
                <c:pt idx="13">
                  <c:v>0.4560000000000009</c:v>
                </c:pt>
                <c:pt idx="14">
                  <c:v>0.4439999999999989</c:v>
                </c:pt>
                <c:pt idx="15">
                  <c:v>0.43599999999999889</c:v>
                </c:pt>
                <c:pt idx="16">
                  <c:v>0.43100000000000072</c:v>
                </c:pt>
                <c:pt idx="17">
                  <c:v>0.42500000000000049</c:v>
                </c:pt>
                <c:pt idx="18">
                  <c:v>0.42100000000000021</c:v>
                </c:pt>
                <c:pt idx="19">
                  <c:v>0.41699999999999915</c:v>
                </c:pt>
                <c:pt idx="20">
                  <c:v>0.41300000000000064</c:v>
                </c:pt>
                <c:pt idx="21">
                  <c:v>0.40899999999999886</c:v>
                </c:pt>
                <c:pt idx="22">
                  <c:v>0.40499999999999892</c:v>
                </c:pt>
                <c:pt idx="23">
                  <c:v>0.40200000000000036</c:v>
                </c:pt>
                <c:pt idx="24" formatCode="#,##0.00">
                  <c:v>0.3989999999999998</c:v>
                </c:pt>
                <c:pt idx="25">
                  <c:v>0.39700000000000063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3.2950000000000053</c:v>
                </c:pt>
                <c:pt idx="1">
                  <c:v>3.2319999999999873</c:v>
                </c:pt>
                <c:pt idx="2">
                  <c:v>4.5539999999999905</c:v>
                </c:pt>
                <c:pt idx="3">
                  <c:v>2.694999999999999</c:v>
                </c:pt>
                <c:pt idx="4">
                  <c:v>3.0639999999999974</c:v>
                </c:pt>
                <c:pt idx="5">
                  <c:v>2.2400000000000015</c:v>
                </c:pt>
                <c:pt idx="6">
                  <c:v>2.7109999999999932</c:v>
                </c:pt>
                <c:pt idx="7">
                  <c:v>3.3370000000000073</c:v>
                </c:pt>
                <c:pt idx="8">
                  <c:v>3.1389999999999967</c:v>
                </c:pt>
                <c:pt idx="9">
                  <c:v>3.2339999999999973</c:v>
                </c:pt>
                <c:pt idx="10">
                  <c:v>3.7490000000000001</c:v>
                </c:pt>
                <c:pt idx="11">
                  <c:v>3.7320000000000064</c:v>
                </c:pt>
                <c:pt idx="12">
                  <c:v>3.6870000000000003</c:v>
                </c:pt>
                <c:pt idx="13">
                  <c:v>3.6760000000000028</c:v>
                </c:pt>
                <c:pt idx="14">
                  <c:v>3.6750000000000012</c:v>
                </c:pt>
                <c:pt idx="15">
                  <c:v>3.6740000000000008</c:v>
                </c:pt>
                <c:pt idx="16">
                  <c:v>3.6709999999999972</c:v>
                </c:pt>
                <c:pt idx="17">
                  <c:v>3.6709999999999949</c:v>
                </c:pt>
                <c:pt idx="18">
                  <c:v>3.6700000000000026</c:v>
                </c:pt>
                <c:pt idx="19">
                  <c:v>3.6710000000000038</c:v>
                </c:pt>
                <c:pt idx="20">
                  <c:v>3.6740000000000013</c:v>
                </c:pt>
                <c:pt idx="21">
                  <c:v>3.6770000000000085</c:v>
                </c:pt>
                <c:pt idx="22">
                  <c:v>3.6799999999999944</c:v>
                </c:pt>
                <c:pt idx="23">
                  <c:v>3.6840000000000086</c:v>
                </c:pt>
                <c:pt idx="24" formatCode="#,##0.00">
                  <c:v>3.6880000000000086</c:v>
                </c:pt>
                <c:pt idx="25">
                  <c:v>3.6930000000000094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7.36</c:v>
                </c:pt>
                <c:pt idx="1">
                  <c:v>7.1709999999999949</c:v>
                </c:pt>
                <c:pt idx="2">
                  <c:v>5.5189999999999895</c:v>
                </c:pt>
                <c:pt idx="3">
                  <c:v>5.452999999999995</c:v>
                </c:pt>
                <c:pt idx="4">
                  <c:v>5.4400000000000066</c:v>
                </c:pt>
                <c:pt idx="5">
                  <c:v>5.5370000000000132</c:v>
                </c:pt>
                <c:pt idx="6">
                  <c:v>5.6639999999999775</c:v>
                </c:pt>
                <c:pt idx="7">
                  <c:v>6.5710000000000042</c:v>
                </c:pt>
                <c:pt idx="8">
                  <c:v>6.4249999999999954</c:v>
                </c:pt>
                <c:pt idx="9">
                  <c:v>7.2870000000000115</c:v>
                </c:pt>
                <c:pt idx="10">
                  <c:v>6.720999999999969</c:v>
                </c:pt>
                <c:pt idx="11">
                  <c:v>6.6090000000000027</c:v>
                </c:pt>
                <c:pt idx="12">
                  <c:v>6.5789999999999962</c:v>
                </c:pt>
                <c:pt idx="13">
                  <c:v>6.714000000000004</c:v>
                </c:pt>
                <c:pt idx="14">
                  <c:v>7.0310000000000006</c:v>
                </c:pt>
                <c:pt idx="15">
                  <c:v>7.2120000000000042</c:v>
                </c:pt>
                <c:pt idx="16">
                  <c:v>7.3489999999999922</c:v>
                </c:pt>
                <c:pt idx="17">
                  <c:v>7.4579999999999806</c:v>
                </c:pt>
                <c:pt idx="18">
                  <c:v>7.5490000000000137</c:v>
                </c:pt>
                <c:pt idx="19">
                  <c:v>7.6299999999999795</c:v>
                </c:pt>
                <c:pt idx="20">
                  <c:v>7.705999999999996</c:v>
                </c:pt>
                <c:pt idx="21">
                  <c:v>7.7779999999999863</c:v>
                </c:pt>
                <c:pt idx="22">
                  <c:v>7.846000000000001</c:v>
                </c:pt>
                <c:pt idx="23">
                  <c:v>7.914000000000013</c:v>
                </c:pt>
                <c:pt idx="24" formatCode="#,##0.00">
                  <c:v>7.9800000000000031</c:v>
                </c:pt>
                <c:pt idx="25">
                  <c:v>8.0459999999999905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4.961000000000003</c:v>
                </c:pt>
                <c:pt idx="1">
                  <c:v>6.1999999999999824</c:v>
                </c:pt>
                <c:pt idx="2">
                  <c:v>5.4639999999999915</c:v>
                </c:pt>
                <c:pt idx="3">
                  <c:v>4.4260000000000224</c:v>
                </c:pt>
                <c:pt idx="4">
                  <c:v>5.3030000000000213</c:v>
                </c:pt>
                <c:pt idx="5">
                  <c:v>5.2469999999999901</c:v>
                </c:pt>
                <c:pt idx="6">
                  <c:v>5.2600000000000078</c:v>
                </c:pt>
                <c:pt idx="7">
                  <c:v>6.8149999999999995</c:v>
                </c:pt>
                <c:pt idx="8">
                  <c:v>6.3549999999999915</c:v>
                </c:pt>
                <c:pt idx="9">
                  <c:v>6.993999999999998</c:v>
                </c:pt>
                <c:pt idx="10">
                  <c:v>6.9630000000000054</c:v>
                </c:pt>
                <c:pt idx="11">
                  <c:v>7.147999999999989</c:v>
                </c:pt>
                <c:pt idx="12">
                  <c:v>7.360999999999998</c:v>
                </c:pt>
                <c:pt idx="13">
                  <c:v>7.4889999999999821</c:v>
                </c:pt>
                <c:pt idx="14">
                  <c:v>7.6059999999999865</c:v>
                </c:pt>
                <c:pt idx="15">
                  <c:v>7.7130000000000081</c:v>
                </c:pt>
                <c:pt idx="16">
                  <c:v>7.8000000000000069</c:v>
                </c:pt>
                <c:pt idx="17">
                  <c:v>7.8879999999999901</c:v>
                </c:pt>
                <c:pt idx="18">
                  <c:v>7.9779999999999784</c:v>
                </c:pt>
                <c:pt idx="19">
                  <c:v>8.0660000000000238</c:v>
                </c:pt>
                <c:pt idx="20">
                  <c:v>8.1619999999999937</c:v>
                </c:pt>
                <c:pt idx="21">
                  <c:v>8.258000000000024</c:v>
                </c:pt>
                <c:pt idx="22">
                  <c:v>8.353000000000014</c:v>
                </c:pt>
                <c:pt idx="23">
                  <c:v>8.4459999999999713</c:v>
                </c:pt>
                <c:pt idx="24" formatCode="#,##0.00">
                  <c:v>8.5370000000000079</c:v>
                </c:pt>
                <c:pt idx="25">
                  <c:v>8.6259999999999781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10.622000000000016</c:v>
                </c:pt>
                <c:pt idx="1">
                  <c:v>10.740999999999994</c:v>
                </c:pt>
                <c:pt idx="2">
                  <c:v>9.577</c:v>
                </c:pt>
                <c:pt idx="3">
                  <c:v>9.9839999999999876</c:v>
                </c:pt>
                <c:pt idx="4">
                  <c:v>10.302000000000032</c:v>
                </c:pt>
                <c:pt idx="5">
                  <c:v>10.425999999999988</c:v>
                </c:pt>
                <c:pt idx="6">
                  <c:v>10.767999999999974</c:v>
                </c:pt>
                <c:pt idx="7">
                  <c:v>10.188999999999988</c:v>
                </c:pt>
                <c:pt idx="8">
                  <c:v>9.2370000000000179</c:v>
                </c:pt>
                <c:pt idx="9">
                  <c:v>10.959000000000032</c:v>
                </c:pt>
                <c:pt idx="10">
                  <c:v>10.632000000000033</c:v>
                </c:pt>
                <c:pt idx="11">
                  <c:v>10.679000000000004</c:v>
                </c:pt>
                <c:pt idx="12">
                  <c:v>10.47900000000001</c:v>
                </c:pt>
                <c:pt idx="13">
                  <c:v>10.361000000000036</c:v>
                </c:pt>
                <c:pt idx="14">
                  <c:v>10.20800000000002</c:v>
                </c:pt>
                <c:pt idx="15">
                  <c:v>10.020000000000026</c:v>
                </c:pt>
                <c:pt idx="16">
                  <c:v>9.7739999999999831</c:v>
                </c:pt>
                <c:pt idx="17">
                  <c:v>9.5329999999999906</c:v>
                </c:pt>
                <c:pt idx="18">
                  <c:v>9.2979999999999841</c:v>
                </c:pt>
                <c:pt idx="19">
                  <c:v>9.070000000000018</c:v>
                </c:pt>
                <c:pt idx="20">
                  <c:v>8.8550000000000022</c:v>
                </c:pt>
                <c:pt idx="21">
                  <c:v>8.6420000000000119</c:v>
                </c:pt>
                <c:pt idx="22">
                  <c:v>8.4339999999999939</c:v>
                </c:pt>
                <c:pt idx="23">
                  <c:v>8.2300000000000164</c:v>
                </c:pt>
                <c:pt idx="24" formatCode="#,##0.00">
                  <c:v>8.030999999999997</c:v>
                </c:pt>
                <c:pt idx="25">
                  <c:v>7.8359999999999843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37.087000000000067</c:v>
                </c:pt>
                <c:pt idx="1">
                  <c:v>34.851000000000006</c:v>
                </c:pt>
                <c:pt idx="2">
                  <c:v>37.882999999999939</c:v>
                </c:pt>
                <c:pt idx="3">
                  <c:v>32.868000000000038</c:v>
                </c:pt>
                <c:pt idx="4">
                  <c:v>34.14300000000005</c:v>
                </c:pt>
                <c:pt idx="5">
                  <c:v>34.338000000000036</c:v>
                </c:pt>
                <c:pt idx="6">
                  <c:v>36.915000000000063</c:v>
                </c:pt>
                <c:pt idx="7">
                  <c:v>35.996999999999865</c:v>
                </c:pt>
                <c:pt idx="8">
                  <c:v>36.262999999999884</c:v>
                </c:pt>
                <c:pt idx="9">
                  <c:v>35.027000000000029</c:v>
                </c:pt>
                <c:pt idx="10">
                  <c:v>34.712000000000053</c:v>
                </c:pt>
                <c:pt idx="11">
                  <c:v>34.796999999999962</c:v>
                </c:pt>
                <c:pt idx="12">
                  <c:v>34.361000000000125</c:v>
                </c:pt>
                <c:pt idx="13">
                  <c:v>33.851000000000063</c:v>
                </c:pt>
                <c:pt idx="14">
                  <c:v>33.622999999999998</c:v>
                </c:pt>
                <c:pt idx="15">
                  <c:v>33.182000000000031</c:v>
                </c:pt>
                <c:pt idx="16">
                  <c:v>32.778999999999975</c:v>
                </c:pt>
                <c:pt idx="17">
                  <c:v>32.38199999999992</c:v>
                </c:pt>
                <c:pt idx="18">
                  <c:v>32.008999999999993</c:v>
                </c:pt>
                <c:pt idx="19">
                  <c:v>31.658999999999999</c:v>
                </c:pt>
                <c:pt idx="20">
                  <c:v>31.354000000000006</c:v>
                </c:pt>
                <c:pt idx="21">
                  <c:v>31.036999999999921</c:v>
                </c:pt>
                <c:pt idx="22">
                  <c:v>30.734000000000098</c:v>
                </c:pt>
                <c:pt idx="23">
                  <c:v>30.444999999999986</c:v>
                </c:pt>
                <c:pt idx="24" formatCode="#,##0.00">
                  <c:v>30.169999999999956</c:v>
                </c:pt>
                <c:pt idx="25">
                  <c:v>29.909999999999993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68.156999999999897</c:v>
                </c:pt>
                <c:pt idx="1">
                  <c:v>61.819999999999972</c:v>
                </c:pt>
                <c:pt idx="2">
                  <c:v>59.851000000000084</c:v>
                </c:pt>
                <c:pt idx="3">
                  <c:v>66.730000000000103</c:v>
                </c:pt>
                <c:pt idx="4">
                  <c:v>64.898999999999887</c:v>
                </c:pt>
                <c:pt idx="5">
                  <c:v>62.378000000000142</c:v>
                </c:pt>
                <c:pt idx="6">
                  <c:v>76.341999999999899</c:v>
                </c:pt>
                <c:pt idx="7">
                  <c:v>80.573999999999842</c:v>
                </c:pt>
                <c:pt idx="8">
                  <c:v>67.942999999999955</c:v>
                </c:pt>
                <c:pt idx="9">
                  <c:v>72.742000000000175</c:v>
                </c:pt>
                <c:pt idx="10">
                  <c:v>74.808000000000291</c:v>
                </c:pt>
                <c:pt idx="11">
                  <c:v>74.094999999999914</c:v>
                </c:pt>
                <c:pt idx="12">
                  <c:v>75.042000000000201</c:v>
                </c:pt>
                <c:pt idx="13">
                  <c:v>77.210999999999984</c:v>
                </c:pt>
                <c:pt idx="14">
                  <c:v>78.871999999999986</c:v>
                </c:pt>
                <c:pt idx="15">
                  <c:v>79.582999999999487</c:v>
                </c:pt>
                <c:pt idx="16">
                  <c:v>80.214000000000127</c:v>
                </c:pt>
                <c:pt idx="17">
                  <c:v>80.67800000000004</c:v>
                </c:pt>
                <c:pt idx="18">
                  <c:v>81.230999999999995</c:v>
                </c:pt>
                <c:pt idx="19">
                  <c:v>81.746000000000109</c:v>
                </c:pt>
                <c:pt idx="20">
                  <c:v>82.355999999999995</c:v>
                </c:pt>
                <c:pt idx="21">
                  <c:v>82.98299999999989</c:v>
                </c:pt>
                <c:pt idx="22">
                  <c:v>83.630999999999986</c:v>
                </c:pt>
                <c:pt idx="23">
                  <c:v>84.294000000000125</c:v>
                </c:pt>
                <c:pt idx="24" formatCode="#,##0.00">
                  <c:v>84.96900000000015</c:v>
                </c:pt>
                <c:pt idx="25">
                  <c:v>85.652999999999977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125.8439999999997</c:v>
                </c:pt>
                <c:pt idx="1">
                  <c:v>128.41400000000016</c:v>
                </c:pt>
                <c:pt idx="2">
                  <c:v>129.07400000000001</c:v>
                </c:pt>
                <c:pt idx="3">
                  <c:v>132.06199999999995</c:v>
                </c:pt>
                <c:pt idx="4">
                  <c:v>131.07900000000009</c:v>
                </c:pt>
                <c:pt idx="5">
                  <c:v>130.59399999999997</c:v>
                </c:pt>
                <c:pt idx="6">
                  <c:v>136.14899999999989</c:v>
                </c:pt>
                <c:pt idx="7">
                  <c:v>129.6740000000004</c:v>
                </c:pt>
                <c:pt idx="8">
                  <c:v>130.92700000000025</c:v>
                </c:pt>
                <c:pt idx="9">
                  <c:v>133.71199999999979</c:v>
                </c:pt>
                <c:pt idx="10">
                  <c:v>137.34500000000034</c:v>
                </c:pt>
                <c:pt idx="11">
                  <c:v>137.5490000000004</c:v>
                </c:pt>
                <c:pt idx="12">
                  <c:v>137.57399999999956</c:v>
                </c:pt>
                <c:pt idx="13">
                  <c:v>137.65200000000016</c:v>
                </c:pt>
                <c:pt idx="14">
                  <c:v>137.85900000000032</c:v>
                </c:pt>
                <c:pt idx="15">
                  <c:v>138.14699999999991</c:v>
                </c:pt>
                <c:pt idx="16">
                  <c:v>138.32700000000014</c:v>
                </c:pt>
                <c:pt idx="17">
                  <c:v>138.47199999999995</c:v>
                </c:pt>
                <c:pt idx="18">
                  <c:v>138.59899999999965</c:v>
                </c:pt>
                <c:pt idx="19">
                  <c:v>138.72100000000012</c:v>
                </c:pt>
                <c:pt idx="20">
                  <c:v>138.86699999999982</c:v>
                </c:pt>
                <c:pt idx="21">
                  <c:v>139.02299999999971</c:v>
                </c:pt>
                <c:pt idx="22">
                  <c:v>139.17399999999989</c:v>
                </c:pt>
                <c:pt idx="23">
                  <c:v>139.38799999999981</c:v>
                </c:pt>
                <c:pt idx="24" formatCode="#,##0.00">
                  <c:v>139.59599999999946</c:v>
                </c:pt>
                <c:pt idx="25">
                  <c:v>139.80599999999976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37.733000000000004</c:v>
                </c:pt>
                <c:pt idx="1">
                  <c:v>40.630000000000095</c:v>
                </c:pt>
                <c:pt idx="2">
                  <c:v>43.093000000000004</c:v>
                </c:pt>
                <c:pt idx="3">
                  <c:v>38.876999999999867</c:v>
                </c:pt>
                <c:pt idx="4">
                  <c:v>42.820000000000022</c:v>
                </c:pt>
                <c:pt idx="5">
                  <c:v>43.982000000000021</c:v>
                </c:pt>
                <c:pt idx="6">
                  <c:v>49.212999999999987</c:v>
                </c:pt>
                <c:pt idx="7">
                  <c:v>47.561999999999905</c:v>
                </c:pt>
                <c:pt idx="8">
                  <c:v>46.458999999999968</c:v>
                </c:pt>
                <c:pt idx="9">
                  <c:v>48.682999999999865</c:v>
                </c:pt>
                <c:pt idx="10">
                  <c:v>43.684999999999967</c:v>
                </c:pt>
                <c:pt idx="11">
                  <c:v>45.366000000000014</c:v>
                </c:pt>
                <c:pt idx="12">
                  <c:v>45.283999999999942</c:v>
                </c:pt>
                <c:pt idx="13">
                  <c:v>45.341999999999999</c:v>
                </c:pt>
                <c:pt idx="14">
                  <c:v>45.512999999999856</c:v>
                </c:pt>
                <c:pt idx="15">
                  <c:v>45.616000000000014</c:v>
                </c:pt>
                <c:pt idx="16">
                  <c:v>45.671999999999954</c:v>
                </c:pt>
                <c:pt idx="17">
                  <c:v>45.725999999999971</c:v>
                </c:pt>
                <c:pt idx="18">
                  <c:v>45.774000000000051</c:v>
                </c:pt>
                <c:pt idx="19">
                  <c:v>45.824999999999889</c:v>
                </c:pt>
                <c:pt idx="20">
                  <c:v>45.884000000000007</c:v>
                </c:pt>
                <c:pt idx="21">
                  <c:v>45.931999999999846</c:v>
                </c:pt>
                <c:pt idx="22">
                  <c:v>45.97800000000003</c:v>
                </c:pt>
                <c:pt idx="23">
                  <c:v>46.020000000000039</c:v>
                </c:pt>
                <c:pt idx="24" formatCode="#,##0.00">
                  <c:v>46.060000000000073</c:v>
                </c:pt>
                <c:pt idx="25">
                  <c:v>46.098999999999954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42.178000000000068</c:v>
                </c:pt>
                <c:pt idx="1">
                  <c:v>48.933999999999934</c:v>
                </c:pt>
                <c:pt idx="2">
                  <c:v>49.256999999999955</c:v>
                </c:pt>
                <c:pt idx="3">
                  <c:v>47.318999999999846</c:v>
                </c:pt>
                <c:pt idx="4">
                  <c:v>50.176000000000109</c:v>
                </c:pt>
                <c:pt idx="5">
                  <c:v>51.441999999999986</c:v>
                </c:pt>
                <c:pt idx="6">
                  <c:v>52.132000000000012</c:v>
                </c:pt>
                <c:pt idx="7">
                  <c:v>51.080999999999975</c:v>
                </c:pt>
                <c:pt idx="8">
                  <c:v>54.537999999999933</c:v>
                </c:pt>
                <c:pt idx="9">
                  <c:v>60.515000000000043</c:v>
                </c:pt>
                <c:pt idx="10">
                  <c:v>56.081000000000074</c:v>
                </c:pt>
                <c:pt idx="11">
                  <c:v>53.453999999999972</c:v>
                </c:pt>
                <c:pt idx="12">
                  <c:v>54.683000000000121</c:v>
                </c:pt>
                <c:pt idx="13">
                  <c:v>56.272000000000055</c:v>
                </c:pt>
                <c:pt idx="14">
                  <c:v>57.847999999999971</c:v>
                </c:pt>
                <c:pt idx="15">
                  <c:v>59.073999999999991</c:v>
                </c:pt>
                <c:pt idx="16">
                  <c:v>60.14099999999997</c:v>
                </c:pt>
                <c:pt idx="17">
                  <c:v>61.111999999999952</c:v>
                </c:pt>
                <c:pt idx="18">
                  <c:v>62.026999999999958</c:v>
                </c:pt>
                <c:pt idx="19">
                  <c:v>62.904999999999966</c:v>
                </c:pt>
                <c:pt idx="20">
                  <c:v>63.765000000000036</c:v>
                </c:pt>
                <c:pt idx="21">
                  <c:v>64.595000000000027</c:v>
                </c:pt>
                <c:pt idx="22">
                  <c:v>65.396000000000072</c:v>
                </c:pt>
                <c:pt idx="23">
                  <c:v>66.168000000000021</c:v>
                </c:pt>
                <c:pt idx="24" formatCode="#,##0.00">
                  <c:v>66.91000000000011</c:v>
                </c:pt>
                <c:pt idx="25">
                  <c:v>67.627000000000052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4.3609999999999998</c:v>
                </c:pt>
                <c:pt idx="1">
                  <c:v>4.8780000000000019</c:v>
                </c:pt>
                <c:pt idx="2">
                  <c:v>7.8670000000000071</c:v>
                </c:pt>
                <c:pt idx="3">
                  <c:v>5.2709999999999937</c:v>
                </c:pt>
                <c:pt idx="4">
                  <c:v>5.599000000000002</c:v>
                </c:pt>
                <c:pt idx="5">
                  <c:v>7.3269999999999991</c:v>
                </c:pt>
                <c:pt idx="6">
                  <c:v>5.1679999999999984</c:v>
                </c:pt>
                <c:pt idx="7">
                  <c:v>6.3129999999999811</c:v>
                </c:pt>
                <c:pt idx="8">
                  <c:v>6.0859999999999888</c:v>
                </c:pt>
                <c:pt idx="9">
                  <c:v>5.1239999999999917</c:v>
                </c:pt>
                <c:pt idx="10">
                  <c:v>5.7389999999999946</c:v>
                </c:pt>
                <c:pt idx="11">
                  <c:v>5.6329999999999929</c:v>
                </c:pt>
                <c:pt idx="12">
                  <c:v>5.5939999999999914</c:v>
                </c:pt>
                <c:pt idx="13">
                  <c:v>5.5510000000000002</c:v>
                </c:pt>
                <c:pt idx="14">
                  <c:v>5.5190000000000046</c:v>
                </c:pt>
                <c:pt idx="15">
                  <c:v>5.512999999999999</c:v>
                </c:pt>
                <c:pt idx="16">
                  <c:v>5.5000000000000062</c:v>
                </c:pt>
                <c:pt idx="17">
                  <c:v>5.487000000000001</c:v>
                </c:pt>
                <c:pt idx="18">
                  <c:v>5.4740000000000029</c:v>
                </c:pt>
                <c:pt idx="19">
                  <c:v>5.4599999999999991</c:v>
                </c:pt>
                <c:pt idx="20">
                  <c:v>5.4450000000000003</c:v>
                </c:pt>
                <c:pt idx="21">
                  <c:v>5.4310000000000045</c:v>
                </c:pt>
                <c:pt idx="22">
                  <c:v>5.4160000000000226</c:v>
                </c:pt>
                <c:pt idx="23">
                  <c:v>5.4019999999999886</c:v>
                </c:pt>
                <c:pt idx="24" formatCode="#,##0.00">
                  <c:v>5.3879999999999884</c:v>
                </c:pt>
                <c:pt idx="25">
                  <c:v>5.3730000000000002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13.816999999999979</c:v>
                </c:pt>
                <c:pt idx="1">
                  <c:v>16.790999999999997</c:v>
                </c:pt>
                <c:pt idx="2">
                  <c:v>14.201999999999988</c:v>
                </c:pt>
                <c:pt idx="3">
                  <c:v>17.464999999999929</c:v>
                </c:pt>
                <c:pt idx="4">
                  <c:v>17.068999999999956</c:v>
                </c:pt>
                <c:pt idx="5">
                  <c:v>20.698000000000025</c:v>
                </c:pt>
                <c:pt idx="6">
                  <c:v>22.032999999999994</c:v>
                </c:pt>
                <c:pt idx="7">
                  <c:v>21.09499999999997</c:v>
                </c:pt>
                <c:pt idx="8">
                  <c:v>19.352000000000032</c:v>
                </c:pt>
                <c:pt idx="9">
                  <c:v>19.276999999999997</c:v>
                </c:pt>
                <c:pt idx="10">
                  <c:v>19.668999999999997</c:v>
                </c:pt>
                <c:pt idx="11">
                  <c:v>20.236999999999966</c:v>
                </c:pt>
                <c:pt idx="12">
                  <c:v>20.453000000000021</c:v>
                </c:pt>
                <c:pt idx="13">
                  <c:v>20.888000000000041</c:v>
                </c:pt>
                <c:pt idx="14">
                  <c:v>21.229000000000063</c:v>
                </c:pt>
                <c:pt idx="15">
                  <c:v>21.510999999999967</c:v>
                </c:pt>
                <c:pt idx="16">
                  <c:v>21.776000000000007</c:v>
                </c:pt>
                <c:pt idx="17">
                  <c:v>22.008999999999986</c:v>
                </c:pt>
                <c:pt idx="18">
                  <c:v>22.229999999999954</c:v>
                </c:pt>
                <c:pt idx="19">
                  <c:v>22.449999999999942</c:v>
                </c:pt>
                <c:pt idx="20">
                  <c:v>22.681999999999995</c:v>
                </c:pt>
                <c:pt idx="21">
                  <c:v>22.908999999999953</c:v>
                </c:pt>
                <c:pt idx="22">
                  <c:v>23.131999999999962</c:v>
                </c:pt>
                <c:pt idx="23">
                  <c:v>23.34700000000009</c:v>
                </c:pt>
                <c:pt idx="24" formatCode="#,##0.00">
                  <c:v>23.551000000000016</c:v>
                </c:pt>
                <c:pt idx="25">
                  <c:v>23.746000000000016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21.967000000000073</c:v>
                </c:pt>
                <c:pt idx="1">
                  <c:v>21.21299999999999</c:v>
                </c:pt>
                <c:pt idx="2">
                  <c:v>21.200999999999972</c:v>
                </c:pt>
                <c:pt idx="3">
                  <c:v>22.541999999999966</c:v>
                </c:pt>
                <c:pt idx="4">
                  <c:v>26.343999999999934</c:v>
                </c:pt>
                <c:pt idx="5">
                  <c:v>22.015000000000001</c:v>
                </c:pt>
                <c:pt idx="6">
                  <c:v>22.454999999999981</c:v>
                </c:pt>
                <c:pt idx="7">
                  <c:v>19.656999999999982</c:v>
                </c:pt>
                <c:pt idx="8">
                  <c:v>20.67100000000001</c:v>
                </c:pt>
                <c:pt idx="9">
                  <c:v>21.261000000000077</c:v>
                </c:pt>
                <c:pt idx="10">
                  <c:v>21.414999999999988</c:v>
                </c:pt>
                <c:pt idx="11">
                  <c:v>21.632000000000009</c:v>
                </c:pt>
                <c:pt idx="12">
                  <c:v>21.447999999999979</c:v>
                </c:pt>
                <c:pt idx="13">
                  <c:v>21.227999999999977</c:v>
                </c:pt>
                <c:pt idx="14">
                  <c:v>20.990999999999996</c:v>
                </c:pt>
                <c:pt idx="15">
                  <c:v>20.812000000000022</c:v>
                </c:pt>
                <c:pt idx="16">
                  <c:v>20.652999999999995</c:v>
                </c:pt>
                <c:pt idx="17">
                  <c:v>20.492000000000044</c:v>
                </c:pt>
                <c:pt idx="18">
                  <c:v>20.331000000000017</c:v>
                </c:pt>
                <c:pt idx="19">
                  <c:v>20.169000000000043</c:v>
                </c:pt>
                <c:pt idx="20">
                  <c:v>20.007999999999953</c:v>
                </c:pt>
                <c:pt idx="21">
                  <c:v>19.839999999999954</c:v>
                </c:pt>
                <c:pt idx="22">
                  <c:v>19.672000000000033</c:v>
                </c:pt>
                <c:pt idx="23">
                  <c:v>19.505000000000063</c:v>
                </c:pt>
                <c:pt idx="24" formatCode="#,##0.00">
                  <c:v>19.33799999999998</c:v>
                </c:pt>
                <c:pt idx="25">
                  <c:v>19.171999999999976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9.9779999999999962</c:v>
                </c:pt>
                <c:pt idx="1">
                  <c:v>10.488000000000001</c:v>
                </c:pt>
                <c:pt idx="2">
                  <c:v>11.876000000000007</c:v>
                </c:pt>
                <c:pt idx="3">
                  <c:v>12.022000000000002</c:v>
                </c:pt>
                <c:pt idx="4">
                  <c:v>13.039000000000055</c:v>
                </c:pt>
                <c:pt idx="5">
                  <c:v>13.754000000000007</c:v>
                </c:pt>
                <c:pt idx="6">
                  <c:v>15.013</c:v>
                </c:pt>
                <c:pt idx="7">
                  <c:v>13.320999999999994</c:v>
                </c:pt>
                <c:pt idx="8">
                  <c:v>11.300000000000029</c:v>
                </c:pt>
                <c:pt idx="9">
                  <c:v>12.591000000000019</c:v>
                </c:pt>
                <c:pt idx="10">
                  <c:v>15.09299999999997</c:v>
                </c:pt>
                <c:pt idx="11">
                  <c:v>15.005999999999986</c:v>
                </c:pt>
                <c:pt idx="12">
                  <c:v>14.896000000000015</c:v>
                </c:pt>
                <c:pt idx="13">
                  <c:v>14.87899999999998</c:v>
                </c:pt>
                <c:pt idx="14">
                  <c:v>14.974999999999994</c:v>
                </c:pt>
                <c:pt idx="15">
                  <c:v>15.077000000000007</c:v>
                </c:pt>
                <c:pt idx="16">
                  <c:v>15.220000000000004</c:v>
                </c:pt>
                <c:pt idx="17">
                  <c:v>15.381999999999982</c:v>
                </c:pt>
                <c:pt idx="18">
                  <c:v>15.556000000000008</c:v>
                </c:pt>
                <c:pt idx="19">
                  <c:v>15.734000000000002</c:v>
                </c:pt>
                <c:pt idx="20">
                  <c:v>15.914999999999996</c:v>
                </c:pt>
                <c:pt idx="21">
                  <c:v>16.098000000000006</c:v>
                </c:pt>
                <c:pt idx="22">
                  <c:v>16.280999999999981</c:v>
                </c:pt>
                <c:pt idx="23">
                  <c:v>16.463999999999988</c:v>
                </c:pt>
                <c:pt idx="24" formatCode="#,##0.00">
                  <c:v>16.645000000000007</c:v>
                </c:pt>
                <c:pt idx="25">
                  <c:v>16.823999999999977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52.433999999999848</c:v>
                </c:pt>
                <c:pt idx="1">
                  <c:v>52.303000000000075</c:v>
                </c:pt>
                <c:pt idx="2">
                  <c:v>56.195</c:v>
                </c:pt>
                <c:pt idx="3">
                  <c:v>52.182000000000016</c:v>
                </c:pt>
                <c:pt idx="4">
                  <c:v>58.524999999999913</c:v>
                </c:pt>
                <c:pt idx="5">
                  <c:v>61.21500000000011</c:v>
                </c:pt>
                <c:pt idx="6">
                  <c:v>62.408999999999871</c:v>
                </c:pt>
                <c:pt idx="7">
                  <c:v>57.536999999999999</c:v>
                </c:pt>
                <c:pt idx="8">
                  <c:v>56.027999999999963</c:v>
                </c:pt>
                <c:pt idx="9">
                  <c:v>66.952999999999946</c:v>
                </c:pt>
                <c:pt idx="10">
                  <c:v>60.995999999999889</c:v>
                </c:pt>
                <c:pt idx="11">
                  <c:v>62.50099999999982</c:v>
                </c:pt>
                <c:pt idx="12">
                  <c:v>63.028999999999954</c:v>
                </c:pt>
                <c:pt idx="13">
                  <c:v>63.648000000000032</c:v>
                </c:pt>
                <c:pt idx="14">
                  <c:v>64.325999999999951</c:v>
                </c:pt>
                <c:pt idx="15">
                  <c:v>64.872000000000057</c:v>
                </c:pt>
                <c:pt idx="16">
                  <c:v>65.381999999999906</c:v>
                </c:pt>
                <c:pt idx="17">
                  <c:v>65.911000000000101</c:v>
                </c:pt>
                <c:pt idx="18">
                  <c:v>66.45700000000005</c:v>
                </c:pt>
                <c:pt idx="19">
                  <c:v>67.020000000000223</c:v>
                </c:pt>
                <c:pt idx="20">
                  <c:v>67.611000000000075</c:v>
                </c:pt>
                <c:pt idx="21">
                  <c:v>68.188999999999965</c:v>
                </c:pt>
                <c:pt idx="22">
                  <c:v>68.770000000000039</c:v>
                </c:pt>
                <c:pt idx="23">
                  <c:v>69.351000000000084</c:v>
                </c:pt>
                <c:pt idx="24" formatCode="#,##0.00">
                  <c:v>69.933000000000149</c:v>
                </c:pt>
                <c:pt idx="25">
                  <c:v>70.514999999999915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53.507999999999974</c:v>
                </c:pt>
                <c:pt idx="1">
                  <c:v>59.698999999999941</c:v>
                </c:pt>
                <c:pt idx="2">
                  <c:v>65.75500000000001</c:v>
                </c:pt>
                <c:pt idx="3">
                  <c:v>66.527999999999963</c:v>
                </c:pt>
                <c:pt idx="4">
                  <c:v>69.593999999999937</c:v>
                </c:pt>
                <c:pt idx="5">
                  <c:v>72.146999999999892</c:v>
                </c:pt>
                <c:pt idx="6">
                  <c:v>78.92099999999968</c:v>
                </c:pt>
                <c:pt idx="7">
                  <c:v>77.295999999999893</c:v>
                </c:pt>
                <c:pt idx="8">
                  <c:v>71.290000000000148</c:v>
                </c:pt>
                <c:pt idx="9">
                  <c:v>78.1400000000001</c:v>
                </c:pt>
                <c:pt idx="10">
                  <c:v>70.801000000000016</c:v>
                </c:pt>
                <c:pt idx="11">
                  <c:v>71.81100000000005</c:v>
                </c:pt>
                <c:pt idx="12">
                  <c:v>73.149000000000086</c:v>
                </c:pt>
                <c:pt idx="13">
                  <c:v>73.759999999999849</c:v>
                </c:pt>
                <c:pt idx="14">
                  <c:v>74.482000000000028</c:v>
                </c:pt>
                <c:pt idx="15">
                  <c:v>75.084999999999752</c:v>
                </c:pt>
                <c:pt idx="16">
                  <c:v>75.749999999999943</c:v>
                </c:pt>
                <c:pt idx="17">
                  <c:v>76.408999999999978</c:v>
                </c:pt>
                <c:pt idx="18">
                  <c:v>77.064999999999785</c:v>
                </c:pt>
                <c:pt idx="19">
                  <c:v>77.722000000000179</c:v>
                </c:pt>
                <c:pt idx="20">
                  <c:v>78.396999999999849</c:v>
                </c:pt>
                <c:pt idx="21">
                  <c:v>79.055000000000064</c:v>
                </c:pt>
                <c:pt idx="22">
                  <c:v>79.715999999999866</c:v>
                </c:pt>
                <c:pt idx="23">
                  <c:v>80.378999999999934</c:v>
                </c:pt>
                <c:pt idx="24" formatCode="#,##0.00">
                  <c:v>81.045000000000144</c:v>
                </c:pt>
                <c:pt idx="25">
                  <c:v>81.715000000000117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17.821999999999992</c:v>
                </c:pt>
                <c:pt idx="1">
                  <c:v>23.380000000000027</c:v>
                </c:pt>
                <c:pt idx="2">
                  <c:v>22.156999999999975</c:v>
                </c:pt>
                <c:pt idx="3">
                  <c:v>21.203000000000007</c:v>
                </c:pt>
                <c:pt idx="4">
                  <c:v>24.16799999999996</c:v>
                </c:pt>
                <c:pt idx="5">
                  <c:v>24.943000000000044</c:v>
                </c:pt>
                <c:pt idx="6">
                  <c:v>21.822000000000052</c:v>
                </c:pt>
                <c:pt idx="7">
                  <c:v>27.077000000000019</c:v>
                </c:pt>
                <c:pt idx="8">
                  <c:v>24.228000000000012</c:v>
                </c:pt>
                <c:pt idx="9">
                  <c:v>22.905000000000001</c:v>
                </c:pt>
                <c:pt idx="10">
                  <c:v>22.714999999999996</c:v>
                </c:pt>
                <c:pt idx="11">
                  <c:v>23.303000000000008</c:v>
                </c:pt>
                <c:pt idx="12">
                  <c:v>23.424000000000017</c:v>
                </c:pt>
                <c:pt idx="13">
                  <c:v>23.765999999999995</c:v>
                </c:pt>
                <c:pt idx="14">
                  <c:v>24.11399999999994</c:v>
                </c:pt>
                <c:pt idx="15">
                  <c:v>24.279999999999987</c:v>
                </c:pt>
                <c:pt idx="16">
                  <c:v>24.524000000000008</c:v>
                </c:pt>
                <c:pt idx="17">
                  <c:v>24.746999999999957</c:v>
                </c:pt>
                <c:pt idx="18">
                  <c:v>24.950999999999986</c:v>
                </c:pt>
                <c:pt idx="19">
                  <c:v>25.141999999999975</c:v>
                </c:pt>
                <c:pt idx="20">
                  <c:v>25.35299999999998</c:v>
                </c:pt>
                <c:pt idx="21">
                  <c:v>25.575000000000038</c:v>
                </c:pt>
                <c:pt idx="22">
                  <c:v>25.803999999999998</c:v>
                </c:pt>
                <c:pt idx="23">
                  <c:v>26.033999999999992</c:v>
                </c:pt>
                <c:pt idx="24" formatCode="#,##0.00">
                  <c:v>26.263000000000019</c:v>
                </c:pt>
                <c:pt idx="25">
                  <c:v>26.492999999999977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20.937999999999974</c:v>
                </c:pt>
                <c:pt idx="1">
                  <c:v>21.159999999999975</c:v>
                </c:pt>
                <c:pt idx="2">
                  <c:v>23.438999999999989</c:v>
                </c:pt>
                <c:pt idx="3">
                  <c:v>23.443000000000037</c:v>
                </c:pt>
                <c:pt idx="4">
                  <c:v>25.059000000000005</c:v>
                </c:pt>
                <c:pt idx="5">
                  <c:v>26.731000000000027</c:v>
                </c:pt>
                <c:pt idx="6">
                  <c:v>24.571999999999896</c:v>
                </c:pt>
                <c:pt idx="7">
                  <c:v>24.63099999999999</c:v>
                </c:pt>
                <c:pt idx="8">
                  <c:v>21.71399999999996</c:v>
                </c:pt>
                <c:pt idx="9">
                  <c:v>26.781000000000059</c:v>
                </c:pt>
                <c:pt idx="10">
                  <c:v>25.630999999999965</c:v>
                </c:pt>
                <c:pt idx="11">
                  <c:v>24.821000000000037</c:v>
                </c:pt>
                <c:pt idx="12">
                  <c:v>24.319000000000027</c:v>
                </c:pt>
                <c:pt idx="13">
                  <c:v>24.287000000000006</c:v>
                </c:pt>
                <c:pt idx="14">
                  <c:v>24.287999999999982</c:v>
                </c:pt>
                <c:pt idx="15">
                  <c:v>24.233999999999995</c:v>
                </c:pt>
                <c:pt idx="16">
                  <c:v>24.16799999999996</c:v>
                </c:pt>
                <c:pt idx="17">
                  <c:v>24.105999999999963</c:v>
                </c:pt>
                <c:pt idx="18">
                  <c:v>24.052000000000003</c:v>
                </c:pt>
                <c:pt idx="19">
                  <c:v>24.007999999999992</c:v>
                </c:pt>
                <c:pt idx="20">
                  <c:v>23.977</c:v>
                </c:pt>
                <c:pt idx="21">
                  <c:v>23.955000000000044</c:v>
                </c:pt>
                <c:pt idx="22">
                  <c:v>23.937999999999978</c:v>
                </c:pt>
                <c:pt idx="23">
                  <c:v>23.926000000000037</c:v>
                </c:pt>
                <c:pt idx="24" formatCode="#,##0.00">
                  <c:v>23.917999999999989</c:v>
                </c:pt>
                <c:pt idx="25">
                  <c:v>23.917000000000016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46.492999999999952</c:v>
                </c:pt>
                <c:pt idx="1">
                  <c:v>43.968000000000075</c:v>
                </c:pt>
                <c:pt idx="2">
                  <c:v>40.335000000000058</c:v>
                </c:pt>
                <c:pt idx="3">
                  <c:v>40.557999999999979</c:v>
                </c:pt>
                <c:pt idx="4">
                  <c:v>40.611000000000075</c:v>
                </c:pt>
                <c:pt idx="5">
                  <c:v>38.540000000000013</c:v>
                </c:pt>
                <c:pt idx="6">
                  <c:v>38.573000000000022</c:v>
                </c:pt>
                <c:pt idx="7">
                  <c:v>38.01599999999992</c:v>
                </c:pt>
                <c:pt idx="8">
                  <c:v>37.263000000000062</c:v>
                </c:pt>
                <c:pt idx="9">
                  <c:v>37.005000000000024</c:v>
                </c:pt>
                <c:pt idx="10">
                  <c:v>37.81800000000009</c:v>
                </c:pt>
                <c:pt idx="11">
                  <c:v>38.199000000000098</c:v>
                </c:pt>
                <c:pt idx="12">
                  <c:v>38.643000000000001</c:v>
                </c:pt>
                <c:pt idx="13">
                  <c:v>38.781000000000006</c:v>
                </c:pt>
                <c:pt idx="14">
                  <c:v>39.003000000000064</c:v>
                </c:pt>
                <c:pt idx="15">
                  <c:v>38.991999999999919</c:v>
                </c:pt>
                <c:pt idx="16">
                  <c:v>38.959000000000088</c:v>
                </c:pt>
                <c:pt idx="17">
                  <c:v>38.925999999999895</c:v>
                </c:pt>
                <c:pt idx="18">
                  <c:v>38.890999999999984</c:v>
                </c:pt>
                <c:pt idx="19">
                  <c:v>38.854999999999983</c:v>
                </c:pt>
                <c:pt idx="20">
                  <c:v>38.819000000000088</c:v>
                </c:pt>
                <c:pt idx="21">
                  <c:v>38.760000000000083</c:v>
                </c:pt>
                <c:pt idx="22">
                  <c:v>38.699999999999974</c:v>
                </c:pt>
                <c:pt idx="23">
                  <c:v>38.640000000000029</c:v>
                </c:pt>
                <c:pt idx="24" formatCode="#,##0.00">
                  <c:v>38.581999999999958</c:v>
                </c:pt>
                <c:pt idx="25">
                  <c:v>38.524000000000008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78.455000000000013</c:v>
                </c:pt>
                <c:pt idx="1">
                  <c:v>77.694999999999936</c:v>
                </c:pt>
                <c:pt idx="2">
                  <c:v>73.959000000000103</c:v>
                </c:pt>
                <c:pt idx="3">
                  <c:v>78.584999999999908</c:v>
                </c:pt>
                <c:pt idx="4">
                  <c:v>80.793999999999784</c:v>
                </c:pt>
                <c:pt idx="5">
                  <c:v>80.843000000000018</c:v>
                </c:pt>
                <c:pt idx="6">
                  <c:v>85.013000000000005</c:v>
                </c:pt>
                <c:pt idx="7">
                  <c:v>82.719000000000094</c:v>
                </c:pt>
                <c:pt idx="8">
                  <c:v>83.57200000000006</c:v>
                </c:pt>
                <c:pt idx="9">
                  <c:v>82.587999999999838</c:v>
                </c:pt>
                <c:pt idx="10">
                  <c:v>79.579000000000065</c:v>
                </c:pt>
                <c:pt idx="11">
                  <c:v>79.023000000000067</c:v>
                </c:pt>
                <c:pt idx="12">
                  <c:v>78.567000000000121</c:v>
                </c:pt>
                <c:pt idx="13">
                  <c:v>78.587000000000131</c:v>
                </c:pt>
                <c:pt idx="14">
                  <c:v>78.750999999999948</c:v>
                </c:pt>
                <c:pt idx="15">
                  <c:v>79.044000000000111</c:v>
                </c:pt>
                <c:pt idx="16">
                  <c:v>79.206000000000017</c:v>
                </c:pt>
                <c:pt idx="17">
                  <c:v>79.368000000000023</c:v>
                </c:pt>
                <c:pt idx="18">
                  <c:v>79.53599999999993</c:v>
                </c:pt>
                <c:pt idx="19">
                  <c:v>79.724000000000075</c:v>
                </c:pt>
                <c:pt idx="20">
                  <c:v>79.979999999999848</c:v>
                </c:pt>
                <c:pt idx="21">
                  <c:v>80.2319999999999</c:v>
                </c:pt>
                <c:pt idx="22">
                  <c:v>80.477999999999938</c:v>
                </c:pt>
                <c:pt idx="23">
                  <c:v>80.725000000000023</c:v>
                </c:pt>
                <c:pt idx="24" formatCode="#,##0.00">
                  <c:v>80.972999999999928</c:v>
                </c:pt>
                <c:pt idx="25">
                  <c:v>81.220000000000184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103.64200000000005</c:v>
                </c:pt>
                <c:pt idx="1">
                  <c:v>106.58100000000009</c:v>
                </c:pt>
                <c:pt idx="2">
                  <c:v>96.728000000000122</c:v>
                </c:pt>
                <c:pt idx="3">
                  <c:v>96.495000000000076</c:v>
                </c:pt>
                <c:pt idx="4">
                  <c:v>92.884999999999863</c:v>
                </c:pt>
                <c:pt idx="5">
                  <c:v>102.90100000000002</c:v>
                </c:pt>
                <c:pt idx="6">
                  <c:v>104.84699999999992</c:v>
                </c:pt>
                <c:pt idx="7">
                  <c:v>105.14700000000015</c:v>
                </c:pt>
                <c:pt idx="8">
                  <c:v>100.96600000000001</c:v>
                </c:pt>
                <c:pt idx="9">
                  <c:v>108.08000000000013</c:v>
                </c:pt>
                <c:pt idx="10">
                  <c:v>107.22399999999988</c:v>
                </c:pt>
                <c:pt idx="11">
                  <c:v>108.20699999999999</c:v>
                </c:pt>
                <c:pt idx="12">
                  <c:v>108.93900000000015</c:v>
                </c:pt>
                <c:pt idx="13">
                  <c:v>109.46700000000004</c:v>
                </c:pt>
                <c:pt idx="14">
                  <c:v>110.15899999999988</c:v>
                </c:pt>
                <c:pt idx="15">
                  <c:v>110.58300000000011</c:v>
                </c:pt>
                <c:pt idx="16">
                  <c:v>110.81599999999995</c:v>
                </c:pt>
                <c:pt idx="17">
                  <c:v>110.98399999999985</c:v>
                </c:pt>
                <c:pt idx="18">
                  <c:v>111.12399999999991</c:v>
                </c:pt>
                <c:pt idx="19">
                  <c:v>111.25199999999997</c:v>
                </c:pt>
                <c:pt idx="20">
                  <c:v>111.36699999999996</c:v>
                </c:pt>
                <c:pt idx="21">
                  <c:v>111.46899999999998</c:v>
                </c:pt>
                <c:pt idx="22">
                  <c:v>111.55900000000004</c:v>
                </c:pt>
                <c:pt idx="23">
                  <c:v>111.64899999999984</c:v>
                </c:pt>
                <c:pt idx="24" formatCode="#,##0.00">
                  <c:v>111.74199999999998</c:v>
                </c:pt>
                <c:pt idx="25">
                  <c:v>111.83799999999972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22.29600000000001</c:v>
                </c:pt>
                <c:pt idx="1">
                  <c:v>22.172999999999973</c:v>
                </c:pt>
                <c:pt idx="2">
                  <c:v>24.613000000000007</c:v>
                </c:pt>
                <c:pt idx="3">
                  <c:v>19.516000000000009</c:v>
                </c:pt>
                <c:pt idx="4">
                  <c:v>25.402000000000022</c:v>
                </c:pt>
                <c:pt idx="5">
                  <c:v>21.590000000000014</c:v>
                </c:pt>
                <c:pt idx="6">
                  <c:v>22.452999999999989</c:v>
                </c:pt>
                <c:pt idx="7">
                  <c:v>25.536000000000005</c:v>
                </c:pt>
                <c:pt idx="8">
                  <c:v>22.985999999999947</c:v>
                </c:pt>
                <c:pt idx="9">
                  <c:v>25.59400000000003</c:v>
                </c:pt>
                <c:pt idx="10">
                  <c:v>22.053999999999959</c:v>
                </c:pt>
                <c:pt idx="11">
                  <c:v>22.003000000000025</c:v>
                </c:pt>
                <c:pt idx="12">
                  <c:v>22.003999999999976</c:v>
                </c:pt>
                <c:pt idx="13">
                  <c:v>22.245000000000033</c:v>
                </c:pt>
                <c:pt idx="14">
                  <c:v>22.630000000000024</c:v>
                </c:pt>
                <c:pt idx="15">
                  <c:v>22.827000000000009</c:v>
                </c:pt>
                <c:pt idx="16">
                  <c:v>22.988999999999983</c:v>
                </c:pt>
                <c:pt idx="17">
                  <c:v>23.122999999999987</c:v>
                </c:pt>
                <c:pt idx="18">
                  <c:v>23.236000000000018</c:v>
                </c:pt>
                <c:pt idx="19">
                  <c:v>23.339999999999954</c:v>
                </c:pt>
                <c:pt idx="20">
                  <c:v>23.455000000000034</c:v>
                </c:pt>
                <c:pt idx="21">
                  <c:v>23.56499999999998</c:v>
                </c:pt>
                <c:pt idx="22">
                  <c:v>23.670000000000016</c:v>
                </c:pt>
                <c:pt idx="23">
                  <c:v>23.774000000000019</c:v>
                </c:pt>
                <c:pt idx="24">
                  <c:v>23.874999999999993</c:v>
                </c:pt>
                <c:pt idx="25">
                  <c:v>23.977000000000004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52.670000000000087</c:v>
                </c:pt>
                <c:pt idx="1">
                  <c:v>51.791999999999987</c:v>
                </c:pt>
                <c:pt idx="2">
                  <c:v>52.923999999999928</c:v>
                </c:pt>
                <c:pt idx="3">
                  <c:v>47.278000000000048</c:v>
                </c:pt>
                <c:pt idx="4">
                  <c:v>49.748000000000104</c:v>
                </c:pt>
                <c:pt idx="5">
                  <c:v>50.01100000000001</c:v>
                </c:pt>
                <c:pt idx="6">
                  <c:v>52.94300000000004</c:v>
                </c:pt>
                <c:pt idx="7">
                  <c:v>53.000999999999848</c:v>
                </c:pt>
                <c:pt idx="8">
                  <c:v>51.85499999999989</c:v>
                </c:pt>
                <c:pt idx="9">
                  <c:v>52.980000000000061</c:v>
                </c:pt>
                <c:pt idx="10">
                  <c:v>52.307000000000087</c:v>
                </c:pt>
                <c:pt idx="11">
                  <c:v>52.623999999999953</c:v>
                </c:pt>
                <c:pt idx="12">
                  <c:v>52.201000000000136</c:v>
                </c:pt>
                <c:pt idx="13">
                  <c:v>51.701000000000079</c:v>
                </c:pt>
                <c:pt idx="14">
                  <c:v>51.437000000000005</c:v>
                </c:pt>
                <c:pt idx="15">
                  <c:v>50.915000000000063</c:v>
                </c:pt>
                <c:pt idx="16">
                  <c:v>50.352999999999966</c:v>
                </c:pt>
                <c:pt idx="17">
                  <c:v>49.802999999999898</c:v>
                </c:pt>
                <c:pt idx="18">
                  <c:v>49.284999999999954</c:v>
                </c:pt>
                <c:pt idx="19">
                  <c:v>48.795000000000044</c:v>
                </c:pt>
                <c:pt idx="20">
                  <c:v>48.371000000000002</c:v>
                </c:pt>
                <c:pt idx="21">
                  <c:v>47.936999999999955</c:v>
                </c:pt>
                <c:pt idx="22">
                  <c:v>47.5210000000001</c:v>
                </c:pt>
                <c:pt idx="23">
                  <c:v>47.120999999999974</c:v>
                </c:pt>
                <c:pt idx="24">
                  <c:v>46.737999999999957</c:v>
                </c:pt>
                <c:pt idx="25">
                  <c:v>46.371999999999957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68.156999999999897</c:v>
                </c:pt>
                <c:pt idx="1">
                  <c:v>61.819999999999972</c:v>
                </c:pt>
                <c:pt idx="2">
                  <c:v>59.851000000000084</c:v>
                </c:pt>
                <c:pt idx="3">
                  <c:v>66.730000000000103</c:v>
                </c:pt>
                <c:pt idx="4">
                  <c:v>64.898999999999887</c:v>
                </c:pt>
                <c:pt idx="5">
                  <c:v>62.378000000000142</c:v>
                </c:pt>
                <c:pt idx="6">
                  <c:v>76.341999999999899</c:v>
                </c:pt>
                <c:pt idx="7">
                  <c:v>80.573999999999842</c:v>
                </c:pt>
                <c:pt idx="8">
                  <c:v>67.942999999999955</c:v>
                </c:pt>
                <c:pt idx="9">
                  <c:v>72.742000000000175</c:v>
                </c:pt>
                <c:pt idx="10">
                  <c:v>74.808000000000291</c:v>
                </c:pt>
                <c:pt idx="11">
                  <c:v>74.094999999999914</c:v>
                </c:pt>
                <c:pt idx="12">
                  <c:v>75.042000000000201</c:v>
                </c:pt>
                <c:pt idx="13">
                  <c:v>77.210999999999984</c:v>
                </c:pt>
                <c:pt idx="14">
                  <c:v>78.871999999999986</c:v>
                </c:pt>
                <c:pt idx="15">
                  <c:v>79.582999999999487</c:v>
                </c:pt>
                <c:pt idx="16">
                  <c:v>80.214000000000127</c:v>
                </c:pt>
                <c:pt idx="17">
                  <c:v>80.67800000000004</c:v>
                </c:pt>
                <c:pt idx="18">
                  <c:v>81.230999999999995</c:v>
                </c:pt>
                <c:pt idx="19">
                  <c:v>81.746000000000109</c:v>
                </c:pt>
                <c:pt idx="20">
                  <c:v>82.355999999999995</c:v>
                </c:pt>
                <c:pt idx="21">
                  <c:v>82.98299999999989</c:v>
                </c:pt>
                <c:pt idx="22">
                  <c:v>83.630999999999986</c:v>
                </c:pt>
                <c:pt idx="23">
                  <c:v>84.294000000000125</c:v>
                </c:pt>
                <c:pt idx="24" formatCode="#,##0.00">
                  <c:v>84.96900000000015</c:v>
                </c:pt>
                <c:pt idx="25">
                  <c:v>85.652999999999977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205.75499999999977</c:v>
                </c:pt>
                <c:pt idx="1">
                  <c:v>217.97800000000021</c:v>
                </c:pt>
                <c:pt idx="2">
                  <c:v>221.42399999999998</c:v>
                </c:pt>
                <c:pt idx="3">
                  <c:v>218.25799999999967</c:v>
                </c:pt>
                <c:pt idx="4">
                  <c:v>224.07500000000022</c:v>
                </c:pt>
                <c:pt idx="5">
                  <c:v>226.01799999999997</c:v>
                </c:pt>
                <c:pt idx="6">
                  <c:v>237.49399999999989</c:v>
                </c:pt>
                <c:pt idx="7">
                  <c:v>228.31700000000029</c:v>
                </c:pt>
                <c:pt idx="8">
                  <c:v>231.92400000000015</c:v>
                </c:pt>
                <c:pt idx="9">
                  <c:v>242.90999999999968</c:v>
                </c:pt>
                <c:pt idx="10">
                  <c:v>237.11100000000039</c:v>
                </c:pt>
                <c:pt idx="11">
                  <c:v>236.3690000000004</c:v>
                </c:pt>
                <c:pt idx="12">
                  <c:v>237.5409999999996</c:v>
                </c:pt>
                <c:pt idx="13">
                  <c:v>239.26600000000019</c:v>
                </c:pt>
                <c:pt idx="14">
                  <c:v>241.22000000000014</c:v>
                </c:pt>
                <c:pt idx="15">
                  <c:v>242.8369999999999</c:v>
                </c:pt>
                <c:pt idx="16">
                  <c:v>244.14000000000004</c:v>
                </c:pt>
                <c:pt idx="17">
                  <c:v>245.30999999999989</c:v>
                </c:pt>
                <c:pt idx="18">
                  <c:v>246.39999999999966</c:v>
                </c:pt>
                <c:pt idx="19">
                  <c:v>247.45099999999996</c:v>
                </c:pt>
                <c:pt idx="20">
                  <c:v>248.51599999999988</c:v>
                </c:pt>
                <c:pt idx="21">
                  <c:v>249.54999999999959</c:v>
                </c:pt>
                <c:pt idx="22">
                  <c:v>250.548</c:v>
                </c:pt>
                <c:pt idx="23">
                  <c:v>251.57599999999985</c:v>
                </c:pt>
                <c:pt idx="24">
                  <c:v>252.56599999999966</c:v>
                </c:pt>
                <c:pt idx="25">
                  <c:v>253.53199999999975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194.82499999999987</c:v>
                </c:pt>
                <c:pt idx="1">
                  <c:v>209.91200000000001</c:v>
                </c:pt>
                <c:pt idx="2">
                  <c:v>222.69199999999998</c:v>
                </c:pt>
                <c:pt idx="3">
                  <c:v>220.65599999999992</c:v>
                </c:pt>
                <c:pt idx="4">
                  <c:v>239.39699999999974</c:v>
                </c:pt>
                <c:pt idx="5">
                  <c:v>248.83000000000007</c:v>
                </c:pt>
                <c:pt idx="6">
                  <c:v>252.39299999999949</c:v>
                </c:pt>
                <c:pt idx="7">
                  <c:v>246.92699999999985</c:v>
                </c:pt>
                <c:pt idx="8">
                  <c:v>230.66900000000015</c:v>
                </c:pt>
                <c:pt idx="9">
                  <c:v>253.03200000000018</c:v>
                </c:pt>
                <c:pt idx="10">
                  <c:v>242.05899999999983</c:v>
                </c:pt>
                <c:pt idx="11">
                  <c:v>244.94399999999985</c:v>
                </c:pt>
                <c:pt idx="12">
                  <c:v>246.31200000000007</c:v>
                </c:pt>
                <c:pt idx="13">
                  <c:v>248.00699999999986</c:v>
                </c:pt>
                <c:pt idx="14">
                  <c:v>249.92399999999998</c:v>
                </c:pt>
                <c:pt idx="15">
                  <c:v>251.38399999999979</c:v>
                </c:pt>
                <c:pt idx="16">
                  <c:v>252.97299999999981</c:v>
                </c:pt>
                <c:pt idx="17">
                  <c:v>254.54300000000003</c:v>
                </c:pt>
                <c:pt idx="18">
                  <c:v>256.11599999999981</c:v>
                </c:pt>
                <c:pt idx="19">
                  <c:v>257.70500000000033</c:v>
                </c:pt>
                <c:pt idx="20">
                  <c:v>259.38799999999981</c:v>
                </c:pt>
                <c:pt idx="21">
                  <c:v>261.05200000000002</c:v>
                </c:pt>
                <c:pt idx="22">
                  <c:v>262.72899999999987</c:v>
                </c:pt>
                <c:pt idx="23">
                  <c:v>264.40800000000019</c:v>
                </c:pt>
                <c:pt idx="24">
                  <c:v>266.0810000000003</c:v>
                </c:pt>
                <c:pt idx="25">
                  <c:v>267.755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228.59000000000003</c:v>
                </c:pt>
                <c:pt idx="1">
                  <c:v>228.24400000000009</c:v>
                </c:pt>
                <c:pt idx="2">
                  <c:v>211.02200000000028</c:v>
                </c:pt>
                <c:pt idx="3">
                  <c:v>215.63799999999998</c:v>
                </c:pt>
                <c:pt idx="4">
                  <c:v>214.28999999999974</c:v>
                </c:pt>
                <c:pt idx="5">
                  <c:v>222.28400000000005</c:v>
                </c:pt>
                <c:pt idx="6">
                  <c:v>228.43299999999994</c:v>
                </c:pt>
                <c:pt idx="7">
                  <c:v>225.88200000000018</c:v>
                </c:pt>
                <c:pt idx="8">
                  <c:v>221.80100000000013</c:v>
                </c:pt>
                <c:pt idx="9">
                  <c:v>227.673</c:v>
                </c:pt>
                <c:pt idx="10">
                  <c:v>224.62100000000004</c:v>
                </c:pt>
                <c:pt idx="11">
                  <c:v>225.42900000000014</c:v>
                </c:pt>
                <c:pt idx="12">
                  <c:v>226.14900000000029</c:v>
                </c:pt>
                <c:pt idx="13">
                  <c:v>226.83500000000018</c:v>
                </c:pt>
                <c:pt idx="14">
                  <c:v>227.9129999999999</c:v>
                </c:pt>
                <c:pt idx="15">
                  <c:v>228.61900000000014</c:v>
                </c:pt>
                <c:pt idx="16">
                  <c:v>228.98100000000005</c:v>
                </c:pt>
                <c:pt idx="17">
                  <c:v>229.27799999999979</c:v>
                </c:pt>
                <c:pt idx="18">
                  <c:v>229.55099999999982</c:v>
                </c:pt>
                <c:pt idx="19">
                  <c:v>229.83100000000002</c:v>
                </c:pt>
                <c:pt idx="20">
                  <c:v>230.16599999999988</c:v>
                </c:pt>
                <c:pt idx="21">
                  <c:v>230.46099999999996</c:v>
                </c:pt>
                <c:pt idx="22">
                  <c:v>230.73699999999997</c:v>
                </c:pt>
                <c:pt idx="23">
                  <c:v>231.0139999999999</c:v>
                </c:pt>
                <c:pt idx="24">
                  <c:v>231.29699999999985</c:v>
                </c:pt>
                <c:pt idx="25">
                  <c:v>231.58199999999994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26.745404645107566</c:v>
                </c:pt>
                <c:pt idx="1">
                  <c:v>26.334294691427491</c:v>
                </c:pt>
                <c:pt idx="2">
                  <c:v>25.48018365642649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29.939442505273057</c:v>
                </c:pt>
                <c:pt idx="1">
                  <c:v>28.378704745826262</c:v>
                </c:pt>
                <c:pt idx="2">
                  <c:v>29.460176416675203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27.194682780037795</c:v>
                </c:pt>
                <c:pt idx="1">
                  <c:v>27.798607203151409</c:v>
                </c:pt>
                <c:pt idx="2">
                  <c:v>27.895267865296596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7.5053753349432402</c:v>
                </c:pt>
                <c:pt idx="1">
                  <c:v>8.7703995498030682</c:v>
                </c:pt>
                <c:pt idx="2">
                  <c:v>9.4241096921345289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6.0173671146212708</c:v>
                </c:pt>
                <c:pt idx="1">
                  <c:v>6.1324094916526048</c:v>
                </c:pt>
                <c:pt idx="2">
                  <c:v>5.1021542111036631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2.597727620017062</c:v>
                </c:pt>
                <c:pt idx="1">
                  <c:v>2.5855843181391798</c:v>
                </c:pt>
                <c:pt idx="2">
                  <c:v>2.6381081583635098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2.3369999999999891</c:v>
                </c:pt>
                <c:pt idx="1">
                  <c:v>-6.7710000000002424</c:v>
                </c:pt>
                <c:pt idx="2">
                  <c:v>11.093000000000416</c:v>
                </c:pt>
                <c:pt idx="3">
                  <c:v>12.430000000000149</c:v>
                </c:pt>
                <c:pt idx="4">
                  <c:v>2.2960000000000775</c:v>
                </c:pt>
                <c:pt idx="5">
                  <c:v>0.46399999999994535</c:v>
                </c:pt>
                <c:pt idx="7">
                  <c:v>21.84900000000016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6.960999999999899</c:v>
                </c:pt>
                <c:pt idx="1">
                  <c:v>25.696000000000168</c:v>
                </c:pt>
                <c:pt idx="2">
                  <c:v>16.420999999999367</c:v>
                </c:pt>
                <c:pt idx="3">
                  <c:v>10.844999999999686</c:v>
                </c:pt>
                <c:pt idx="4">
                  <c:v>-5.9350000000001302</c:v>
                </c:pt>
                <c:pt idx="5">
                  <c:v>1.9230000000000445</c:v>
                </c:pt>
                <c:pt idx="7">
                  <c:v>55.910999999999035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0.42416716541802124</c:v>
                </c:pt>
                <c:pt idx="2">
                  <c:v>-1.0841098398465809</c:v>
                </c:pt>
                <c:pt idx="3">
                  <c:v>4.7706541914249279</c:v>
                </c:pt>
                <c:pt idx="4">
                  <c:v>-0.13775890389595702</c:v>
                </c:pt>
                <c:pt idx="6">
                  <c:v>-7.7309853101903414E-2</c:v>
                </c:pt>
                <c:pt idx="7">
                  <c:v>0.25726926205675849</c:v>
                </c:pt>
                <c:pt idx="8">
                  <c:v>2.9517772740295101E-2</c:v>
                </c:pt>
                <c:pt idx="10">
                  <c:v>1.4868887049525048</c:v>
                </c:pt>
                <c:pt idx="11">
                  <c:v>-0.26459849990259077</c:v>
                </c:pt>
                <c:pt idx="12">
                  <c:v>0.13214102383487525</c:v>
                </c:pt>
                <c:pt idx="14">
                  <c:v>-1.1542668058508343</c:v>
                </c:pt>
                <c:pt idx="15">
                  <c:v>-0.31007220961045689</c:v>
                </c:pt>
                <c:pt idx="16">
                  <c:v>0.63092417564396541</c:v>
                </c:pt>
                <c:pt idx="17">
                  <c:v>0.3858037854583829</c:v>
                </c:pt>
                <c:pt idx="19">
                  <c:v>0.98291192321080523</c:v>
                </c:pt>
                <c:pt idx="20">
                  <c:v>-0.4327252583832375</c:v>
                </c:pt>
                <c:pt idx="21">
                  <c:v>5.8445568816889448E-2</c:v>
                </c:pt>
                <c:pt idx="22">
                  <c:v>0.98992028928843734</c:v>
                </c:pt>
                <c:pt idx="23">
                  <c:v>0.23347015723682585</c:v>
                </c:pt>
                <c:pt idx="25">
                  <c:v>-2.3845630763054793</c:v>
                </c:pt>
                <c:pt idx="26">
                  <c:v>-0.13802552104551502</c:v>
                </c:pt>
                <c:pt idx="27">
                  <c:v>-0.54511576664943995</c:v>
                </c:pt>
                <c:pt idx="29">
                  <c:v>0.54961210383819292</c:v>
                </c:pt>
                <c:pt idx="30">
                  <c:v>-4.654920424517206E-2</c:v>
                </c:pt>
                <c:pt idx="31">
                  <c:v>-0.42809966617761708</c:v>
                </c:pt>
                <c:pt idx="32">
                  <c:v>3.7774922232588493</c:v>
                </c:pt>
                <c:pt idx="33">
                  <c:v>0.27086833707254954</c:v>
                </c:pt>
                <c:pt idx="34">
                  <c:v>0.85939072743164147</c:v>
                </c:pt>
                <c:pt idx="36">
                  <c:v>1.0555105193156056</c:v>
                </c:pt>
                <c:pt idx="37">
                  <c:v>0.20096411624663801</c:v>
                </c:pt>
                <c:pt idx="38">
                  <c:v>-2.0253296067396231E-2</c:v>
                </c:pt>
                <c:pt idx="39">
                  <c:v>2.3589462451171217</c:v>
                </c:pt>
                <c:pt idx="40">
                  <c:v>1.0952000365771264</c:v>
                </c:pt>
                <c:pt idx="42">
                  <c:v>1.1945592216803913</c:v>
                </c:pt>
                <c:pt idx="43">
                  <c:v>-2.3758665971918003E-2</c:v>
                </c:pt>
                <c:pt idx="44">
                  <c:v>0.35126245218615182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0.52033492707623807</c:v>
                </c:pt>
                <c:pt idx="2">
                  <c:v>-1.4985619605883516</c:v>
                </c:pt>
                <c:pt idx="3">
                  <c:v>-4.6476704318314415</c:v>
                </c:pt>
                <c:pt idx="4">
                  <c:v>-1.8836767249839848</c:v>
                </c:pt>
                <c:pt idx="6">
                  <c:v>-1.9619232492648186</c:v>
                </c:pt>
                <c:pt idx="7">
                  <c:v>-2.1595399176554286</c:v>
                </c:pt>
                <c:pt idx="8">
                  <c:v>-2.0242759632158047</c:v>
                </c:pt>
                <c:pt idx="10">
                  <c:v>1.8771013397213654</c:v>
                </c:pt>
                <c:pt idx="11">
                  <c:v>-0.63648197627547143</c:v>
                </c:pt>
                <c:pt idx="12">
                  <c:v>-0.1495664727665269</c:v>
                </c:pt>
                <c:pt idx="14">
                  <c:v>0.31486224119945394</c:v>
                </c:pt>
                <c:pt idx="15">
                  <c:v>-0.58161065940293133</c:v>
                </c:pt>
                <c:pt idx="16">
                  <c:v>-0.2801966365489017</c:v>
                </c:pt>
                <c:pt idx="17">
                  <c:v>-0.3489154709574338</c:v>
                </c:pt>
                <c:pt idx="19">
                  <c:v>-3.0575912399927629</c:v>
                </c:pt>
                <c:pt idx="20">
                  <c:v>-2.3094989311819192</c:v>
                </c:pt>
                <c:pt idx="21">
                  <c:v>-1.7961459721462791</c:v>
                </c:pt>
                <c:pt idx="22">
                  <c:v>-3.4815118460304495</c:v>
                </c:pt>
                <c:pt idx="23">
                  <c:v>-2.4449509566004557</c:v>
                </c:pt>
                <c:pt idx="25">
                  <c:v>-2.5164940333426089</c:v>
                </c:pt>
                <c:pt idx="26">
                  <c:v>-5.2724324930941702E-2</c:v>
                </c:pt>
                <c:pt idx="27">
                  <c:v>-0.59007196320791655</c:v>
                </c:pt>
                <c:pt idx="29">
                  <c:v>1.6859854561369625</c:v>
                </c:pt>
                <c:pt idx="30">
                  <c:v>-0.51603414345694487</c:v>
                </c:pt>
                <c:pt idx="31">
                  <c:v>0.38339358652683675</c:v>
                </c:pt>
                <c:pt idx="32">
                  <c:v>2.8968015301693573</c:v>
                </c:pt>
                <c:pt idx="33">
                  <c:v>4.4949333052737295</c:v>
                </c:pt>
                <c:pt idx="34">
                  <c:v>1.6777185862695054</c:v>
                </c:pt>
                <c:pt idx="36">
                  <c:v>4.0925749525414057</c:v>
                </c:pt>
                <c:pt idx="37">
                  <c:v>1.5857210044958769</c:v>
                </c:pt>
                <c:pt idx="38">
                  <c:v>3.3545627399119482</c:v>
                </c:pt>
                <c:pt idx="39">
                  <c:v>2.9647110156057144</c:v>
                </c:pt>
                <c:pt idx="40">
                  <c:v>3.0695570656162241</c:v>
                </c:pt>
                <c:pt idx="42">
                  <c:v>0.84052805168381983</c:v>
                </c:pt>
                <c:pt idx="43">
                  <c:v>3.5928283515284543</c:v>
                </c:pt>
                <c:pt idx="44">
                  <c:v>2.7481043513812864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11.94926270104186</c:v>
                </c:pt>
                <c:pt idx="1">
                  <c:v>1.2361063544906479</c:v>
                </c:pt>
                <c:pt idx="2">
                  <c:v>7.2637328556220382</c:v>
                </c:pt>
                <c:pt idx="3">
                  <c:v>5.4028303715473491</c:v>
                </c:pt>
                <c:pt idx="4">
                  <c:v>3.1217914840924053</c:v>
                </c:pt>
                <c:pt idx="5">
                  <c:v>10.894711864748778</c:v>
                </c:pt>
                <c:pt idx="6">
                  <c:v>3.0673665381767563</c:v>
                </c:pt>
                <c:pt idx="7">
                  <c:v>2.0801453050267078</c:v>
                </c:pt>
                <c:pt idx="8">
                  <c:v>0.22843569411272746</c:v>
                </c:pt>
                <c:pt idx="9">
                  <c:v>-0.4811593045637288</c:v>
                </c:pt>
                <c:pt idx="10">
                  <c:v>4.6309805857592892</c:v>
                </c:pt>
                <c:pt idx="11">
                  <c:v>-0.18618834575930521</c:v>
                </c:pt>
                <c:pt idx="12">
                  <c:v>-2.4795310335297422</c:v>
                </c:pt>
                <c:pt idx="13">
                  <c:v>-1.6985156196745432</c:v>
                </c:pt>
                <c:pt idx="14">
                  <c:v>-2.4109250503833763</c:v>
                </c:pt>
                <c:pt idx="15">
                  <c:v>-2.9776993434523327</c:v>
                </c:pt>
                <c:pt idx="16">
                  <c:v>-2.6977861237970302</c:v>
                </c:pt>
                <c:pt idx="17">
                  <c:v>-0.85513232456300869</c:v>
                </c:pt>
                <c:pt idx="18">
                  <c:v>-0.60945651830461856</c:v>
                </c:pt>
                <c:pt idx="19">
                  <c:v>1.6178300658518552E-2</c:v>
                </c:pt>
                <c:pt idx="20">
                  <c:v>-1.6873157895609978</c:v>
                </c:pt>
                <c:pt idx="21">
                  <c:v>1.1954640983992793</c:v>
                </c:pt>
                <c:pt idx="22">
                  <c:v>-1.4208288917080356</c:v>
                </c:pt>
                <c:pt idx="23">
                  <c:v>-2.7999704078877556</c:v>
                </c:pt>
                <c:pt idx="24">
                  <c:v>-2.6979096933849238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-0.26276887579908248</c:v>
                </c:pt>
                <c:pt idx="1">
                  <c:v>5.8800232121029588</c:v>
                </c:pt>
                <c:pt idx="2">
                  <c:v>22.376556710876258</c:v>
                </c:pt>
                <c:pt idx="3">
                  <c:v>-0.10777127825943467</c:v>
                </c:pt>
                <c:pt idx="4">
                  <c:v>1.261615555139997</c:v>
                </c:pt>
                <c:pt idx="5">
                  <c:v>10.226581727536903</c:v>
                </c:pt>
                <c:pt idx="6">
                  <c:v>0.64360805960229861</c:v>
                </c:pt>
                <c:pt idx="7">
                  <c:v>11.63139938420422</c:v>
                </c:pt>
                <c:pt idx="8">
                  <c:v>-0.75127113031929937</c:v>
                </c:pt>
                <c:pt idx="9">
                  <c:v>-0.12778416401818049</c:v>
                </c:pt>
                <c:pt idx="10">
                  <c:v>4.9481533994794873</c:v>
                </c:pt>
                <c:pt idx="11">
                  <c:v>-1.445917955419219</c:v>
                </c:pt>
                <c:pt idx="12">
                  <c:v>-5.5411896044440603</c:v>
                </c:pt>
                <c:pt idx="13">
                  <c:v>1.3952400717077733</c:v>
                </c:pt>
                <c:pt idx="14">
                  <c:v>0.2237358145025965</c:v>
                </c:pt>
                <c:pt idx="15">
                  <c:v>-1.5132444162547571</c:v>
                </c:pt>
                <c:pt idx="16">
                  <c:v>2.538105198974911</c:v>
                </c:pt>
                <c:pt idx="17">
                  <c:v>5.9881160308263119</c:v>
                </c:pt>
                <c:pt idx="18">
                  <c:v>-0.93729849933134091</c:v>
                </c:pt>
                <c:pt idx="19">
                  <c:v>-0.16579943007131004</c:v>
                </c:pt>
                <c:pt idx="20">
                  <c:v>-2.0265433662337244</c:v>
                </c:pt>
                <c:pt idx="21">
                  <c:v>3.3364167443116273</c:v>
                </c:pt>
                <c:pt idx="22">
                  <c:v>0.48403418869173542</c:v>
                </c:pt>
                <c:pt idx="23">
                  <c:v>-0.31009348117958169</c:v>
                </c:pt>
                <c:pt idx="24">
                  <c:v>10.161257410840895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13.185369055532504</c:v>
                </c:pt>
                <c:pt idx="1">
                  <c:v>26.683066576010532</c:v>
                </c:pt>
                <c:pt idx="2">
                  <c:v>9.5257688185117502</c:v>
                </c:pt>
                <c:pt idx="3">
                  <c:v>-2.6657193792890439</c:v>
                </c:pt>
                <c:pt idx="4">
                  <c:v>-9.7849261373072807</c:v>
                </c:pt>
                <c:pt idx="5">
                  <c:v>-1.4484105422091176</c:v>
                </c:pt>
                <c:pt idx="6">
                  <c:v>-0.49185169116171323</c:v>
                </c:pt>
                <c:pt idx="7">
                  <c:v>-4.2207992995957895</c:v>
                </c:pt>
                <c:pt idx="8">
                  <c:v>-8.933497400491504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5.6172543363038727</c:v>
                </c:pt>
                <c:pt idx="1">
                  <c:v>33.756982715293731</c:v>
                </c:pt>
                <c:pt idx="2">
                  <c:v>16.344105548948534</c:v>
                </c:pt>
                <c:pt idx="3">
                  <c:v>-6.9871075598632757</c:v>
                </c:pt>
                <c:pt idx="4">
                  <c:v>2.6438366689305326</c:v>
                </c:pt>
                <c:pt idx="5">
                  <c:v>4.8850181014236682</c:v>
                </c:pt>
                <c:pt idx="6">
                  <c:v>1.3098733780778957</c:v>
                </c:pt>
                <c:pt idx="7">
                  <c:v>0.17394070751215196</c:v>
                </c:pt>
                <c:pt idx="8">
                  <c:v>-1.8329038966277551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51.194286586123951</c:v>
                </c:pt>
                <c:pt idx="1">
                  <c:v>56.647397101770046</c:v>
                </c:pt>
                <c:pt idx="2">
                  <c:v>58.342890138106938</c:v>
                </c:pt>
                <c:pt idx="3">
                  <c:v>59.288013896153949</c:v>
                </c:pt>
                <c:pt idx="4">
                  <c:v>58.815554584280811</c:v>
                </c:pt>
                <c:pt idx="5">
                  <c:v>61.906221069263793</c:v>
                </c:pt>
                <c:pt idx="6">
                  <c:v>69.252801701787831</c:v>
                </c:pt>
                <c:pt idx="7">
                  <c:v>69.046666840635623</c:v>
                </c:pt>
                <c:pt idx="8">
                  <c:v>67.173938173939561</c:v>
                </c:pt>
                <c:pt idx="9">
                  <c:v>72.86264646646768</c:v>
                </c:pt>
                <c:pt idx="10">
                  <c:v>73.855483770305653</c:v>
                </c:pt>
                <c:pt idx="11">
                  <c:v>64.767793064915949</c:v>
                </c:pt>
                <c:pt idx="12">
                  <c:v>65.432023515089696</c:v>
                </c:pt>
                <c:pt idx="13">
                  <c:v>66.26646520789393</c:v>
                </c:pt>
                <c:pt idx="14">
                  <c:v>67.155599621023043</c:v>
                </c:pt>
                <c:pt idx="15">
                  <c:v>67.811016245040634</c:v>
                </c:pt>
                <c:pt idx="16">
                  <c:v>68.398548346642059</c:v>
                </c:pt>
                <c:pt idx="17">
                  <c:v>68.953273019854279</c:v>
                </c:pt>
                <c:pt idx="18">
                  <c:v>69.506846304195292</c:v>
                </c:pt>
                <c:pt idx="19">
                  <c:v>70.047343785787675</c:v>
                </c:pt>
                <c:pt idx="20">
                  <c:v>70.619579662587398</c:v>
                </c:pt>
                <c:pt idx="21">
                  <c:v>71.176017853352064</c:v>
                </c:pt>
                <c:pt idx="22">
                  <c:v>71.759081349903568</c:v>
                </c:pt>
                <c:pt idx="23">
                  <c:v>72.341875325364327</c:v>
                </c:pt>
                <c:pt idx="24">
                  <c:v>72.992380745011531</c:v>
                </c:pt>
                <c:pt idx="25">
                  <c:v>73.592714894506571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21.396463900820549</c:v>
                </c:pt>
                <c:pt idx="1">
                  <c:v>24.812903237020898</c:v>
                </c:pt>
                <c:pt idx="2">
                  <c:v>25.998509054361595</c:v>
                </c:pt>
                <c:pt idx="3">
                  <c:v>26.681673306995698</c:v>
                </c:pt>
                <c:pt idx="4">
                  <c:v>29.872186972299922</c:v>
                </c:pt>
                <c:pt idx="5">
                  <c:v>28.922309832092452</c:v>
                </c:pt>
                <c:pt idx="6">
                  <c:v>27.753621946448927</c:v>
                </c:pt>
                <c:pt idx="7">
                  <c:v>29.016683330729713</c:v>
                </c:pt>
                <c:pt idx="8">
                  <c:v>28.574174865190098</c:v>
                </c:pt>
                <c:pt idx="9">
                  <c:v>30.613159991143068</c:v>
                </c:pt>
                <c:pt idx="10">
                  <c:v>30.1584161865831</c:v>
                </c:pt>
                <c:pt idx="11">
                  <c:v>29.880680760985371</c:v>
                </c:pt>
                <c:pt idx="12">
                  <c:v>30.345839016701934</c:v>
                </c:pt>
                <c:pt idx="13">
                  <c:v>30.87018435825647</c:v>
                </c:pt>
                <c:pt idx="14">
                  <c:v>31.422611301037303</c:v>
                </c:pt>
                <c:pt idx="15">
                  <c:v>31.872235199109461</c:v>
                </c:pt>
                <c:pt idx="16">
                  <c:v>32.301954187206519</c:v>
                </c:pt>
                <c:pt idx="17">
                  <c:v>32.730170121660315</c:v>
                </c:pt>
                <c:pt idx="18">
                  <c:v>33.133424000037031</c:v>
                </c:pt>
                <c:pt idx="19">
                  <c:v>33.52860833870708</c:v>
                </c:pt>
                <c:pt idx="20">
                  <c:v>33.938163257343547</c:v>
                </c:pt>
                <c:pt idx="21">
                  <c:v>34.341963613711336</c:v>
                </c:pt>
                <c:pt idx="22">
                  <c:v>34.758302027663483</c:v>
                </c:pt>
                <c:pt idx="23">
                  <c:v>35.163808849062079</c:v>
                </c:pt>
                <c:pt idx="24">
                  <c:v>35.603212489566332</c:v>
                </c:pt>
                <c:pt idx="25">
                  <c:v>36.038439398686059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42.016584396463074</c:v>
                </c:pt>
                <c:pt idx="1">
                  <c:v>41.019911332779444</c:v>
                </c:pt>
                <c:pt idx="2">
                  <c:v>42.050474600792342</c:v>
                </c:pt>
                <c:pt idx="3">
                  <c:v>41.448222143011257</c:v>
                </c:pt>
                <c:pt idx="4">
                  <c:v>44.117939849560976</c:v>
                </c:pt>
                <c:pt idx="5">
                  <c:v>46.180650341641638</c:v>
                </c:pt>
                <c:pt idx="6">
                  <c:v>50.235311096289038</c:v>
                </c:pt>
                <c:pt idx="7">
                  <c:v>47.117867564272146</c:v>
                </c:pt>
                <c:pt idx="8">
                  <c:v>48.016553479029469</c:v>
                </c:pt>
                <c:pt idx="9">
                  <c:v>51.662154958670698</c:v>
                </c:pt>
                <c:pt idx="10">
                  <c:v>53.444383197263676</c:v>
                </c:pt>
                <c:pt idx="11">
                  <c:v>62.412741053537424</c:v>
                </c:pt>
                <c:pt idx="12">
                  <c:v>63.325710000908629</c:v>
                </c:pt>
                <c:pt idx="13">
                  <c:v>64.411309988362845</c:v>
                </c:pt>
                <c:pt idx="14">
                  <c:v>65.578076276664788</c:v>
                </c:pt>
                <c:pt idx="15">
                  <c:v>66.530248293397776</c:v>
                </c:pt>
                <c:pt idx="16">
                  <c:v>67.449553131466814</c:v>
                </c:pt>
                <c:pt idx="17">
                  <c:v>68.348722165027752</c:v>
                </c:pt>
                <c:pt idx="18">
                  <c:v>69.255705349514614</c:v>
                </c:pt>
                <c:pt idx="19">
                  <c:v>70.142010310796152</c:v>
                </c:pt>
                <c:pt idx="20">
                  <c:v>71.069050638001627</c:v>
                </c:pt>
                <c:pt idx="21">
                  <c:v>71.996246096890346</c:v>
                </c:pt>
                <c:pt idx="22">
                  <c:v>72.94517418003764</c:v>
                </c:pt>
                <c:pt idx="23">
                  <c:v>73.894513347589225</c:v>
                </c:pt>
                <c:pt idx="24">
                  <c:v>74.868077628812017</c:v>
                </c:pt>
                <c:pt idx="25">
                  <c:v>75.820939908139934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28.454190377727883</c:v>
                </c:pt>
                <c:pt idx="1">
                  <c:v>30.727690024567003</c:v>
                </c:pt>
                <c:pt idx="2">
                  <c:v>29.743451831447153</c:v>
                </c:pt>
                <c:pt idx="3">
                  <c:v>29.646016071584043</c:v>
                </c:pt>
                <c:pt idx="4">
                  <c:v>28.69291511110206</c:v>
                </c:pt>
                <c:pt idx="5">
                  <c:v>30.121972136787999</c:v>
                </c:pt>
                <c:pt idx="6">
                  <c:v>32.355530613733293</c:v>
                </c:pt>
                <c:pt idx="7">
                  <c:v>33.196938410962595</c:v>
                </c:pt>
                <c:pt idx="8">
                  <c:v>31.735497110949691</c:v>
                </c:pt>
                <c:pt idx="9">
                  <c:v>35.73893158815779</c:v>
                </c:pt>
                <c:pt idx="10">
                  <c:v>35.524802508335348</c:v>
                </c:pt>
                <c:pt idx="11">
                  <c:v>33.888879171894885</c:v>
                </c:pt>
                <c:pt idx="12">
                  <c:v>33.95012332955298</c:v>
                </c:pt>
                <c:pt idx="13">
                  <c:v>34.123577666425582</c:v>
                </c:pt>
                <c:pt idx="14">
                  <c:v>34.306973465579574</c:v>
                </c:pt>
                <c:pt idx="15">
                  <c:v>34.427733506065778</c:v>
                </c:pt>
                <c:pt idx="16">
                  <c:v>34.530610424117931</c:v>
                </c:pt>
                <c:pt idx="17">
                  <c:v>34.614918360685763</c:v>
                </c:pt>
                <c:pt idx="18">
                  <c:v>34.692288615392712</c:v>
                </c:pt>
                <c:pt idx="19">
                  <c:v>34.784414453073602</c:v>
                </c:pt>
                <c:pt idx="20">
                  <c:v>34.896664446046202</c:v>
                </c:pt>
                <c:pt idx="21">
                  <c:v>35.00375532871378</c:v>
                </c:pt>
                <c:pt idx="22">
                  <c:v>35.112437283865717</c:v>
                </c:pt>
                <c:pt idx="23">
                  <c:v>35.227292320409376</c:v>
                </c:pt>
                <c:pt idx="24">
                  <c:v>35.334853906523954</c:v>
                </c:pt>
                <c:pt idx="25">
                  <c:v>35.417031230075914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38.73444183085558</c:v>
                </c:pt>
                <c:pt idx="1">
                  <c:v>38.433010153331807</c:v>
                </c:pt>
                <c:pt idx="2">
                  <c:v>36.468671803441438</c:v>
                </c:pt>
                <c:pt idx="3">
                  <c:v>38.353495049195182</c:v>
                </c:pt>
                <c:pt idx="4">
                  <c:v>38.66620237369078</c:v>
                </c:pt>
                <c:pt idx="5">
                  <c:v>38.144706922161539</c:v>
                </c:pt>
                <c:pt idx="6">
                  <c:v>41.137962516476598</c:v>
                </c:pt>
                <c:pt idx="7">
                  <c:v>39.357811771792676</c:v>
                </c:pt>
                <c:pt idx="8">
                  <c:v>39.671239226668817</c:v>
                </c:pt>
                <c:pt idx="9">
                  <c:v>41.294697734427629</c:v>
                </c:pt>
                <c:pt idx="10">
                  <c:v>41.266498406253945</c:v>
                </c:pt>
                <c:pt idx="11">
                  <c:v>38.937998676409038</c:v>
                </c:pt>
                <c:pt idx="12">
                  <c:v>38.971394177203202</c:v>
                </c:pt>
                <c:pt idx="13">
                  <c:v>39.244175239125894</c:v>
                </c:pt>
                <c:pt idx="14">
                  <c:v>39.593781074534526</c:v>
                </c:pt>
                <c:pt idx="15">
                  <c:v>39.890929377157299</c:v>
                </c:pt>
                <c:pt idx="16">
                  <c:v>40.175657601577392</c:v>
                </c:pt>
                <c:pt idx="17">
                  <c:v>40.442639394322917</c:v>
                </c:pt>
                <c:pt idx="18">
                  <c:v>40.706850181790479</c:v>
                </c:pt>
                <c:pt idx="19">
                  <c:v>40.962129112445304</c:v>
                </c:pt>
                <c:pt idx="20">
                  <c:v>41.238372685983343</c:v>
                </c:pt>
                <c:pt idx="21">
                  <c:v>41.487038707184936</c:v>
                </c:pt>
                <c:pt idx="22">
                  <c:v>41.741986509214804</c:v>
                </c:pt>
                <c:pt idx="23">
                  <c:v>42.003244400765617</c:v>
                </c:pt>
                <c:pt idx="24">
                  <c:v>42.274287408118049</c:v>
                </c:pt>
                <c:pt idx="25">
                  <c:v>42.528113961393942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49.694572530490717</c:v>
                </c:pt>
                <c:pt idx="1">
                  <c:v>47.136751875955774</c:v>
                </c:pt>
                <c:pt idx="2">
                  <c:v>47.439484658506856</c:v>
                </c:pt>
                <c:pt idx="3">
                  <c:v>48.254734497241017</c:v>
                </c:pt>
                <c:pt idx="4">
                  <c:v>49.853548537669823</c:v>
                </c:pt>
                <c:pt idx="5">
                  <c:v>49.058145612073972</c:v>
                </c:pt>
                <c:pt idx="6">
                  <c:v>53.740035042774281</c:v>
                </c:pt>
                <c:pt idx="7">
                  <c:v>51.348740166499709</c:v>
                </c:pt>
                <c:pt idx="8">
                  <c:v>51.359626800557244</c:v>
                </c:pt>
                <c:pt idx="9">
                  <c:v>56.614688651338042</c:v>
                </c:pt>
                <c:pt idx="10">
                  <c:v>59.95285747682275</c:v>
                </c:pt>
                <c:pt idx="11">
                  <c:v>60.216552433535306</c:v>
                </c:pt>
                <c:pt idx="12">
                  <c:v>60.883394296763747</c:v>
                </c:pt>
                <c:pt idx="13">
                  <c:v>61.731017498311495</c:v>
                </c:pt>
                <c:pt idx="14">
                  <c:v>62.652807940625586</c:v>
                </c:pt>
                <c:pt idx="15">
                  <c:v>63.404993336376926</c:v>
                </c:pt>
                <c:pt idx="16">
                  <c:v>64.108722995384284</c:v>
                </c:pt>
                <c:pt idx="17">
                  <c:v>64.784507148123652</c:v>
                </c:pt>
                <c:pt idx="18">
                  <c:v>65.458508849937118</c:v>
                </c:pt>
                <c:pt idx="19">
                  <c:v>66.117735837057111</c:v>
                </c:pt>
                <c:pt idx="20">
                  <c:v>66.792354032172994</c:v>
                </c:pt>
                <c:pt idx="21">
                  <c:v>67.439027605476099</c:v>
                </c:pt>
                <c:pt idx="22">
                  <c:v>68.077690601706095</c:v>
                </c:pt>
                <c:pt idx="23">
                  <c:v>68.752413058610259</c:v>
                </c:pt>
                <c:pt idx="24">
                  <c:v>69.474595409036695</c:v>
                </c:pt>
                <c:pt idx="25">
                  <c:v>70.179439204359653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13.014174454529632</c:v>
                </c:pt>
                <c:pt idx="1">
                  <c:v>12.739295957517795</c:v>
                </c:pt>
                <c:pt idx="2">
                  <c:v>13.163009276360629</c:v>
                </c:pt>
                <c:pt idx="3">
                  <c:v>13.053535294930086</c:v>
                </c:pt>
                <c:pt idx="4">
                  <c:v>12.482419172885184</c:v>
                </c:pt>
                <c:pt idx="5">
                  <c:v>12.475062134687869</c:v>
                </c:pt>
                <c:pt idx="6">
                  <c:v>13.664309079893863</c:v>
                </c:pt>
                <c:pt idx="7">
                  <c:v>14.458554019952985</c:v>
                </c:pt>
                <c:pt idx="8">
                  <c:v>14.270821785691894</c:v>
                </c:pt>
                <c:pt idx="9">
                  <c:v>14.44425759613855</c:v>
                </c:pt>
                <c:pt idx="10">
                  <c:v>15.542428672864625</c:v>
                </c:pt>
                <c:pt idx="11">
                  <c:v>14.193692672421021</c:v>
                </c:pt>
                <c:pt idx="12">
                  <c:v>14.325300087603203</c:v>
                </c:pt>
                <c:pt idx="13">
                  <c:v>14.495553156146849</c:v>
                </c:pt>
                <c:pt idx="14">
                  <c:v>14.683712709399982</c:v>
                </c:pt>
                <c:pt idx="15">
                  <c:v>14.821823944239398</c:v>
                </c:pt>
                <c:pt idx="16">
                  <c:v>14.958587041173827</c:v>
                </c:pt>
                <c:pt idx="17">
                  <c:v>15.083125428790412</c:v>
                </c:pt>
                <c:pt idx="18">
                  <c:v>15.211397809646165</c:v>
                </c:pt>
                <c:pt idx="19">
                  <c:v>15.349709674695216</c:v>
                </c:pt>
                <c:pt idx="20">
                  <c:v>15.486527385353867</c:v>
                </c:pt>
                <c:pt idx="21">
                  <c:v>15.626555031488458</c:v>
                </c:pt>
                <c:pt idx="22">
                  <c:v>15.771070222837515</c:v>
                </c:pt>
                <c:pt idx="23">
                  <c:v>15.909739162557907</c:v>
                </c:pt>
                <c:pt idx="24">
                  <c:v>16.051686936801545</c:v>
                </c:pt>
                <c:pt idx="25">
                  <c:v>16.186036732466924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11.333926163415315</c:v>
                </c:pt>
                <c:pt idx="1">
                  <c:v>14.314155573606826</c:v>
                </c:pt>
                <c:pt idx="2">
                  <c:v>13.245140733157053</c:v>
                </c:pt>
                <c:pt idx="3">
                  <c:v>12.70896958874836</c:v>
                </c:pt>
                <c:pt idx="4">
                  <c:v>12.288485501264429</c:v>
                </c:pt>
                <c:pt idx="5">
                  <c:v>13.553363519387618</c:v>
                </c:pt>
                <c:pt idx="6">
                  <c:v>13.977278830646505</c:v>
                </c:pt>
                <c:pt idx="7">
                  <c:v>13.869302906388738</c:v>
                </c:pt>
                <c:pt idx="8">
                  <c:v>14.334554292781627</c:v>
                </c:pt>
                <c:pt idx="9">
                  <c:v>15.34888680268083</c:v>
                </c:pt>
                <c:pt idx="10">
                  <c:v>15.633508824414326</c:v>
                </c:pt>
                <c:pt idx="11">
                  <c:v>22.678805684322775</c:v>
                </c:pt>
                <c:pt idx="12">
                  <c:v>22.961400048757152</c:v>
                </c:pt>
                <c:pt idx="13">
                  <c:v>23.313309594700996</c:v>
                </c:pt>
                <c:pt idx="14">
                  <c:v>23.682212330795089</c:v>
                </c:pt>
                <c:pt idx="15">
                  <c:v>24.013363618851077</c:v>
                </c:pt>
                <c:pt idx="16">
                  <c:v>24.338479721245839</c:v>
                </c:pt>
                <c:pt idx="17">
                  <c:v>24.650414030041773</c:v>
                </c:pt>
                <c:pt idx="18">
                  <c:v>24.9640412530456</c:v>
                </c:pt>
                <c:pt idx="19">
                  <c:v>25.281777981911745</c:v>
                </c:pt>
                <c:pt idx="20">
                  <c:v>25.616430656780402</c:v>
                </c:pt>
                <c:pt idx="21">
                  <c:v>25.922431526503107</c:v>
                </c:pt>
                <c:pt idx="22">
                  <c:v>26.259680583147023</c:v>
                </c:pt>
                <c:pt idx="23">
                  <c:v>26.594533470132962</c:v>
                </c:pt>
                <c:pt idx="24">
                  <c:v>26.929986306264368</c:v>
                </c:pt>
                <c:pt idx="25">
                  <c:v>27.264908208618547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11.389217704921673</c:v>
                </c:pt>
                <c:pt idx="1">
                  <c:v>12.799677422052726</c:v>
                </c:pt>
                <c:pt idx="2">
                  <c:v>12.484587197179669</c:v>
                </c:pt>
                <c:pt idx="3">
                  <c:v>11.749009946186222</c:v>
                </c:pt>
                <c:pt idx="4">
                  <c:v>11.585125692831827</c:v>
                </c:pt>
                <c:pt idx="5">
                  <c:v>11.825486350138894</c:v>
                </c:pt>
                <c:pt idx="6">
                  <c:v>12.635722533551947</c:v>
                </c:pt>
                <c:pt idx="7">
                  <c:v>11.905922751381373</c:v>
                </c:pt>
                <c:pt idx="8">
                  <c:v>11.471075224319399</c:v>
                </c:pt>
                <c:pt idx="9">
                  <c:v>11.425728538428837</c:v>
                </c:pt>
                <c:pt idx="10">
                  <c:v>12.053922044251621</c:v>
                </c:pt>
                <c:pt idx="11">
                  <c:v>10.154967413869988</c:v>
                </c:pt>
                <c:pt idx="12">
                  <c:v>10.280721997518421</c:v>
                </c:pt>
                <c:pt idx="13">
                  <c:v>10.37921005583968</c:v>
                </c:pt>
                <c:pt idx="14">
                  <c:v>10.489493807333018</c:v>
                </c:pt>
                <c:pt idx="15">
                  <c:v>10.564070121558711</c:v>
                </c:pt>
                <c:pt idx="16">
                  <c:v>10.631529750328252</c:v>
                </c:pt>
                <c:pt idx="17">
                  <c:v>10.695732360809679</c:v>
                </c:pt>
                <c:pt idx="18">
                  <c:v>10.768890485597726</c:v>
                </c:pt>
                <c:pt idx="19">
                  <c:v>10.857556758249171</c:v>
                </c:pt>
                <c:pt idx="20">
                  <c:v>10.950932789716715</c:v>
                </c:pt>
                <c:pt idx="21">
                  <c:v>11.032714131163134</c:v>
                </c:pt>
                <c:pt idx="22">
                  <c:v>11.106389593702511</c:v>
                </c:pt>
                <c:pt idx="23">
                  <c:v>11.177103670298836</c:v>
                </c:pt>
                <c:pt idx="24">
                  <c:v>11.239033629615637</c:v>
                </c:pt>
                <c:pt idx="25">
                  <c:v>11.302650913932322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11.895643856359985</c:v>
                </c:pt>
                <c:pt idx="1">
                  <c:v>14.434845466953663</c:v>
                </c:pt>
                <c:pt idx="2">
                  <c:v>15.659694608418793</c:v>
                </c:pt>
                <c:pt idx="3">
                  <c:v>14.558494853962625</c:v>
                </c:pt>
                <c:pt idx="4">
                  <c:v>16.822495599925617</c:v>
                </c:pt>
                <c:pt idx="5">
                  <c:v>18.841810956509402</c:v>
                </c:pt>
                <c:pt idx="6">
                  <c:v>17.309451853011659</c:v>
                </c:pt>
                <c:pt idx="7">
                  <c:v>19.718199592701083</c:v>
                </c:pt>
                <c:pt idx="8">
                  <c:v>17.779938861373822</c:v>
                </c:pt>
                <c:pt idx="9">
                  <c:v>17.707729219127671</c:v>
                </c:pt>
                <c:pt idx="10">
                  <c:v>18.360651651945673</c:v>
                </c:pt>
                <c:pt idx="11">
                  <c:v>16.072493407963265</c:v>
                </c:pt>
                <c:pt idx="12">
                  <c:v>16.234048480157739</c:v>
                </c:pt>
                <c:pt idx="13">
                  <c:v>16.417367507364215</c:v>
                </c:pt>
                <c:pt idx="14">
                  <c:v>16.624486063631824</c:v>
                </c:pt>
                <c:pt idx="15">
                  <c:v>16.779241204134077</c:v>
                </c:pt>
                <c:pt idx="16">
                  <c:v>16.920329885433986</c:v>
                </c:pt>
                <c:pt idx="17">
                  <c:v>17.055386099124547</c:v>
                </c:pt>
                <c:pt idx="18">
                  <c:v>17.199141068458317</c:v>
                </c:pt>
                <c:pt idx="19">
                  <c:v>17.337003643208252</c:v>
                </c:pt>
                <c:pt idx="20">
                  <c:v>17.476312750174035</c:v>
                </c:pt>
                <c:pt idx="21">
                  <c:v>17.610583621426141</c:v>
                </c:pt>
                <c:pt idx="22">
                  <c:v>17.764905135569002</c:v>
                </c:pt>
                <c:pt idx="23">
                  <c:v>17.91200256161623</c:v>
                </c:pt>
                <c:pt idx="24">
                  <c:v>18.081804741272716</c:v>
                </c:pt>
                <c:pt idx="25">
                  <c:v>18.232867487927493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51.138413384413838</c:v>
                </c:pt>
                <c:pt idx="1">
                  <c:v>48.068887189479682</c:v>
                </c:pt>
                <c:pt idx="2">
                  <c:v>49.702764584293107</c:v>
                </c:pt>
                <c:pt idx="3">
                  <c:v>49.569059551290501</c:v>
                </c:pt>
                <c:pt idx="4">
                  <c:v>53.230600177391182</c:v>
                </c:pt>
                <c:pt idx="5">
                  <c:v>53.113575129806911</c:v>
                </c:pt>
                <c:pt idx="6">
                  <c:v>56.170160684432595</c:v>
                </c:pt>
                <c:pt idx="7">
                  <c:v>54.865537231104966</c:v>
                </c:pt>
                <c:pt idx="8">
                  <c:v>53.086660724014102</c:v>
                </c:pt>
                <c:pt idx="9">
                  <c:v>56.471001968112418</c:v>
                </c:pt>
                <c:pt idx="10">
                  <c:v>57.7445557155662</c:v>
                </c:pt>
                <c:pt idx="11">
                  <c:v>57.172144451694514</c:v>
                </c:pt>
                <c:pt idx="12">
                  <c:v>57.61322148442693</c:v>
                </c:pt>
                <c:pt idx="13">
                  <c:v>58.165179906141375</c:v>
                </c:pt>
                <c:pt idx="14">
                  <c:v>58.800062088816766</c:v>
                </c:pt>
                <c:pt idx="15">
                  <c:v>59.246038288532958</c:v>
                </c:pt>
                <c:pt idx="16">
                  <c:v>59.629386841947756</c:v>
                </c:pt>
                <c:pt idx="17">
                  <c:v>59.972674686060884</c:v>
                </c:pt>
                <c:pt idx="18">
                  <c:v>60.301174776740567</c:v>
                </c:pt>
                <c:pt idx="19">
                  <c:v>60.637002789114007</c:v>
                </c:pt>
                <c:pt idx="20">
                  <c:v>60.996315130790308</c:v>
                </c:pt>
                <c:pt idx="21">
                  <c:v>61.337459063442481</c:v>
                </c:pt>
                <c:pt idx="22">
                  <c:v>61.662689849158134</c:v>
                </c:pt>
                <c:pt idx="23">
                  <c:v>62.014473910832841</c:v>
                </c:pt>
                <c:pt idx="24">
                  <c:v>62.363680436189838</c:v>
                </c:pt>
                <c:pt idx="25">
                  <c:v>62.692709115045687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68.923436957934598</c:v>
                </c:pt>
                <c:pt idx="1">
                  <c:v>69.125448222884486</c:v>
                </c:pt>
                <c:pt idx="2">
                  <c:v>69.121224547991275</c:v>
                </c:pt>
                <c:pt idx="3">
                  <c:v>66.314989059662452</c:v>
                </c:pt>
                <c:pt idx="4">
                  <c:v>69.331928942762744</c:v>
                </c:pt>
                <c:pt idx="5">
                  <c:v>70.701628761611772</c:v>
                </c:pt>
                <c:pt idx="6">
                  <c:v>70.792604993895338</c:v>
                </c:pt>
                <c:pt idx="7">
                  <c:v>71.04337431297256</c:v>
                </c:pt>
                <c:pt idx="8">
                  <c:v>67.649126821785387</c:v>
                </c:pt>
                <c:pt idx="9">
                  <c:v>68.995486730492729</c:v>
                </c:pt>
                <c:pt idx="10">
                  <c:v>70.515440415852467</c:v>
                </c:pt>
                <c:pt idx="11">
                  <c:v>72.751116957455636</c:v>
                </c:pt>
                <c:pt idx="12">
                  <c:v>72.599409738261528</c:v>
                </c:pt>
                <c:pt idx="13">
                  <c:v>72.544675021878419</c:v>
                </c:pt>
                <c:pt idx="14">
                  <c:v>72.577300382861509</c:v>
                </c:pt>
                <c:pt idx="15">
                  <c:v>72.385708854763124</c:v>
                </c:pt>
                <c:pt idx="16">
                  <c:v>72.139013086225575</c:v>
                </c:pt>
                <c:pt idx="17">
                  <c:v>71.81269378797019</c:v>
                </c:pt>
                <c:pt idx="18">
                  <c:v>71.461066711390444</c:v>
                </c:pt>
                <c:pt idx="19">
                  <c:v>71.13569197043212</c:v>
                </c:pt>
                <c:pt idx="20">
                  <c:v>70.85570049246202</c:v>
                </c:pt>
                <c:pt idx="21">
                  <c:v>70.529219639890258</c:v>
                </c:pt>
                <c:pt idx="22">
                  <c:v>70.150589002901896</c:v>
                </c:pt>
                <c:pt idx="23">
                  <c:v>69.746292549066098</c:v>
                </c:pt>
                <c:pt idx="24">
                  <c:v>69.385994484566908</c:v>
                </c:pt>
                <c:pt idx="25">
                  <c:v>69.069522460433248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25.231285974912076</c:v>
                </c:pt>
                <c:pt idx="1">
                  <c:v>23.140328826918996</c:v>
                </c:pt>
                <c:pt idx="2">
                  <c:v>21.860016859068885</c:v>
                </c:pt>
                <c:pt idx="3">
                  <c:v>21.777561930906721</c:v>
                </c:pt>
                <c:pt idx="4">
                  <c:v>21.844372820267278</c:v>
                </c:pt>
                <c:pt idx="5">
                  <c:v>20.723317770503602</c:v>
                </c:pt>
                <c:pt idx="6">
                  <c:v>19.994188163244655</c:v>
                </c:pt>
                <c:pt idx="7">
                  <c:v>20.402242217578106</c:v>
                </c:pt>
                <c:pt idx="8">
                  <c:v>20.161780338514241</c:v>
                </c:pt>
                <c:pt idx="9">
                  <c:v>18.731568827432458</c:v>
                </c:pt>
                <c:pt idx="10">
                  <c:v>18.24378673697386</c:v>
                </c:pt>
                <c:pt idx="11">
                  <c:v>18.283696772461724</c:v>
                </c:pt>
                <c:pt idx="12">
                  <c:v>17.873509800698614</c:v>
                </c:pt>
                <c:pt idx="13">
                  <c:v>17.47426278547271</c:v>
                </c:pt>
                <c:pt idx="14">
                  <c:v>17.069565627526885</c:v>
                </c:pt>
                <c:pt idx="15">
                  <c:v>16.644599507060828</c:v>
                </c:pt>
                <c:pt idx="16">
                  <c:v>16.214941331896824</c:v>
                </c:pt>
                <c:pt idx="17">
                  <c:v>15.813361730270614</c:v>
                </c:pt>
                <c:pt idx="18">
                  <c:v>15.435326010558745</c:v>
                </c:pt>
                <c:pt idx="19">
                  <c:v>15.001649298520942</c:v>
                </c:pt>
                <c:pt idx="20">
                  <c:v>14.606736808873098</c:v>
                </c:pt>
                <c:pt idx="21">
                  <c:v>14.331142241689493</c:v>
                </c:pt>
                <c:pt idx="22">
                  <c:v>14.039817360987936</c:v>
                </c:pt>
                <c:pt idx="23">
                  <c:v>13.702853762354712</c:v>
                </c:pt>
                <c:pt idx="24">
                  <c:v>13.091663742035811</c:v>
                </c:pt>
                <c:pt idx="25">
                  <c:v>12.702597132529799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7.7775232653482842</c:v>
                </c:pt>
                <c:pt idx="1">
                  <c:v>8.8181607190098763</c:v>
                </c:pt>
                <c:pt idx="2">
                  <c:v>10.396750627420833</c:v>
                </c:pt>
                <c:pt idx="3">
                  <c:v>8.451698292470768</c:v>
                </c:pt>
                <c:pt idx="4">
                  <c:v>12.65213063408161</c:v>
                </c:pt>
                <c:pt idx="5">
                  <c:v>10.460813386382172</c:v>
                </c:pt>
                <c:pt idx="6">
                  <c:v>10.818695462956219</c:v>
                </c:pt>
                <c:pt idx="7">
                  <c:v>10.72243934722251</c:v>
                </c:pt>
                <c:pt idx="8">
                  <c:v>9.5442242136172784</c:v>
                </c:pt>
                <c:pt idx="9">
                  <c:v>12.198348221815962</c:v>
                </c:pt>
                <c:pt idx="10">
                  <c:v>8.7622977667076292</c:v>
                </c:pt>
                <c:pt idx="11">
                  <c:v>8.3362579697586074</c:v>
                </c:pt>
                <c:pt idx="12">
                  <c:v>8.4623416593149017</c:v>
                </c:pt>
                <c:pt idx="13">
                  <c:v>8.6274444323031041</c:v>
                </c:pt>
                <c:pt idx="14">
                  <c:v>8.7872401024557067</c:v>
                </c:pt>
                <c:pt idx="15">
                  <c:v>8.9143955549022973</c:v>
                </c:pt>
                <c:pt idx="16">
                  <c:v>9.0336544179782479</c:v>
                </c:pt>
                <c:pt idx="17">
                  <c:v>9.1464412532204094</c:v>
                </c:pt>
                <c:pt idx="18">
                  <c:v>9.2505967042657709</c:v>
                </c:pt>
                <c:pt idx="19">
                  <c:v>9.3588355888871888</c:v>
                </c:pt>
                <c:pt idx="20">
                  <c:v>9.4893669696479641</c:v>
                </c:pt>
                <c:pt idx="21">
                  <c:v>9.6178654017277232</c:v>
                </c:pt>
                <c:pt idx="22">
                  <c:v>9.7449359091544245</c:v>
                </c:pt>
                <c:pt idx="23">
                  <c:v>9.8776937631231814</c:v>
                </c:pt>
                <c:pt idx="24">
                  <c:v>10.014028470188316</c:v>
                </c:pt>
                <c:pt idx="25">
                  <c:v>10.157537838415402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26.89290076397824</c:v>
                </c:pt>
                <c:pt idx="1">
                  <c:v>27.367380254246157</c:v>
                </c:pt>
                <c:pt idx="2">
                  <c:v>25.930938523141091</c:v>
                </c:pt>
                <c:pt idx="3">
                  <c:v>27.146927634071403</c:v>
                </c:pt>
                <c:pt idx="4">
                  <c:v>28.231839579148239</c:v>
                </c:pt>
                <c:pt idx="5">
                  <c:v>27.827382279357739</c:v>
                </c:pt>
                <c:pt idx="6">
                  <c:v>29.794551413499718</c:v>
                </c:pt>
                <c:pt idx="7">
                  <c:v>29.091401395465933</c:v>
                </c:pt>
                <c:pt idx="8">
                  <c:v>26.989364608140416</c:v>
                </c:pt>
                <c:pt idx="9">
                  <c:v>29.10570893262523</c:v>
                </c:pt>
                <c:pt idx="10">
                  <c:v>25.416457228974362</c:v>
                </c:pt>
                <c:pt idx="11">
                  <c:v>25.895487507189316</c:v>
                </c:pt>
                <c:pt idx="12">
                  <c:v>25.915438924296303</c:v>
                </c:pt>
                <c:pt idx="13">
                  <c:v>26.031107168520652</c:v>
                </c:pt>
                <c:pt idx="14">
                  <c:v>26.138669114047339</c:v>
                </c:pt>
                <c:pt idx="15">
                  <c:v>26.112857360022698</c:v>
                </c:pt>
                <c:pt idx="16">
                  <c:v>26.061633748260768</c:v>
                </c:pt>
                <c:pt idx="17">
                  <c:v>25.998242321868535</c:v>
                </c:pt>
                <c:pt idx="18">
                  <c:v>25.946799662949847</c:v>
                </c:pt>
                <c:pt idx="19">
                  <c:v>25.896284548312952</c:v>
                </c:pt>
                <c:pt idx="20">
                  <c:v>25.844264022220166</c:v>
                </c:pt>
                <c:pt idx="21">
                  <c:v>25.789060882623737</c:v>
                </c:pt>
                <c:pt idx="22">
                  <c:v>25.740240950042814</c:v>
                </c:pt>
                <c:pt idx="23">
                  <c:v>25.702050367121444</c:v>
                </c:pt>
                <c:pt idx="24">
                  <c:v>25.683257869180515</c:v>
                </c:pt>
                <c:pt idx="25">
                  <c:v>25.640193043476959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30.483033443860069</c:v>
                </c:pt>
                <c:pt idx="1">
                  <c:v>27.966294585787416</c:v>
                </c:pt>
                <c:pt idx="2">
                  <c:v>25.664641533456933</c:v>
                </c:pt>
                <c:pt idx="3">
                  <c:v>27.914855752821058</c:v>
                </c:pt>
                <c:pt idx="4">
                  <c:v>27.076283329404237</c:v>
                </c:pt>
                <c:pt idx="5">
                  <c:v>27.005443884231831</c:v>
                </c:pt>
                <c:pt idx="6">
                  <c:v>30.749042130660232</c:v>
                </c:pt>
                <c:pt idx="7">
                  <c:v>31.089148018485886</c:v>
                </c:pt>
                <c:pt idx="8">
                  <c:v>23.99951513887623</c:v>
                </c:pt>
                <c:pt idx="9">
                  <c:v>26.707795216915041</c:v>
                </c:pt>
                <c:pt idx="10">
                  <c:v>24.027744540779498</c:v>
                </c:pt>
                <c:pt idx="11">
                  <c:v>24.950787976661577</c:v>
                </c:pt>
                <c:pt idx="12">
                  <c:v>24.793485460355711</c:v>
                </c:pt>
                <c:pt idx="13">
                  <c:v>24.844346145494267</c:v>
                </c:pt>
                <c:pt idx="14">
                  <c:v>24.844107301175278</c:v>
                </c:pt>
                <c:pt idx="15">
                  <c:v>24.66217309847848</c:v>
                </c:pt>
                <c:pt idx="16">
                  <c:v>24.453597043190545</c:v>
                </c:pt>
                <c:pt idx="17">
                  <c:v>24.231762306498656</c:v>
                </c:pt>
                <c:pt idx="18">
                  <c:v>24.01636209454097</c:v>
                </c:pt>
                <c:pt idx="19">
                  <c:v>23.79629933724258</c:v>
                </c:pt>
                <c:pt idx="20">
                  <c:v>23.592702506149674</c:v>
                </c:pt>
                <c:pt idx="21">
                  <c:v>23.382132192720675</c:v>
                </c:pt>
                <c:pt idx="22">
                  <c:v>23.16045348290422</c:v>
                </c:pt>
                <c:pt idx="23">
                  <c:v>22.934977041183725</c:v>
                </c:pt>
                <c:pt idx="24">
                  <c:v>22.734269763889124</c:v>
                </c:pt>
                <c:pt idx="25">
                  <c:v>22.514500124524741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14.855803024044731</c:v>
                </c:pt>
                <c:pt idx="1">
                  <c:v>16.402132573812146</c:v>
                </c:pt>
                <c:pt idx="2">
                  <c:v>17.025368452640521</c:v>
                </c:pt>
                <c:pt idx="3">
                  <c:v>16.932790834868062</c:v>
                </c:pt>
                <c:pt idx="4">
                  <c:v>17.911919370437936</c:v>
                </c:pt>
                <c:pt idx="5">
                  <c:v>18.759090250823053</c:v>
                </c:pt>
                <c:pt idx="6">
                  <c:v>18.633667345731318</c:v>
                </c:pt>
                <c:pt idx="7">
                  <c:v>18.505450103161884</c:v>
                </c:pt>
                <c:pt idx="8">
                  <c:v>17.523990141605488</c:v>
                </c:pt>
                <c:pt idx="9">
                  <c:v>17.478509554361377</c:v>
                </c:pt>
                <c:pt idx="10">
                  <c:v>16.061304127026023</c:v>
                </c:pt>
                <c:pt idx="11">
                  <c:v>16.833649560973843</c:v>
                </c:pt>
                <c:pt idx="12">
                  <c:v>17.030156198688584</c:v>
                </c:pt>
                <c:pt idx="13">
                  <c:v>17.236049679549225</c:v>
                </c:pt>
                <c:pt idx="14">
                  <c:v>17.4561312118357</c:v>
                </c:pt>
                <c:pt idx="15">
                  <c:v>17.62035157968878</c:v>
                </c:pt>
                <c:pt idx="16">
                  <c:v>17.73567903722525</c:v>
                </c:pt>
                <c:pt idx="17">
                  <c:v>17.814517151313584</c:v>
                </c:pt>
                <c:pt idx="18">
                  <c:v>17.918609529856447</c:v>
                </c:pt>
                <c:pt idx="19">
                  <c:v>18.02268955314964</c:v>
                </c:pt>
                <c:pt idx="20">
                  <c:v>18.134380013128208</c:v>
                </c:pt>
                <c:pt idx="21">
                  <c:v>18.238154912534196</c:v>
                </c:pt>
                <c:pt idx="22">
                  <c:v>18.327555525476189</c:v>
                </c:pt>
                <c:pt idx="23">
                  <c:v>18.399976721736863</c:v>
                </c:pt>
                <c:pt idx="24">
                  <c:v>18.492962479062079</c:v>
                </c:pt>
                <c:pt idx="25">
                  <c:v>18.599409326000934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58.916574339367273</c:v>
                </c:pt>
                <c:pt idx="1">
                  <c:v>57.657824656182989</c:v>
                </c:pt>
                <c:pt idx="2">
                  <c:v>54.174954483746298</c:v>
                </c:pt>
                <c:pt idx="3">
                  <c:v>55.177039121357012</c:v>
                </c:pt>
                <c:pt idx="4">
                  <c:v>56.286149103695003</c:v>
                </c:pt>
                <c:pt idx="5">
                  <c:v>61.381027644915861</c:v>
                </c:pt>
                <c:pt idx="6">
                  <c:v>63.807390013717452</c:v>
                </c:pt>
                <c:pt idx="7">
                  <c:v>63.328782986316583</c:v>
                </c:pt>
                <c:pt idx="8">
                  <c:v>59.970868610137209</c:v>
                </c:pt>
                <c:pt idx="9">
                  <c:v>63.394285012012162</c:v>
                </c:pt>
                <c:pt idx="10">
                  <c:v>60.525895320352852</c:v>
                </c:pt>
                <c:pt idx="11">
                  <c:v>61.074065643543314</c:v>
                </c:pt>
                <c:pt idx="12">
                  <c:v>61.366864171853514</c:v>
                </c:pt>
                <c:pt idx="13">
                  <c:v>61.791622565589975</c:v>
                </c:pt>
                <c:pt idx="14">
                  <c:v>62.275111383215751</c:v>
                </c:pt>
                <c:pt idx="15">
                  <c:v>62.698133645621411</c:v>
                </c:pt>
                <c:pt idx="16">
                  <c:v>63.085362548803232</c:v>
                </c:pt>
                <c:pt idx="17">
                  <c:v>63.449238256683842</c:v>
                </c:pt>
                <c:pt idx="18">
                  <c:v>63.797585858690766</c:v>
                </c:pt>
                <c:pt idx="19">
                  <c:v>64.163693266884266</c:v>
                </c:pt>
                <c:pt idx="20">
                  <c:v>64.56945396008463</c:v>
                </c:pt>
                <c:pt idx="21">
                  <c:v>64.961206698982721</c:v>
                </c:pt>
                <c:pt idx="22">
                  <c:v>65.354561441935573</c:v>
                </c:pt>
                <c:pt idx="23">
                  <c:v>65.755415202835096</c:v>
                </c:pt>
                <c:pt idx="24">
                  <c:v>66.141358521204623</c:v>
                </c:pt>
                <c:pt idx="25">
                  <c:v>66.514011351179164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16.409333807117278</c:v>
                </c:pt>
                <c:pt idx="1">
                  <c:v>19.147333929869593</c:v>
                </c:pt>
                <c:pt idx="2">
                  <c:v>19.421778477196931</c:v>
                </c:pt>
                <c:pt idx="3">
                  <c:v>18.905189822520871</c:v>
                </c:pt>
                <c:pt idx="4">
                  <c:v>20.250554893409106</c:v>
                </c:pt>
                <c:pt idx="5">
                  <c:v>21.202747526619135</c:v>
                </c:pt>
                <c:pt idx="6">
                  <c:v>20.766355432860657</c:v>
                </c:pt>
                <c:pt idx="7">
                  <c:v>21.408995379651877</c:v>
                </c:pt>
                <c:pt idx="8">
                  <c:v>19.804195431887653</c:v>
                </c:pt>
                <c:pt idx="9">
                  <c:v>22.583986116972572</c:v>
                </c:pt>
                <c:pt idx="10">
                  <c:v>20.593291008314516</c:v>
                </c:pt>
                <c:pt idx="11">
                  <c:v>19.099753212378371</c:v>
                </c:pt>
                <c:pt idx="12">
                  <c:v>19.06515606147503</c:v>
                </c:pt>
                <c:pt idx="13">
                  <c:v>19.142289664681797</c:v>
                </c:pt>
                <c:pt idx="14">
                  <c:v>19.250823119233644</c:v>
                </c:pt>
                <c:pt idx="15">
                  <c:v>19.324005762501528</c:v>
                </c:pt>
                <c:pt idx="16">
                  <c:v>19.371119633015343</c:v>
                </c:pt>
                <c:pt idx="17">
                  <c:v>19.410930348936272</c:v>
                </c:pt>
                <c:pt idx="18">
                  <c:v>19.460588836124835</c:v>
                </c:pt>
                <c:pt idx="19">
                  <c:v>19.506524339530753</c:v>
                </c:pt>
                <c:pt idx="20">
                  <c:v>19.539906679797202</c:v>
                </c:pt>
                <c:pt idx="21">
                  <c:v>19.558754259296599</c:v>
                </c:pt>
                <c:pt idx="22">
                  <c:v>19.579309820081324</c:v>
                </c:pt>
                <c:pt idx="23">
                  <c:v>19.603850444651719</c:v>
                </c:pt>
                <c:pt idx="24">
                  <c:v>19.629055351404674</c:v>
                </c:pt>
                <c:pt idx="25">
                  <c:v>19.655992508983175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1.466503022346151</c:v>
                </c:pt>
                <c:pt idx="1">
                  <c:v>1.0830660937629799</c:v>
                </c:pt>
                <c:pt idx="2">
                  <c:v>1.0479042113427173</c:v>
                </c:pt>
                <c:pt idx="3">
                  <c:v>0.9755538884261078</c:v>
                </c:pt>
                <c:pt idx="4">
                  <c:v>1.0958682732195895</c:v>
                </c:pt>
                <c:pt idx="5">
                  <c:v>1.0211921346615562</c:v>
                </c:pt>
                <c:pt idx="6">
                  <c:v>0.88815327035575364</c:v>
                </c:pt>
                <c:pt idx="7">
                  <c:v>0.92211108543877851</c:v>
                </c:pt>
                <c:pt idx="8">
                  <c:v>0.89929936867488347</c:v>
                </c:pt>
                <c:pt idx="9">
                  <c:v>0.86712367517464539</c:v>
                </c:pt>
                <c:pt idx="10">
                  <c:v>1.0373704353200748</c:v>
                </c:pt>
                <c:pt idx="11">
                  <c:v>0.77919193413382115</c:v>
                </c:pt>
                <c:pt idx="12">
                  <c:v>0.79102682157541637</c:v>
                </c:pt>
                <c:pt idx="13">
                  <c:v>0.80075285348055147</c:v>
                </c:pt>
                <c:pt idx="14">
                  <c:v>0.81116909491048572</c:v>
                </c:pt>
                <c:pt idx="15">
                  <c:v>0.81850039668063679</c:v>
                </c:pt>
                <c:pt idx="16">
                  <c:v>0.82521379596645827</c:v>
                </c:pt>
                <c:pt idx="17">
                  <c:v>0.8311863054444808</c:v>
                </c:pt>
                <c:pt idx="18">
                  <c:v>0.83656888803357932</c:v>
                </c:pt>
                <c:pt idx="19">
                  <c:v>0.84280684979485787</c:v>
                </c:pt>
                <c:pt idx="20">
                  <c:v>0.8486865102423129</c:v>
                </c:pt>
                <c:pt idx="21">
                  <c:v>0.85372990517985559</c:v>
                </c:pt>
                <c:pt idx="22">
                  <c:v>0.85835974686071392</c:v>
                </c:pt>
                <c:pt idx="23">
                  <c:v>0.86336519086306962</c:v>
                </c:pt>
                <c:pt idx="24">
                  <c:v>0.8674396486442002</c:v>
                </c:pt>
                <c:pt idx="25">
                  <c:v>0.87157100524876474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47.478267241834722</c:v>
                </c:pt>
                <c:pt idx="1">
                  <c:v>52.422583075159913</c:v>
                </c:pt>
                <c:pt idx="2">
                  <c:v>55.343938905046713</c:v>
                </c:pt>
                <c:pt idx="3">
                  <c:v>55.356671538112472</c:v>
                </c:pt>
                <c:pt idx="4">
                  <c:v>54.288622736619374</c:v>
                </c:pt>
                <c:pt idx="5">
                  <c:v>53.699300812612606</c:v>
                </c:pt>
                <c:pt idx="6">
                  <c:v>55.787163039353857</c:v>
                </c:pt>
                <c:pt idx="7">
                  <c:v>51.585476727656946</c:v>
                </c:pt>
                <c:pt idx="8">
                  <c:v>50.920062422477159</c:v>
                </c:pt>
                <c:pt idx="9">
                  <c:v>51.907999728296694</c:v>
                </c:pt>
                <c:pt idx="10">
                  <c:v>52.011985023051608</c:v>
                </c:pt>
                <c:pt idx="11">
                  <c:v>51.614820078160321</c:v>
                </c:pt>
                <c:pt idx="12">
                  <c:v>51.456937160890043</c:v>
                </c:pt>
                <c:pt idx="13">
                  <c:v>51.449363089759032</c:v>
                </c:pt>
                <c:pt idx="14">
                  <c:v>51.490287327163372</c:v>
                </c:pt>
                <c:pt idx="15">
                  <c:v>51.437161176456044</c:v>
                </c:pt>
                <c:pt idx="16">
                  <c:v>51.323238088470468</c:v>
                </c:pt>
                <c:pt idx="17">
                  <c:v>51.172418750906431</c:v>
                </c:pt>
                <c:pt idx="18">
                  <c:v>51.040985385641626</c:v>
                </c:pt>
                <c:pt idx="19">
                  <c:v>50.886832349801267</c:v>
                </c:pt>
                <c:pt idx="20">
                  <c:v>50.706203348485772</c:v>
                </c:pt>
                <c:pt idx="21">
                  <c:v>50.597242185873682</c:v>
                </c:pt>
                <c:pt idx="22">
                  <c:v>50.443781558092176</c:v>
                </c:pt>
                <c:pt idx="23">
                  <c:v>50.281927439118896</c:v>
                </c:pt>
                <c:pt idx="24">
                  <c:v>50.119984249372848</c:v>
                </c:pt>
                <c:pt idx="25">
                  <c:v>49.985441656817883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11.10579554760154</c:v>
                </c:pt>
                <c:pt idx="1">
                  <c:v>11.43951809759511</c:v>
                </c:pt>
                <c:pt idx="2">
                  <c:v>11.678034221806616</c:v>
                </c:pt>
                <c:pt idx="3">
                  <c:v>11.400680669055365</c:v>
                </c:pt>
                <c:pt idx="4">
                  <c:v>11.294448339337144</c:v>
                </c:pt>
                <c:pt idx="5">
                  <c:v>12.26804797759481</c:v>
                </c:pt>
                <c:pt idx="6">
                  <c:v>12.287602016909261</c:v>
                </c:pt>
                <c:pt idx="7">
                  <c:v>12.979349881147268</c:v>
                </c:pt>
                <c:pt idx="8">
                  <c:v>12.934768197862324</c:v>
                </c:pt>
                <c:pt idx="9">
                  <c:v>13.218128276010855</c:v>
                </c:pt>
                <c:pt idx="10">
                  <c:v>13.463512075994089</c:v>
                </c:pt>
                <c:pt idx="11">
                  <c:v>14.28019683764941</c:v>
                </c:pt>
                <c:pt idx="12">
                  <c:v>14.437492125598004</c:v>
                </c:pt>
                <c:pt idx="13">
                  <c:v>14.636796851514491</c:v>
                </c:pt>
                <c:pt idx="14">
                  <c:v>14.85977106735759</c:v>
                </c:pt>
                <c:pt idx="15">
                  <c:v>15.051058840669693</c:v>
                </c:pt>
                <c:pt idx="16">
                  <c:v>15.248379348003773</c:v>
                </c:pt>
                <c:pt idx="17">
                  <c:v>15.433159685772276</c:v>
                </c:pt>
                <c:pt idx="18">
                  <c:v>15.599085714732661</c:v>
                </c:pt>
                <c:pt idx="19">
                  <c:v>15.771108011319946</c:v>
                </c:pt>
                <c:pt idx="20">
                  <c:v>15.949655622183897</c:v>
                </c:pt>
                <c:pt idx="21">
                  <c:v>16.113855111103167</c:v>
                </c:pt>
                <c:pt idx="22">
                  <c:v>16.281413704357128</c:v>
                </c:pt>
                <c:pt idx="23">
                  <c:v>16.45616831536508</c:v>
                </c:pt>
                <c:pt idx="24">
                  <c:v>16.628047123020409</c:v>
                </c:pt>
                <c:pt idx="25">
                  <c:v>16.799928820305716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13.865525904007294</c:v>
                </c:pt>
                <c:pt idx="1">
                  <c:v>13.531571787319685</c:v>
                </c:pt>
                <c:pt idx="2">
                  <c:v>13.400564714024057</c:v>
                </c:pt>
                <c:pt idx="3">
                  <c:v>13.577231159642604</c:v>
                </c:pt>
                <c:pt idx="4">
                  <c:v>13.895097538527423</c:v>
                </c:pt>
                <c:pt idx="5">
                  <c:v>13.739362677766028</c:v>
                </c:pt>
                <c:pt idx="6">
                  <c:v>14.528743261182715</c:v>
                </c:pt>
                <c:pt idx="7">
                  <c:v>15.231285766000568</c:v>
                </c:pt>
                <c:pt idx="8">
                  <c:v>14.320355355874646</c:v>
                </c:pt>
                <c:pt idx="9">
                  <c:v>13.950810700438462</c:v>
                </c:pt>
                <c:pt idx="10">
                  <c:v>12.318533786057992</c:v>
                </c:pt>
                <c:pt idx="11">
                  <c:v>13.294241220080844</c:v>
                </c:pt>
                <c:pt idx="12">
                  <c:v>13.239958008851794</c:v>
                </c:pt>
                <c:pt idx="13">
                  <c:v>13.282874063595393</c:v>
                </c:pt>
                <c:pt idx="14">
                  <c:v>13.323415966204452</c:v>
                </c:pt>
                <c:pt idx="15">
                  <c:v>13.289675692121078</c:v>
                </c:pt>
                <c:pt idx="16">
                  <c:v>13.222570965625071</c:v>
                </c:pt>
                <c:pt idx="17">
                  <c:v>13.163922189067133</c:v>
                </c:pt>
                <c:pt idx="18">
                  <c:v>13.11098118766829</c:v>
                </c:pt>
                <c:pt idx="19">
                  <c:v>13.050464544282576</c:v>
                </c:pt>
                <c:pt idx="20">
                  <c:v>12.992188876894629</c:v>
                </c:pt>
                <c:pt idx="21">
                  <c:v>12.938183199446087</c:v>
                </c:pt>
                <c:pt idx="22">
                  <c:v>12.875904970110382</c:v>
                </c:pt>
                <c:pt idx="23">
                  <c:v>12.831395609480104</c:v>
                </c:pt>
                <c:pt idx="24">
                  <c:v>12.820423195808019</c:v>
                </c:pt>
                <c:pt idx="25">
                  <c:v>12.802567974749728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28.200908967336787</c:v>
                </c:pt>
                <c:pt idx="1">
                  <c:v>28.982541734162208</c:v>
                </c:pt>
                <c:pt idx="2">
                  <c:v>29.425775641563952</c:v>
                </c:pt>
                <c:pt idx="3">
                  <c:v>27.40057249382323</c:v>
                </c:pt>
                <c:pt idx="4">
                  <c:v>30.269518974694481</c:v>
                </c:pt>
                <c:pt idx="5">
                  <c:v>29.685294794497423</c:v>
                </c:pt>
                <c:pt idx="6">
                  <c:v>33.370203554712198</c:v>
                </c:pt>
                <c:pt idx="7">
                  <c:v>31.45219207771985</c:v>
                </c:pt>
                <c:pt idx="8">
                  <c:v>31.769445208153524</c:v>
                </c:pt>
                <c:pt idx="9">
                  <c:v>33.144526658942254</c:v>
                </c:pt>
                <c:pt idx="10">
                  <c:v>26.885324386609668</c:v>
                </c:pt>
                <c:pt idx="11">
                  <c:v>27.536543578273381</c:v>
                </c:pt>
                <c:pt idx="12">
                  <c:v>27.39454347111112</c:v>
                </c:pt>
                <c:pt idx="13">
                  <c:v>27.371831386254367</c:v>
                </c:pt>
                <c:pt idx="14">
                  <c:v>27.376640802296791</c:v>
                </c:pt>
                <c:pt idx="15">
                  <c:v>27.276655565951746</c:v>
                </c:pt>
                <c:pt idx="16">
                  <c:v>27.183417065358974</c:v>
                </c:pt>
                <c:pt idx="17">
                  <c:v>27.094568898943141</c:v>
                </c:pt>
                <c:pt idx="18">
                  <c:v>26.999497925296932</c:v>
                </c:pt>
                <c:pt idx="19">
                  <c:v>26.910770493106899</c:v>
                </c:pt>
                <c:pt idx="20">
                  <c:v>26.831047733645473</c:v>
                </c:pt>
                <c:pt idx="21">
                  <c:v>26.732991634515578</c:v>
                </c:pt>
                <c:pt idx="22">
                  <c:v>26.672617844954082</c:v>
                </c:pt>
                <c:pt idx="23">
                  <c:v>26.63142299367949</c:v>
                </c:pt>
                <c:pt idx="24">
                  <c:v>26.59970275887623</c:v>
                </c:pt>
                <c:pt idx="25">
                  <c:v>26.575230905430086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11.846026152272618</c:v>
                </c:pt>
                <c:pt idx="1">
                  <c:v>11.992158542146177</c:v>
                </c:pt>
                <c:pt idx="2">
                  <c:v>11.744067439202549</c:v>
                </c:pt>
                <c:pt idx="3">
                  <c:v>11.432966393071712</c:v>
                </c:pt>
                <c:pt idx="4">
                  <c:v>12.794380138898271</c:v>
                </c:pt>
                <c:pt idx="5">
                  <c:v>12.740201411392874</c:v>
                </c:pt>
                <c:pt idx="6">
                  <c:v>13.470089780755004</c:v>
                </c:pt>
                <c:pt idx="7">
                  <c:v>12.506917194652248</c:v>
                </c:pt>
                <c:pt idx="8">
                  <c:v>11.256785010728169</c:v>
                </c:pt>
                <c:pt idx="9">
                  <c:v>11.325243961604665</c:v>
                </c:pt>
                <c:pt idx="10">
                  <c:v>10.042291718007951</c:v>
                </c:pt>
                <c:pt idx="11">
                  <c:v>17.183879061339084</c:v>
                </c:pt>
                <c:pt idx="12">
                  <c:v>17.431673381731478</c:v>
                </c:pt>
                <c:pt idx="13">
                  <c:v>17.730445579575242</c:v>
                </c:pt>
                <c:pt idx="14">
                  <c:v>18.024632619428388</c:v>
                </c:pt>
                <c:pt idx="15">
                  <c:v>18.201829647134129</c:v>
                </c:pt>
                <c:pt idx="16">
                  <c:v>18.318878007888717</c:v>
                </c:pt>
                <c:pt idx="17">
                  <c:v>18.489618845735215</c:v>
                </c:pt>
                <c:pt idx="18">
                  <c:v>18.716616384585006</c:v>
                </c:pt>
                <c:pt idx="19">
                  <c:v>18.953200128064783</c:v>
                </c:pt>
                <c:pt idx="20">
                  <c:v>19.177621588252048</c:v>
                </c:pt>
                <c:pt idx="21">
                  <c:v>19.386170117944921</c:v>
                </c:pt>
                <c:pt idx="22">
                  <c:v>19.593198771107243</c:v>
                </c:pt>
                <c:pt idx="23">
                  <c:v>19.799129039353176</c:v>
                </c:pt>
                <c:pt idx="24">
                  <c:v>19.996602183918899</c:v>
                </c:pt>
                <c:pt idx="25">
                  <c:v>20.203549128848845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78.57816640191615</c:v>
                </c:pt>
                <c:pt idx="1">
                  <c:v>81.708131566106474</c:v>
                </c:pt>
                <c:pt idx="2">
                  <c:v>81.991362876285379</c:v>
                </c:pt>
                <c:pt idx="3">
                  <c:v>80.000047209890951</c:v>
                </c:pt>
                <c:pt idx="4">
                  <c:v>84.160411752594769</c:v>
                </c:pt>
                <c:pt idx="5">
                  <c:v>85.752844682477487</c:v>
                </c:pt>
                <c:pt idx="6">
                  <c:v>86.137364221118546</c:v>
                </c:pt>
                <c:pt idx="7">
                  <c:v>86.065608920107678</c:v>
                </c:pt>
                <c:pt idx="8">
                  <c:v>81.960138587149757</c:v>
                </c:pt>
                <c:pt idx="9">
                  <c:v>87.137594872211679</c:v>
                </c:pt>
                <c:pt idx="10">
                  <c:v>79.517256975370913</c:v>
                </c:pt>
                <c:pt idx="11">
                  <c:v>73.173562898391509</c:v>
                </c:pt>
                <c:pt idx="12">
                  <c:v>73.067830580614839</c:v>
                </c:pt>
                <c:pt idx="13">
                  <c:v>72.883788533761546</c:v>
                </c:pt>
                <c:pt idx="14">
                  <c:v>72.721318200845417</c:v>
                </c:pt>
                <c:pt idx="15">
                  <c:v>72.366200183482817</c:v>
                </c:pt>
                <c:pt idx="16">
                  <c:v>71.989941955566294</c:v>
                </c:pt>
                <c:pt idx="17">
                  <c:v>71.541375352866879</c:v>
                </c:pt>
                <c:pt idx="18">
                  <c:v>71.030060411308028</c:v>
                </c:pt>
                <c:pt idx="19">
                  <c:v>70.525857035624043</c:v>
                </c:pt>
                <c:pt idx="20">
                  <c:v>70.03338143298204</c:v>
                </c:pt>
                <c:pt idx="21">
                  <c:v>69.544499037119323</c:v>
                </c:pt>
                <c:pt idx="22">
                  <c:v>69.053852574228642</c:v>
                </c:pt>
                <c:pt idx="23">
                  <c:v>68.609481482827675</c:v>
                </c:pt>
                <c:pt idx="24">
                  <c:v>68.107610521614646</c:v>
                </c:pt>
                <c:pt idx="25">
                  <c:v>67.523095667902254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72.590750486944501</c:v>
                </c:pt>
                <c:pt idx="1">
                  <c:v>81.460300338790944</c:v>
                </c:pt>
                <c:pt idx="2">
                  <c:v>84.341399192468529</c:v>
                </c:pt>
                <c:pt idx="3">
                  <c:v>85.969687203149647</c:v>
                </c:pt>
                <c:pt idx="4">
                  <c:v>88.687741556580733</c:v>
                </c:pt>
                <c:pt idx="5">
                  <c:v>90.828530901356245</c:v>
                </c:pt>
                <c:pt idx="6">
                  <c:v>97.006423648236762</c:v>
                </c:pt>
                <c:pt idx="7">
                  <c:v>98.063350171365329</c:v>
                </c:pt>
                <c:pt idx="8">
                  <c:v>95.748113039129663</c:v>
                </c:pt>
                <c:pt idx="9">
                  <c:v>103.47580645761074</c:v>
                </c:pt>
                <c:pt idx="10">
                  <c:v>104.01389995688875</c:v>
                </c:pt>
                <c:pt idx="11">
                  <c:v>94.64847382590132</c:v>
                </c:pt>
                <c:pt idx="12">
                  <c:v>95.777862531791627</c:v>
                </c:pt>
                <c:pt idx="13">
                  <c:v>97.136649566150396</c:v>
                </c:pt>
                <c:pt idx="14">
                  <c:v>98.57821092206035</c:v>
                </c:pt>
                <c:pt idx="15">
                  <c:v>99.683251444150102</c:v>
                </c:pt>
                <c:pt idx="16">
                  <c:v>100.70050253384858</c:v>
                </c:pt>
                <c:pt idx="17">
                  <c:v>101.6834431415146</c:v>
                </c:pt>
                <c:pt idx="18">
                  <c:v>102.64027030423233</c:v>
                </c:pt>
                <c:pt idx="19">
                  <c:v>103.57595212449476</c:v>
                </c:pt>
                <c:pt idx="20">
                  <c:v>104.55774291993094</c:v>
                </c:pt>
                <c:pt idx="21">
                  <c:v>105.51798146706341</c:v>
                </c:pt>
                <c:pt idx="22">
                  <c:v>106.51738337756706</c:v>
                </c:pt>
                <c:pt idx="23">
                  <c:v>107.50568417442641</c:v>
                </c:pt>
                <c:pt idx="24">
                  <c:v>108.59559323457786</c:v>
                </c:pt>
                <c:pt idx="25">
                  <c:v>109.63115429319262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158.89978913553725</c:v>
                </c:pt>
                <c:pt idx="1">
                  <c:v>157.31736338663401</c:v>
                </c:pt>
                <c:pt idx="2">
                  <c:v>155.70208289418778</c:v>
                </c:pt>
                <c:pt idx="3">
                  <c:v>157.70246776103147</c:v>
                </c:pt>
                <c:pt idx="4">
                  <c:v>161.33060587202363</c:v>
                </c:pt>
                <c:pt idx="5">
                  <c:v>163.50547501266516</c:v>
                </c:pt>
                <c:pt idx="6">
                  <c:v>177.46883926927322</c:v>
                </c:pt>
                <c:pt idx="7">
                  <c:v>171.02135791352714</c:v>
                </c:pt>
                <c:pt idx="8">
                  <c:v>170.78291661720522</c:v>
                </c:pt>
                <c:pt idx="9">
                  <c:v>185.31047293259417</c:v>
                </c:pt>
                <c:pt idx="10">
                  <c:v>190.18854158867569</c:v>
                </c:pt>
                <c:pt idx="11">
                  <c:v>195.45617133537667</c:v>
                </c:pt>
                <c:pt idx="12">
                  <c:v>197.13062180442856</c:v>
                </c:pt>
                <c:pt idx="13">
                  <c:v>199.51008039222583</c:v>
                </c:pt>
                <c:pt idx="14">
                  <c:v>202.13163875740449</c:v>
                </c:pt>
                <c:pt idx="15">
                  <c:v>204.25390451299776</c:v>
                </c:pt>
                <c:pt idx="16">
                  <c:v>206.26454415254642</c:v>
                </c:pt>
                <c:pt idx="17">
                  <c:v>208.19078706816009</c:v>
                </c:pt>
                <c:pt idx="18">
                  <c:v>210.11335299663492</c:v>
                </c:pt>
                <c:pt idx="19">
                  <c:v>212.00628971337215</c:v>
                </c:pt>
                <c:pt idx="20">
                  <c:v>213.99644180220417</c:v>
                </c:pt>
                <c:pt idx="21">
                  <c:v>215.92606773826515</c:v>
                </c:pt>
                <c:pt idx="22">
                  <c:v>217.87728857482426</c:v>
                </c:pt>
                <c:pt idx="23">
                  <c:v>219.87746312737448</c:v>
                </c:pt>
                <c:pt idx="24">
                  <c:v>221.95181435249071</c:v>
                </c:pt>
                <c:pt idx="25">
                  <c:v>223.94552430396942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98.771375563640447</c:v>
                </c:pt>
                <c:pt idx="1">
                  <c:v>102.35686160961069</c:v>
                </c:pt>
                <c:pt idx="2">
                  <c:v>104.25519639940926</c:v>
                </c:pt>
                <c:pt idx="3">
                  <c:v>101.6390692351178</c:v>
                </c:pt>
                <c:pt idx="4">
                  <c:v>106.40912614429824</c:v>
                </c:pt>
                <c:pt idx="5">
                  <c:v>109.80929809053069</c:v>
                </c:pt>
                <c:pt idx="6">
                  <c:v>113.75692298153658</c:v>
                </c:pt>
                <c:pt idx="7">
                  <c:v>114.81751650152916</c:v>
                </c:pt>
                <c:pt idx="8">
                  <c:v>110.94305088818084</c:v>
                </c:pt>
                <c:pt idx="9">
                  <c:v>115.39760412448831</c:v>
                </c:pt>
                <c:pt idx="10">
                  <c:v>119.33506690904244</c:v>
                </c:pt>
                <c:pt idx="11">
                  <c:v>120.27210363027157</c:v>
                </c:pt>
                <c:pt idx="12">
                  <c:v>121.41469209846343</c:v>
                </c:pt>
                <c:pt idx="13">
                  <c:v>122.77062022019311</c:v>
                </c:pt>
                <c:pt idx="14">
                  <c:v>124.27996699997669</c:v>
                </c:pt>
                <c:pt idx="15">
                  <c:v>125.42453717731622</c:v>
                </c:pt>
                <c:pt idx="16">
                  <c:v>126.47831324012967</c:v>
                </c:pt>
                <c:pt idx="17">
                  <c:v>127.45733260482729</c:v>
                </c:pt>
                <c:pt idx="18">
                  <c:v>128.44464539348837</c:v>
                </c:pt>
                <c:pt idx="19">
                  <c:v>129.46305084717841</c:v>
                </c:pt>
                <c:pt idx="20">
                  <c:v>130.52651871281535</c:v>
                </c:pt>
                <c:pt idx="21">
                  <c:v>131.52974337402333</c:v>
                </c:pt>
                <c:pt idx="22">
                  <c:v>132.56473538441418</c:v>
                </c:pt>
                <c:pt idx="23">
                  <c:v>133.60785277543877</c:v>
                </c:pt>
                <c:pt idx="24">
                  <c:v>134.6661920501441</c:v>
                </c:pt>
                <c:pt idx="25">
                  <c:v>135.67917245799097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94.154722932846681</c:v>
                </c:pt>
                <c:pt idx="1">
                  <c:v>92.265777049803489</c:v>
                </c:pt>
                <c:pt idx="2">
                  <c:v>90.981241407060168</c:v>
                </c:pt>
                <c:pt idx="3">
                  <c:v>88.09255099056918</c:v>
                </c:pt>
                <c:pt idx="4">
                  <c:v>91.176301763030025</c:v>
                </c:pt>
                <c:pt idx="5">
                  <c:v>91.424946532115371</c:v>
                </c:pt>
                <c:pt idx="6">
                  <c:v>90.786793157139996</c:v>
                </c:pt>
                <c:pt idx="7">
                  <c:v>91.445616530550666</c:v>
                </c:pt>
                <c:pt idx="8">
                  <c:v>87.810907160299621</c:v>
                </c:pt>
                <c:pt idx="9">
                  <c:v>87.727055557925183</c:v>
                </c:pt>
                <c:pt idx="10">
                  <c:v>88.759227152826327</c:v>
                </c:pt>
                <c:pt idx="11">
                  <c:v>91.03481372991736</c:v>
                </c:pt>
                <c:pt idx="12">
                  <c:v>90.472919538960141</c:v>
                </c:pt>
                <c:pt idx="13">
                  <c:v>90.018937807351136</c:v>
                </c:pt>
                <c:pt idx="14">
                  <c:v>89.646866010388393</c:v>
                </c:pt>
                <c:pt idx="15">
                  <c:v>89.030308361823955</c:v>
                </c:pt>
                <c:pt idx="16">
                  <c:v>88.353954418122399</c:v>
                </c:pt>
                <c:pt idx="17">
                  <c:v>87.626055518240804</c:v>
                </c:pt>
                <c:pt idx="18">
                  <c:v>86.896392721949184</c:v>
                </c:pt>
                <c:pt idx="19">
                  <c:v>86.137341268953065</c:v>
                </c:pt>
                <c:pt idx="20">
                  <c:v>85.462437301335115</c:v>
                </c:pt>
                <c:pt idx="21">
                  <c:v>84.860361881579749</c:v>
                </c:pt>
                <c:pt idx="22">
                  <c:v>84.190406363889835</c:v>
                </c:pt>
                <c:pt idx="23">
                  <c:v>83.449146311420805</c:v>
                </c:pt>
                <c:pt idx="24">
                  <c:v>82.477658226602713</c:v>
                </c:pt>
                <c:pt idx="25">
                  <c:v>81.772119592963051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80.009260497231324</c:v>
                </c:pt>
                <c:pt idx="1">
                  <c:v>80.553968132855601</c:v>
                </c:pt>
                <c:pt idx="2">
                  <c:v>79.017699136659374</c:v>
                </c:pt>
                <c:pt idx="3">
                  <c:v>80.446272514231282</c:v>
                </c:pt>
                <c:pt idx="4">
                  <c:v>85.872172913072035</c:v>
                </c:pt>
                <c:pt idx="5">
                  <c:v>84.052729800794793</c:v>
                </c:pt>
                <c:pt idx="6">
                  <c:v>89.995956352847486</c:v>
                </c:pt>
                <c:pt idx="7">
                  <c:v>89.408438864336205</c:v>
                </c:pt>
                <c:pt idx="8">
                  <c:v>78.057094102239404</c:v>
                </c:pt>
                <c:pt idx="9">
                  <c:v>85.490361925717622</c:v>
                </c:pt>
                <c:pt idx="10">
                  <c:v>74.267803663487513</c:v>
                </c:pt>
                <c:pt idx="11">
                  <c:v>76.016183014583333</c:v>
                </c:pt>
                <c:pt idx="12">
                  <c:v>76.201422242655497</c:v>
                </c:pt>
                <c:pt idx="13">
                  <c:v>76.738947425867252</c:v>
                </c:pt>
                <c:pt idx="14">
                  <c:v>77.226147729514025</c:v>
                </c:pt>
                <c:pt idx="15">
                  <c:v>77.309777593092264</c:v>
                </c:pt>
                <c:pt idx="16">
                  <c:v>77.28456424665481</c:v>
                </c:pt>
                <c:pt idx="17">
                  <c:v>77.19096303290118</c:v>
                </c:pt>
                <c:pt idx="18">
                  <c:v>77.132367991613023</c:v>
                </c:pt>
                <c:pt idx="19">
                  <c:v>77.074109027592357</c:v>
                </c:pt>
                <c:pt idx="20">
                  <c:v>77.06071351114602</c:v>
                </c:pt>
                <c:pt idx="21">
                  <c:v>77.027213389606331</c:v>
                </c:pt>
                <c:pt idx="22">
                  <c:v>76.973185867577641</c:v>
                </c:pt>
                <c:pt idx="23">
                  <c:v>76.914697893165211</c:v>
                </c:pt>
                <c:pt idx="24">
                  <c:v>76.924518582320033</c:v>
                </c:pt>
                <c:pt idx="25">
                  <c:v>76.911640332418045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76.792411168830697</c:v>
                </c:pt>
                <c:pt idx="1">
                  <c:v>77.888224679815565</c:v>
                </c:pt>
                <c:pt idx="2">
                  <c:v>74.64463717228594</c:v>
                </c:pt>
                <c:pt idx="3">
                  <c:v>75.057782832303985</c:v>
                </c:pt>
                <c:pt idx="4">
                  <c:v>77.632572270323706</c:v>
                </c:pt>
                <c:pt idx="5">
                  <c:v>83.604967306196556</c:v>
                </c:pt>
                <c:pt idx="6">
                  <c:v>85.46189871693386</c:v>
                </c:pt>
                <c:pt idx="7">
                  <c:v>85.659889451407238</c:v>
                </c:pt>
                <c:pt idx="8">
                  <c:v>80.674363410699755</c:v>
                </c:pt>
                <c:pt idx="9">
                  <c:v>86.845394804159369</c:v>
                </c:pt>
                <c:pt idx="10">
                  <c:v>82.156556763987439</c:v>
                </c:pt>
                <c:pt idx="11">
                  <c:v>80.953010790055501</c:v>
                </c:pt>
                <c:pt idx="12">
                  <c:v>81.223047054903958</c:v>
                </c:pt>
                <c:pt idx="13">
                  <c:v>81.734665083752319</c:v>
                </c:pt>
                <c:pt idx="14">
                  <c:v>82.337103597359871</c:v>
                </c:pt>
                <c:pt idx="15">
                  <c:v>82.840639804803573</c:v>
                </c:pt>
                <c:pt idx="16">
                  <c:v>83.281695977785034</c:v>
                </c:pt>
                <c:pt idx="17">
                  <c:v>83.691354911064593</c:v>
                </c:pt>
                <c:pt idx="18">
                  <c:v>84.09474358284919</c:v>
                </c:pt>
                <c:pt idx="19">
                  <c:v>84.513024456209877</c:v>
                </c:pt>
                <c:pt idx="20">
                  <c:v>84.958047150124145</c:v>
                </c:pt>
                <c:pt idx="21">
                  <c:v>85.373690863459174</c:v>
                </c:pt>
                <c:pt idx="22">
                  <c:v>85.792231008877607</c:v>
                </c:pt>
                <c:pt idx="23">
                  <c:v>86.222630838349872</c:v>
                </c:pt>
                <c:pt idx="24">
                  <c:v>86.63785352125349</c:v>
                </c:pt>
                <c:pt idx="25">
                  <c:v>87.041574865411107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58.58406278943626</c:v>
                </c:pt>
                <c:pt idx="1">
                  <c:v>63.862101172755025</c:v>
                </c:pt>
                <c:pt idx="2">
                  <c:v>67.021973126853325</c:v>
                </c:pt>
                <c:pt idx="3">
                  <c:v>66.757352207167841</c:v>
                </c:pt>
                <c:pt idx="4">
                  <c:v>65.583071075956525</c:v>
                </c:pt>
                <c:pt idx="5">
                  <c:v>65.96734879020741</c:v>
                </c:pt>
                <c:pt idx="6">
                  <c:v>68.074765056263118</c:v>
                </c:pt>
                <c:pt idx="7">
                  <c:v>64.564826608804211</c:v>
                </c:pt>
                <c:pt idx="8">
                  <c:v>63.854830620339484</c:v>
                </c:pt>
                <c:pt idx="9">
                  <c:v>65.126128004307546</c:v>
                </c:pt>
                <c:pt idx="10">
                  <c:v>65.475497099045697</c:v>
                </c:pt>
                <c:pt idx="11">
                  <c:v>65.895016915809734</c:v>
                </c:pt>
                <c:pt idx="12">
                  <c:v>65.894429286488048</c:v>
                </c:pt>
                <c:pt idx="13">
                  <c:v>66.086159941273522</c:v>
                </c:pt>
                <c:pt idx="14">
                  <c:v>66.350058394520957</c:v>
                </c:pt>
                <c:pt idx="15">
                  <c:v>66.488220017125741</c:v>
                </c:pt>
                <c:pt idx="16">
                  <c:v>66.571617436474241</c:v>
                </c:pt>
                <c:pt idx="17">
                  <c:v>66.605578436678712</c:v>
                </c:pt>
                <c:pt idx="18">
                  <c:v>66.640071100374286</c:v>
                </c:pt>
                <c:pt idx="19">
                  <c:v>66.657940361121206</c:v>
                </c:pt>
                <c:pt idx="20">
                  <c:v>66.655858970669669</c:v>
                </c:pt>
                <c:pt idx="21">
                  <c:v>66.711097296976845</c:v>
                </c:pt>
                <c:pt idx="22">
                  <c:v>66.725195262449304</c:v>
                </c:pt>
                <c:pt idx="23">
                  <c:v>66.738095754483979</c:v>
                </c:pt>
                <c:pt idx="24">
                  <c:v>66.748031372393257</c:v>
                </c:pt>
                <c:pt idx="25">
                  <c:v>66.785370477123593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42.066434871344079</c:v>
                </c:pt>
                <c:pt idx="1">
                  <c:v>42.514113521481889</c:v>
                </c:pt>
                <c:pt idx="2">
                  <c:v>42.826340355588009</c:v>
                </c:pt>
                <c:pt idx="3">
                  <c:v>40.977803653465834</c:v>
                </c:pt>
                <c:pt idx="4">
                  <c:v>44.164616513221901</c:v>
                </c:pt>
                <c:pt idx="5">
                  <c:v>43.424657472263448</c:v>
                </c:pt>
                <c:pt idx="6">
                  <c:v>47.898946815894917</c:v>
                </c:pt>
                <c:pt idx="7">
                  <c:v>46.683477843720418</c:v>
                </c:pt>
                <c:pt idx="8">
                  <c:v>46.089800564028167</c:v>
                </c:pt>
                <c:pt idx="9">
                  <c:v>47.095337359380714</c:v>
                </c:pt>
                <c:pt idx="10">
                  <c:v>39.203858172667658</c:v>
                </c:pt>
                <c:pt idx="11">
                  <c:v>40.830784798354223</c:v>
                </c:pt>
                <c:pt idx="12">
                  <c:v>40.634501479962914</c:v>
                </c:pt>
                <c:pt idx="13">
                  <c:v>40.654705449849757</c:v>
                </c:pt>
                <c:pt idx="14">
                  <c:v>40.700056768501241</c:v>
                </c:pt>
                <c:pt idx="15">
                  <c:v>40.566331258072822</c:v>
                </c:pt>
                <c:pt idx="16">
                  <c:v>40.405988030984048</c:v>
                </c:pt>
                <c:pt idx="17">
                  <c:v>40.258491088010274</c:v>
                </c:pt>
                <c:pt idx="18">
                  <c:v>40.110479112965223</c:v>
                </c:pt>
                <c:pt idx="19">
                  <c:v>39.961235037389471</c:v>
                </c:pt>
                <c:pt idx="20">
                  <c:v>39.8232366105401</c:v>
                </c:pt>
                <c:pt idx="21">
                  <c:v>39.671174833961665</c:v>
                </c:pt>
                <c:pt idx="22">
                  <c:v>39.548522815064466</c:v>
                </c:pt>
                <c:pt idx="23">
                  <c:v>39.46281860315959</c:v>
                </c:pt>
                <c:pt idx="24">
                  <c:v>39.420125954684252</c:v>
                </c:pt>
                <c:pt idx="25">
                  <c:v>39.37779888017981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90.424192554188764</c:v>
                </c:pt>
                <c:pt idx="1">
                  <c:v>93.700290108252645</c:v>
                </c:pt>
                <c:pt idx="2">
                  <c:v>93.735430315487932</c:v>
                </c:pt>
                <c:pt idx="3">
                  <c:v>91.43301360296266</c:v>
                </c:pt>
                <c:pt idx="4">
                  <c:v>96.954791891493045</c:v>
                </c:pt>
                <c:pt idx="5">
                  <c:v>98.493046093870362</c:v>
                </c:pt>
                <c:pt idx="6">
                  <c:v>99.607454001873549</c:v>
                </c:pt>
                <c:pt idx="7">
                  <c:v>98.572526114759924</c:v>
                </c:pt>
                <c:pt idx="8">
                  <c:v>93.216923597877923</c:v>
                </c:pt>
                <c:pt idx="9">
                  <c:v>98.462838833816349</c:v>
                </c:pt>
                <c:pt idx="10">
                  <c:v>89.559548693378858</c:v>
                </c:pt>
                <c:pt idx="11">
                  <c:v>90.357441959730593</c:v>
                </c:pt>
                <c:pt idx="12">
                  <c:v>90.499503962346324</c:v>
                </c:pt>
                <c:pt idx="13">
                  <c:v>90.614234113336792</c:v>
                </c:pt>
                <c:pt idx="14">
                  <c:v>90.745950820273805</c:v>
                </c:pt>
                <c:pt idx="15">
                  <c:v>90.56802983061695</c:v>
                </c:pt>
                <c:pt idx="16">
                  <c:v>90.308819963455008</c:v>
                </c:pt>
                <c:pt idx="17">
                  <c:v>90.030994198602087</c:v>
                </c:pt>
                <c:pt idx="18">
                  <c:v>89.746676795893038</c:v>
                </c:pt>
                <c:pt idx="19">
                  <c:v>89.479057163688822</c:v>
                </c:pt>
                <c:pt idx="20">
                  <c:v>89.211003021234092</c:v>
                </c:pt>
                <c:pt idx="21">
                  <c:v>88.930669155064237</c:v>
                </c:pt>
                <c:pt idx="22">
                  <c:v>88.647051345335882</c:v>
                </c:pt>
                <c:pt idx="23">
                  <c:v>88.408610522180851</c:v>
                </c:pt>
                <c:pt idx="24">
                  <c:v>88.104212705533541</c:v>
                </c:pt>
                <c:pt idx="25">
                  <c:v>87.726644796751103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72.590750486944501</c:v>
                </c:pt>
                <c:pt idx="1">
                  <c:v>81.460300338790944</c:v>
                </c:pt>
                <c:pt idx="2">
                  <c:v>84.341399192468529</c:v>
                </c:pt>
                <c:pt idx="3">
                  <c:v>85.969687203149647</c:v>
                </c:pt>
                <c:pt idx="4">
                  <c:v>88.687741556580733</c:v>
                </c:pt>
                <c:pt idx="5">
                  <c:v>90.828530901356245</c:v>
                </c:pt>
                <c:pt idx="6">
                  <c:v>97.006423648236762</c:v>
                </c:pt>
                <c:pt idx="7">
                  <c:v>98.063350171365329</c:v>
                </c:pt>
                <c:pt idx="8">
                  <c:v>95.748113039129663</c:v>
                </c:pt>
                <c:pt idx="9">
                  <c:v>103.47580645761074</c:v>
                </c:pt>
                <c:pt idx="10">
                  <c:v>104.01389995688875</c:v>
                </c:pt>
                <c:pt idx="11">
                  <c:v>94.64847382590132</c:v>
                </c:pt>
                <c:pt idx="12">
                  <c:v>95.777862531791627</c:v>
                </c:pt>
                <c:pt idx="13">
                  <c:v>97.136649566150396</c:v>
                </c:pt>
                <c:pt idx="14">
                  <c:v>98.57821092206035</c:v>
                </c:pt>
                <c:pt idx="15">
                  <c:v>99.683251444150102</c:v>
                </c:pt>
                <c:pt idx="16">
                  <c:v>100.70050253384858</c:v>
                </c:pt>
                <c:pt idx="17">
                  <c:v>101.6834431415146</c:v>
                </c:pt>
                <c:pt idx="18">
                  <c:v>102.64027030423233</c:v>
                </c:pt>
                <c:pt idx="19">
                  <c:v>103.57595212449476</c:v>
                </c:pt>
                <c:pt idx="20">
                  <c:v>104.55774291993094</c:v>
                </c:pt>
                <c:pt idx="21">
                  <c:v>105.51798146706341</c:v>
                </c:pt>
                <c:pt idx="22">
                  <c:v>106.51738337756706</c:v>
                </c:pt>
                <c:pt idx="23">
                  <c:v>107.50568417442641</c:v>
                </c:pt>
                <c:pt idx="24">
                  <c:v>108.59559323457786</c:v>
                </c:pt>
                <c:pt idx="25">
                  <c:v>109.63115429319262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158.89978913553725</c:v>
                </c:pt>
                <c:pt idx="1">
                  <c:v>157.31736338663401</c:v>
                </c:pt>
                <c:pt idx="2">
                  <c:v>155.70208289418778</c:v>
                </c:pt>
                <c:pt idx="3">
                  <c:v>157.70246776103147</c:v>
                </c:pt>
                <c:pt idx="4">
                  <c:v>161.33060587202363</c:v>
                </c:pt>
                <c:pt idx="5">
                  <c:v>163.50547501266516</c:v>
                </c:pt>
                <c:pt idx="6">
                  <c:v>177.46883926927322</c:v>
                </c:pt>
                <c:pt idx="7">
                  <c:v>171.02135791352714</c:v>
                </c:pt>
                <c:pt idx="8">
                  <c:v>170.78291661720522</c:v>
                </c:pt>
                <c:pt idx="9">
                  <c:v>185.31047293259417</c:v>
                </c:pt>
                <c:pt idx="10">
                  <c:v>190.18854158867569</c:v>
                </c:pt>
                <c:pt idx="11">
                  <c:v>195.45617133537667</c:v>
                </c:pt>
                <c:pt idx="12">
                  <c:v>197.13062180442856</c:v>
                </c:pt>
                <c:pt idx="13">
                  <c:v>199.51008039222583</c:v>
                </c:pt>
                <c:pt idx="14">
                  <c:v>202.13163875740449</c:v>
                </c:pt>
                <c:pt idx="15">
                  <c:v>204.25390451299776</c:v>
                </c:pt>
                <c:pt idx="16">
                  <c:v>206.26454415254642</c:v>
                </c:pt>
                <c:pt idx="17">
                  <c:v>208.19078706816009</c:v>
                </c:pt>
                <c:pt idx="18">
                  <c:v>210.11335299663492</c:v>
                </c:pt>
                <c:pt idx="19">
                  <c:v>212.00628971337215</c:v>
                </c:pt>
                <c:pt idx="20">
                  <c:v>213.99644180220417</c:v>
                </c:pt>
                <c:pt idx="21">
                  <c:v>215.92606773826515</c:v>
                </c:pt>
                <c:pt idx="22">
                  <c:v>217.87728857482426</c:v>
                </c:pt>
                <c:pt idx="23">
                  <c:v>219.87746312737448</c:v>
                </c:pt>
                <c:pt idx="24">
                  <c:v>221.95181435249071</c:v>
                </c:pt>
                <c:pt idx="25">
                  <c:v>223.94552430396942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98.771375563640447</c:v>
                </c:pt>
                <c:pt idx="1">
                  <c:v>102.35686160961069</c:v>
                </c:pt>
                <c:pt idx="2">
                  <c:v>104.25519639940926</c:v>
                </c:pt>
                <c:pt idx="3">
                  <c:v>101.6390692351178</c:v>
                </c:pt>
                <c:pt idx="4">
                  <c:v>106.40912614429824</c:v>
                </c:pt>
                <c:pt idx="5">
                  <c:v>109.80929809053069</c:v>
                </c:pt>
                <c:pt idx="6">
                  <c:v>113.75692298153658</c:v>
                </c:pt>
                <c:pt idx="7">
                  <c:v>114.81751650152916</c:v>
                </c:pt>
                <c:pt idx="8">
                  <c:v>110.94305088818084</c:v>
                </c:pt>
                <c:pt idx="9">
                  <c:v>115.39760412448831</c:v>
                </c:pt>
                <c:pt idx="10">
                  <c:v>119.33506690904244</c:v>
                </c:pt>
                <c:pt idx="11">
                  <c:v>120.27210363027157</c:v>
                </c:pt>
                <c:pt idx="12">
                  <c:v>121.41469209846343</c:v>
                </c:pt>
                <c:pt idx="13">
                  <c:v>122.77062022019311</c:v>
                </c:pt>
                <c:pt idx="14">
                  <c:v>124.27996699997669</c:v>
                </c:pt>
                <c:pt idx="15">
                  <c:v>125.42453717731622</c:v>
                </c:pt>
                <c:pt idx="16">
                  <c:v>126.47831324012967</c:v>
                </c:pt>
                <c:pt idx="17">
                  <c:v>127.45733260482729</c:v>
                </c:pt>
                <c:pt idx="18">
                  <c:v>128.44464539348837</c:v>
                </c:pt>
                <c:pt idx="19">
                  <c:v>129.46305084717841</c:v>
                </c:pt>
                <c:pt idx="20">
                  <c:v>130.52651871281535</c:v>
                </c:pt>
                <c:pt idx="21">
                  <c:v>131.52974337402333</c:v>
                </c:pt>
                <c:pt idx="22">
                  <c:v>132.56473538441418</c:v>
                </c:pt>
                <c:pt idx="23">
                  <c:v>133.60785277543877</c:v>
                </c:pt>
                <c:pt idx="24">
                  <c:v>134.6661920501441</c:v>
                </c:pt>
                <c:pt idx="25">
                  <c:v>135.67917245799097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94.154722932846681</c:v>
                </c:pt>
                <c:pt idx="1">
                  <c:v>92.265777049803489</c:v>
                </c:pt>
                <c:pt idx="2">
                  <c:v>90.981241407060168</c:v>
                </c:pt>
                <c:pt idx="3">
                  <c:v>88.09255099056918</c:v>
                </c:pt>
                <c:pt idx="4">
                  <c:v>91.176301763030025</c:v>
                </c:pt>
                <c:pt idx="5">
                  <c:v>91.424946532115371</c:v>
                </c:pt>
                <c:pt idx="6">
                  <c:v>90.786793157139996</c:v>
                </c:pt>
                <c:pt idx="7">
                  <c:v>91.445616530550666</c:v>
                </c:pt>
                <c:pt idx="8">
                  <c:v>87.810907160299621</c:v>
                </c:pt>
                <c:pt idx="9">
                  <c:v>87.727055557925183</c:v>
                </c:pt>
                <c:pt idx="10">
                  <c:v>88.759227152826327</c:v>
                </c:pt>
                <c:pt idx="11">
                  <c:v>91.03481372991736</c:v>
                </c:pt>
                <c:pt idx="12">
                  <c:v>90.472919538960141</c:v>
                </c:pt>
                <c:pt idx="13">
                  <c:v>90.018937807351136</c:v>
                </c:pt>
                <c:pt idx="14">
                  <c:v>89.646866010388393</c:v>
                </c:pt>
                <c:pt idx="15">
                  <c:v>89.030308361823955</c:v>
                </c:pt>
                <c:pt idx="16">
                  <c:v>88.353954418122399</c:v>
                </c:pt>
                <c:pt idx="17">
                  <c:v>87.626055518240804</c:v>
                </c:pt>
                <c:pt idx="18">
                  <c:v>86.896392721949184</c:v>
                </c:pt>
                <c:pt idx="19">
                  <c:v>86.137341268953065</c:v>
                </c:pt>
                <c:pt idx="20">
                  <c:v>85.462437301335115</c:v>
                </c:pt>
                <c:pt idx="21">
                  <c:v>84.860361881579749</c:v>
                </c:pt>
                <c:pt idx="22">
                  <c:v>84.190406363889835</c:v>
                </c:pt>
                <c:pt idx="23">
                  <c:v>83.449146311420805</c:v>
                </c:pt>
                <c:pt idx="24">
                  <c:v>82.477658226602713</c:v>
                </c:pt>
                <c:pt idx="25">
                  <c:v>81.772119592963051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80.009260497231324</c:v>
                </c:pt>
                <c:pt idx="1">
                  <c:v>80.553968132855601</c:v>
                </c:pt>
                <c:pt idx="2">
                  <c:v>79.017699136659374</c:v>
                </c:pt>
                <c:pt idx="3">
                  <c:v>80.446272514231282</c:v>
                </c:pt>
                <c:pt idx="4">
                  <c:v>85.872172913072035</c:v>
                </c:pt>
                <c:pt idx="5">
                  <c:v>84.052729800794793</c:v>
                </c:pt>
                <c:pt idx="6">
                  <c:v>89.995956352847486</c:v>
                </c:pt>
                <c:pt idx="7">
                  <c:v>89.408438864336205</c:v>
                </c:pt>
                <c:pt idx="8">
                  <c:v>78.057094102239404</c:v>
                </c:pt>
                <c:pt idx="9">
                  <c:v>85.490361925717622</c:v>
                </c:pt>
                <c:pt idx="10">
                  <c:v>74.267803663487513</c:v>
                </c:pt>
                <c:pt idx="11">
                  <c:v>76.016183014583333</c:v>
                </c:pt>
                <c:pt idx="12">
                  <c:v>76.201422242655497</c:v>
                </c:pt>
                <c:pt idx="13">
                  <c:v>76.738947425867252</c:v>
                </c:pt>
                <c:pt idx="14">
                  <c:v>77.226147729514025</c:v>
                </c:pt>
                <c:pt idx="15">
                  <c:v>77.309777593092264</c:v>
                </c:pt>
                <c:pt idx="16">
                  <c:v>77.28456424665481</c:v>
                </c:pt>
                <c:pt idx="17">
                  <c:v>77.19096303290118</c:v>
                </c:pt>
                <c:pt idx="18">
                  <c:v>77.132367991613023</c:v>
                </c:pt>
                <c:pt idx="19">
                  <c:v>77.074109027592357</c:v>
                </c:pt>
                <c:pt idx="20">
                  <c:v>77.06071351114602</c:v>
                </c:pt>
                <c:pt idx="21">
                  <c:v>77.027213389606331</c:v>
                </c:pt>
                <c:pt idx="22">
                  <c:v>76.973185867577641</c:v>
                </c:pt>
                <c:pt idx="23">
                  <c:v>76.914697893165211</c:v>
                </c:pt>
                <c:pt idx="24">
                  <c:v>76.924518582320033</c:v>
                </c:pt>
                <c:pt idx="25">
                  <c:v>76.911640332418045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76.792411168830697</c:v>
                </c:pt>
                <c:pt idx="1">
                  <c:v>77.888224679815565</c:v>
                </c:pt>
                <c:pt idx="2">
                  <c:v>74.64463717228594</c:v>
                </c:pt>
                <c:pt idx="3">
                  <c:v>75.057782832303985</c:v>
                </c:pt>
                <c:pt idx="4">
                  <c:v>77.632572270323706</c:v>
                </c:pt>
                <c:pt idx="5">
                  <c:v>83.604967306196556</c:v>
                </c:pt>
                <c:pt idx="6">
                  <c:v>85.46189871693386</c:v>
                </c:pt>
                <c:pt idx="7">
                  <c:v>85.659889451407238</c:v>
                </c:pt>
                <c:pt idx="8">
                  <c:v>80.674363410699755</c:v>
                </c:pt>
                <c:pt idx="9">
                  <c:v>86.845394804159369</c:v>
                </c:pt>
                <c:pt idx="10">
                  <c:v>82.156556763987439</c:v>
                </c:pt>
                <c:pt idx="11">
                  <c:v>80.953010790055501</c:v>
                </c:pt>
                <c:pt idx="12">
                  <c:v>81.223047054903958</c:v>
                </c:pt>
                <c:pt idx="13">
                  <c:v>81.734665083752319</c:v>
                </c:pt>
                <c:pt idx="14">
                  <c:v>82.337103597359871</c:v>
                </c:pt>
                <c:pt idx="15">
                  <c:v>82.840639804803573</c:v>
                </c:pt>
                <c:pt idx="16">
                  <c:v>83.281695977785034</c:v>
                </c:pt>
                <c:pt idx="17">
                  <c:v>83.691354911064593</c:v>
                </c:pt>
                <c:pt idx="18">
                  <c:v>84.09474358284919</c:v>
                </c:pt>
                <c:pt idx="19">
                  <c:v>84.513024456209877</c:v>
                </c:pt>
                <c:pt idx="20">
                  <c:v>84.958047150124145</c:v>
                </c:pt>
                <c:pt idx="21">
                  <c:v>85.373690863459174</c:v>
                </c:pt>
                <c:pt idx="22">
                  <c:v>85.792231008877607</c:v>
                </c:pt>
                <c:pt idx="23">
                  <c:v>86.222630838349872</c:v>
                </c:pt>
                <c:pt idx="24">
                  <c:v>86.63785352125349</c:v>
                </c:pt>
                <c:pt idx="25">
                  <c:v>87.041574865411107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58.58406278943626</c:v>
                </c:pt>
                <c:pt idx="1">
                  <c:v>63.862101172755025</c:v>
                </c:pt>
                <c:pt idx="2">
                  <c:v>67.021973126853325</c:v>
                </c:pt>
                <c:pt idx="3">
                  <c:v>66.757352207167841</c:v>
                </c:pt>
                <c:pt idx="4">
                  <c:v>65.583071075956525</c:v>
                </c:pt>
                <c:pt idx="5">
                  <c:v>65.96734879020741</c:v>
                </c:pt>
                <c:pt idx="6">
                  <c:v>68.074765056263118</c:v>
                </c:pt>
                <c:pt idx="7">
                  <c:v>64.564826608804211</c:v>
                </c:pt>
                <c:pt idx="8">
                  <c:v>63.854830620339484</c:v>
                </c:pt>
                <c:pt idx="9">
                  <c:v>65.126128004307546</c:v>
                </c:pt>
                <c:pt idx="10">
                  <c:v>65.475497099045697</c:v>
                </c:pt>
                <c:pt idx="11">
                  <c:v>65.895016915809734</c:v>
                </c:pt>
                <c:pt idx="12">
                  <c:v>65.894429286488048</c:v>
                </c:pt>
                <c:pt idx="13">
                  <c:v>66.086159941273522</c:v>
                </c:pt>
                <c:pt idx="14">
                  <c:v>66.350058394520957</c:v>
                </c:pt>
                <c:pt idx="15">
                  <c:v>66.488220017125741</c:v>
                </c:pt>
                <c:pt idx="16">
                  <c:v>66.571617436474241</c:v>
                </c:pt>
                <c:pt idx="17">
                  <c:v>66.605578436678712</c:v>
                </c:pt>
                <c:pt idx="18">
                  <c:v>66.640071100374286</c:v>
                </c:pt>
                <c:pt idx="19">
                  <c:v>66.657940361121206</c:v>
                </c:pt>
                <c:pt idx="20">
                  <c:v>66.655858970669669</c:v>
                </c:pt>
                <c:pt idx="21">
                  <c:v>66.711097296976845</c:v>
                </c:pt>
                <c:pt idx="22">
                  <c:v>66.725195262449304</c:v>
                </c:pt>
                <c:pt idx="23">
                  <c:v>66.738095754483979</c:v>
                </c:pt>
                <c:pt idx="24">
                  <c:v>66.748031372393257</c:v>
                </c:pt>
                <c:pt idx="25">
                  <c:v>66.785370477123593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42.066434871344079</c:v>
                </c:pt>
                <c:pt idx="1">
                  <c:v>42.514113521481889</c:v>
                </c:pt>
                <c:pt idx="2">
                  <c:v>42.826340355588009</c:v>
                </c:pt>
                <c:pt idx="3">
                  <c:v>40.977803653465834</c:v>
                </c:pt>
                <c:pt idx="4">
                  <c:v>44.164616513221901</c:v>
                </c:pt>
                <c:pt idx="5">
                  <c:v>43.424657472263448</c:v>
                </c:pt>
                <c:pt idx="6">
                  <c:v>47.898946815894917</c:v>
                </c:pt>
                <c:pt idx="7">
                  <c:v>46.683477843720418</c:v>
                </c:pt>
                <c:pt idx="8">
                  <c:v>46.089800564028167</c:v>
                </c:pt>
                <c:pt idx="9">
                  <c:v>47.095337359380714</c:v>
                </c:pt>
                <c:pt idx="10">
                  <c:v>39.203858172667658</c:v>
                </c:pt>
                <c:pt idx="11">
                  <c:v>40.830784798354223</c:v>
                </c:pt>
                <c:pt idx="12">
                  <c:v>40.634501479962914</c:v>
                </c:pt>
                <c:pt idx="13">
                  <c:v>40.654705449849757</c:v>
                </c:pt>
                <c:pt idx="14">
                  <c:v>40.700056768501241</c:v>
                </c:pt>
                <c:pt idx="15">
                  <c:v>40.566331258072822</c:v>
                </c:pt>
                <c:pt idx="16">
                  <c:v>40.405988030984048</c:v>
                </c:pt>
                <c:pt idx="17">
                  <c:v>40.258491088010274</c:v>
                </c:pt>
                <c:pt idx="18">
                  <c:v>40.110479112965223</c:v>
                </c:pt>
                <c:pt idx="19">
                  <c:v>39.961235037389471</c:v>
                </c:pt>
                <c:pt idx="20">
                  <c:v>39.8232366105401</c:v>
                </c:pt>
                <c:pt idx="21">
                  <c:v>39.671174833961665</c:v>
                </c:pt>
                <c:pt idx="22">
                  <c:v>39.548522815064466</c:v>
                </c:pt>
                <c:pt idx="23">
                  <c:v>39.46281860315959</c:v>
                </c:pt>
                <c:pt idx="24">
                  <c:v>39.420125954684252</c:v>
                </c:pt>
                <c:pt idx="25">
                  <c:v>39.37779888017981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90.424192554188764</c:v>
                </c:pt>
                <c:pt idx="1">
                  <c:v>93.700290108252645</c:v>
                </c:pt>
                <c:pt idx="2">
                  <c:v>93.735430315487932</c:v>
                </c:pt>
                <c:pt idx="3">
                  <c:v>91.43301360296266</c:v>
                </c:pt>
                <c:pt idx="4">
                  <c:v>96.954791891493045</c:v>
                </c:pt>
                <c:pt idx="5">
                  <c:v>98.493046093870362</c:v>
                </c:pt>
                <c:pt idx="6">
                  <c:v>99.607454001873549</c:v>
                </c:pt>
                <c:pt idx="7">
                  <c:v>98.572526114759924</c:v>
                </c:pt>
                <c:pt idx="8">
                  <c:v>93.216923597877923</c:v>
                </c:pt>
                <c:pt idx="9">
                  <c:v>98.462838833816349</c:v>
                </c:pt>
                <c:pt idx="10">
                  <c:v>89.559548693378858</c:v>
                </c:pt>
                <c:pt idx="11">
                  <c:v>90.357441959730593</c:v>
                </c:pt>
                <c:pt idx="12">
                  <c:v>90.499503962346324</c:v>
                </c:pt>
                <c:pt idx="13">
                  <c:v>90.614234113336792</c:v>
                </c:pt>
                <c:pt idx="14">
                  <c:v>90.745950820273805</c:v>
                </c:pt>
                <c:pt idx="15">
                  <c:v>90.56802983061695</c:v>
                </c:pt>
                <c:pt idx="16">
                  <c:v>90.308819963455008</c:v>
                </c:pt>
                <c:pt idx="17">
                  <c:v>90.030994198602087</c:v>
                </c:pt>
                <c:pt idx="18">
                  <c:v>89.746676795893038</c:v>
                </c:pt>
                <c:pt idx="19">
                  <c:v>89.479057163688822</c:v>
                </c:pt>
                <c:pt idx="20">
                  <c:v>89.211003021234092</c:v>
                </c:pt>
                <c:pt idx="21">
                  <c:v>88.930669155064237</c:v>
                </c:pt>
                <c:pt idx="22">
                  <c:v>88.647051345335882</c:v>
                </c:pt>
                <c:pt idx="23">
                  <c:v>88.408610522180851</c:v>
                </c:pt>
                <c:pt idx="24">
                  <c:v>88.104212705533541</c:v>
                </c:pt>
                <c:pt idx="25">
                  <c:v>87.726644796751103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109.63115429319262</c:v>
                </c:pt>
                <c:pt idx="1">
                  <c:v>223.94552430396942</c:v>
                </c:pt>
                <c:pt idx="2">
                  <c:v>135.67917245799097</c:v>
                </c:pt>
                <c:pt idx="3">
                  <c:v>81.772119592963051</c:v>
                </c:pt>
                <c:pt idx="4">
                  <c:v>76.911640332418045</c:v>
                </c:pt>
                <c:pt idx="5">
                  <c:v>87.041574865411107</c:v>
                </c:pt>
                <c:pt idx="6">
                  <c:v>66.785370477123593</c:v>
                </c:pt>
                <c:pt idx="7">
                  <c:v>39.37779888017981</c:v>
                </c:pt>
                <c:pt idx="8">
                  <c:v>87.726644796751103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104.01389995688875</c:v>
                </c:pt>
                <c:pt idx="1">
                  <c:v>190.18854158867569</c:v>
                </c:pt>
                <c:pt idx="2">
                  <c:v>119.33506690904244</c:v>
                </c:pt>
                <c:pt idx="3">
                  <c:v>88.759227152826327</c:v>
                </c:pt>
                <c:pt idx="4">
                  <c:v>74.267803663487513</c:v>
                </c:pt>
                <c:pt idx="5">
                  <c:v>82.156556763987439</c:v>
                </c:pt>
                <c:pt idx="6">
                  <c:v>65.475497099045697</c:v>
                </c:pt>
                <c:pt idx="7">
                  <c:v>39.203858172667658</c:v>
                </c:pt>
                <c:pt idx="8">
                  <c:v>89.559548693378858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12.062344853471247</c:v>
                </c:pt>
                <c:pt idx="1">
                  <c:v>24.639968081715612</c:v>
                </c:pt>
                <c:pt idx="2">
                  <c:v>14.928320131018705</c:v>
                </c:pt>
                <c:pt idx="3">
                  <c:v>8.9971095560275405</c:v>
                </c:pt>
                <c:pt idx="4">
                  <c:v>8.4623274735818477</c:v>
                </c:pt>
                <c:pt idx="5">
                  <c:v>9.5768898848583728</c:v>
                </c:pt>
                <c:pt idx="6">
                  <c:v>7.3481682743891721</c:v>
                </c:pt>
                <c:pt idx="7">
                  <c:v>4.3326059341952616</c:v>
                </c:pt>
                <c:pt idx="8">
                  <c:v>9.652265810742243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12.194463979188793</c:v>
                </c:pt>
                <c:pt idx="1">
                  <c:v>22.297474862675344</c:v>
                </c:pt>
                <c:pt idx="2">
                  <c:v>13.990699084252768</c:v>
                </c:pt>
                <c:pt idx="3">
                  <c:v>10.406024567720209</c:v>
                </c:pt>
                <c:pt idx="4">
                  <c:v>8.707067583882889</c:v>
                </c:pt>
                <c:pt idx="5">
                  <c:v>9.6319354675468265</c:v>
                </c:pt>
                <c:pt idx="6">
                  <c:v>7.6762681836247513</c:v>
                </c:pt>
                <c:pt idx="7">
                  <c:v>4.5962129727850831</c:v>
                </c:pt>
                <c:pt idx="8">
                  <c:v>10.499853298323348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10.928568013340726</c:v>
                </c:pt>
                <c:pt idx="1">
                  <c:v>19.67312128135293</c:v>
                </c:pt>
                <c:pt idx="2">
                  <c:v>13.212350467089315</c:v>
                </c:pt>
                <c:pt idx="3">
                  <c:v>11.000329261929556</c:v>
                </c:pt>
                <c:pt idx="4">
                  <c:v>10.113297718450939</c:v>
                </c:pt>
                <c:pt idx="5">
                  <c:v>10.05942254478602</c:v>
                </c:pt>
                <c:pt idx="6">
                  <c:v>7.9372489102186599</c:v>
                </c:pt>
                <c:pt idx="7">
                  <c:v>5.2248926403649385</c:v>
                </c:pt>
                <c:pt idx="8">
                  <c:v>11.850769162466909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9.3993795731599925E-2</c:v>
                </c:pt>
                <c:pt idx="1">
                  <c:v>0.10286443479546641</c:v>
                </c:pt>
                <c:pt idx="2">
                  <c:v>0.10642098706221434</c:v>
                </c:pt>
                <c:pt idx="3">
                  <c:v>0.10908806663716404</c:v>
                </c:pt>
                <c:pt idx="4">
                  <c:v>0.10844527837921077</c:v>
                </c:pt>
                <c:pt idx="5">
                  <c:v>0.10928568013340725</c:v>
                </c:pt>
                <c:pt idx="6">
                  <c:v>0.11149420343038835</c:v>
                </c:pt>
                <c:pt idx="7">
                  <c:v>0.11399573625799088</c:v>
                </c:pt>
                <c:pt idx="8">
                  <c:v>0.11575273162382178</c:v>
                </c:pt>
                <c:pt idx="9">
                  <c:v>0.11826739075151155</c:v>
                </c:pt>
                <c:pt idx="10">
                  <c:v>0.12194463979188792</c:v>
                </c:pt>
                <c:pt idx="11">
                  <c:v>0.11063992619899994</c:v>
                </c:pt>
                <c:pt idx="12">
                  <c:v>0.11146694675442342</c:v>
                </c:pt>
                <c:pt idx="13">
                  <c:v>0.11226231220048237</c:v>
                </c:pt>
                <c:pt idx="14">
                  <c:v>0.11304892559376463</c:v>
                </c:pt>
                <c:pt idx="15">
                  <c:v>0.11377223633008643</c:v>
                </c:pt>
                <c:pt idx="16">
                  <c:v>0.1144779202340119</c:v>
                </c:pt>
                <c:pt idx="17">
                  <c:v>0.11519135770249808</c:v>
                </c:pt>
                <c:pt idx="18">
                  <c:v>0.11587047726932069</c:v>
                </c:pt>
                <c:pt idx="19">
                  <c:v>0.11652568449364219</c:v>
                </c:pt>
                <c:pt idx="20">
                  <c:v>0.11718409476238888</c:v>
                </c:pt>
                <c:pt idx="21">
                  <c:v>0.11782504284199553</c:v>
                </c:pt>
                <c:pt idx="22">
                  <c:v>0.11850591584846072</c:v>
                </c:pt>
                <c:pt idx="23">
                  <c:v>0.11916119848149707</c:v>
                </c:pt>
                <c:pt idx="24">
                  <c:v>0.11992542813191212</c:v>
                </c:pt>
                <c:pt idx="25">
                  <c:v>0.12062344853471246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0.20575065310126758</c:v>
                </c:pt>
                <c:pt idx="1">
                  <c:v>0.19865335139911283</c:v>
                </c:pt>
                <c:pt idx="2">
                  <c:v>0.19646305975348152</c:v>
                </c:pt>
                <c:pt idx="3">
                  <c:v>0.20011073520958836</c:v>
                </c:pt>
                <c:pt idx="4">
                  <c:v>0.19727125933990083</c:v>
                </c:pt>
                <c:pt idx="5">
                  <c:v>0.19673121281352929</c:v>
                </c:pt>
                <c:pt idx="6">
                  <c:v>0.20397357333565502</c:v>
                </c:pt>
                <c:pt idx="7">
                  <c:v>0.19880725650434367</c:v>
                </c:pt>
                <c:pt idx="8">
                  <c:v>0.2064645295416527</c:v>
                </c:pt>
                <c:pt idx="9">
                  <c:v>0.21180009958796087</c:v>
                </c:pt>
                <c:pt idx="10">
                  <c:v>0.22297474862675346</c:v>
                </c:pt>
                <c:pt idx="11">
                  <c:v>0.22847971549402032</c:v>
                </c:pt>
                <c:pt idx="12">
                  <c:v>0.22942199735400151</c:v>
                </c:pt>
                <c:pt idx="13">
                  <c:v>0.23057685263153574</c:v>
                </c:pt>
                <c:pt idx="14">
                  <c:v>0.23180340134290128</c:v>
                </c:pt>
                <c:pt idx="15">
                  <c:v>0.23312264757551135</c:v>
                </c:pt>
                <c:pt idx="16">
                  <c:v>0.23448478844147833</c:v>
                </c:pt>
                <c:pt idx="17">
                  <c:v>0.23584743673714101</c:v>
                </c:pt>
                <c:pt idx="18">
                  <c:v>0.23719671061089798</c:v>
                </c:pt>
                <c:pt idx="19">
                  <c:v>0.23851268097554656</c:v>
                </c:pt>
                <c:pt idx="20">
                  <c:v>0.23983856780618512</c:v>
                </c:pt>
                <c:pt idx="21">
                  <c:v>0.24111054654609823</c:v>
                </c:pt>
                <c:pt idx="22">
                  <c:v>0.24239937939159562</c:v>
                </c:pt>
                <c:pt idx="23">
                  <c:v>0.24371606233228199</c:v>
                </c:pt>
                <c:pt idx="24">
                  <c:v>0.2451081629378844</c:v>
                </c:pt>
                <c:pt idx="25">
                  <c:v>0.2463996808171561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0.12789365637606509</c:v>
                </c:pt>
                <c:pt idx="1">
                  <c:v>0.12925168055017081</c:v>
                </c:pt>
                <c:pt idx="2">
                  <c:v>0.13154798252601077</c:v>
                </c:pt>
                <c:pt idx="3">
                  <c:v>0.12897115155786734</c:v>
                </c:pt>
                <c:pt idx="4">
                  <c:v>0.13011456943511185</c:v>
                </c:pt>
                <c:pt idx="5">
                  <c:v>0.13212350467089315</c:v>
                </c:pt>
                <c:pt idx="6">
                  <c:v>0.13074636746232624</c:v>
                </c:pt>
                <c:pt idx="7">
                  <c:v>0.13347195772970602</c:v>
                </c:pt>
                <c:pt idx="8">
                  <c:v>0.13412234233524201</c:v>
                </c:pt>
                <c:pt idx="9">
                  <c:v>0.13189337687713468</c:v>
                </c:pt>
                <c:pt idx="10">
                  <c:v>0.13990699084252767</c:v>
                </c:pt>
                <c:pt idx="11">
                  <c:v>0.14059282872250795</c:v>
                </c:pt>
                <c:pt idx="12">
                  <c:v>0.14130326843378738</c:v>
                </c:pt>
                <c:pt idx="13">
                  <c:v>0.14188788431312149</c:v>
                </c:pt>
                <c:pt idx="14">
                  <c:v>0.14252355171351327</c:v>
                </c:pt>
                <c:pt idx="15">
                  <c:v>0.1431517318967504</c:v>
                </c:pt>
                <c:pt idx="16">
                  <c:v>0.14378254219306502</c:v>
                </c:pt>
                <c:pt idx="17">
                  <c:v>0.14438912312848967</c:v>
                </c:pt>
                <c:pt idx="18">
                  <c:v>0.14500100516413447</c:v>
                </c:pt>
                <c:pt idx="19">
                  <c:v>0.14564935496291731</c:v>
                </c:pt>
                <c:pt idx="20">
                  <c:v>0.14628884968911857</c:v>
                </c:pt>
                <c:pt idx="21">
                  <c:v>0.14687067959955619</c:v>
                </c:pt>
                <c:pt idx="22">
                  <c:v>0.14748489756130614</c:v>
                </c:pt>
                <c:pt idx="23">
                  <c:v>0.14809330302413887</c:v>
                </c:pt>
                <c:pt idx="24">
                  <c:v>0.1487159861231418</c:v>
                </c:pt>
                <c:pt idx="25">
                  <c:v>0.14928320131018705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0.12191580518384432</c:v>
                </c:pt>
                <c:pt idx="1">
                  <c:v>0.11650910894902573</c:v>
                </c:pt>
                <c:pt idx="2">
                  <c:v>0.11479906199551829</c:v>
                </c:pt>
                <c:pt idx="3">
                  <c:v>0.11178179641375861</c:v>
                </c:pt>
                <c:pt idx="4">
                  <c:v>0.11148823109866465</c:v>
                </c:pt>
                <c:pt idx="5">
                  <c:v>0.11000329261929556</c:v>
                </c:pt>
                <c:pt idx="6">
                  <c:v>0.10434567943417572</c:v>
                </c:pt>
                <c:pt idx="7">
                  <c:v>0.10630281716614216</c:v>
                </c:pt>
                <c:pt idx="8">
                  <c:v>0.10615720819497086</c:v>
                </c:pt>
                <c:pt idx="9">
                  <c:v>0.10026739886679657</c:v>
                </c:pt>
                <c:pt idx="10">
                  <c:v>0.1040602456772021</c:v>
                </c:pt>
                <c:pt idx="11">
                  <c:v>0.10641571559985848</c:v>
                </c:pt>
                <c:pt idx="12">
                  <c:v>0.10529301697058721</c:v>
                </c:pt>
                <c:pt idx="13">
                  <c:v>0.10403626381207043</c:v>
                </c:pt>
                <c:pt idx="14">
                  <c:v>0.10280651059223714</c:v>
                </c:pt>
                <c:pt idx="15">
                  <c:v>0.10161363254846292</c:v>
                </c:pt>
                <c:pt idx="16">
                  <c:v>0.10044216951983446</c:v>
                </c:pt>
                <c:pt idx="17">
                  <c:v>9.9266547172413955E-2</c:v>
                </c:pt>
                <c:pt idx="18">
                  <c:v>9.8097232868056827E-2</c:v>
                </c:pt>
                <c:pt idx="19">
                  <c:v>9.690678623704875E-2</c:v>
                </c:pt>
                <c:pt idx="20">
                  <c:v>9.5782847560257817E-2</c:v>
                </c:pt>
                <c:pt idx="21">
                  <c:v>9.4758027354848381E-2</c:v>
                </c:pt>
                <c:pt idx="22">
                  <c:v>9.3666037368207125E-2</c:v>
                </c:pt>
                <c:pt idx="23">
                  <c:v>9.2496507166940786E-2</c:v>
                </c:pt>
                <c:pt idx="24">
                  <c:v>9.1082595338623853E-2</c:v>
                </c:pt>
                <c:pt idx="25">
                  <c:v>8.997109556027541E-2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0.10359961892342845</c:v>
                </c:pt>
                <c:pt idx="1">
                  <c:v>0.10171995890091741</c:v>
                </c:pt>
                <c:pt idx="2">
                  <c:v>9.9703604849127131E-2</c:v>
                </c:pt>
                <c:pt idx="3">
                  <c:v>0.10207933310268467</c:v>
                </c:pt>
                <c:pt idx="4">
                  <c:v>0.10500246745650528</c:v>
                </c:pt>
                <c:pt idx="5">
                  <c:v>0.10113297718450939</c:v>
                </c:pt>
                <c:pt idx="6">
                  <c:v>0.10343673220963148</c:v>
                </c:pt>
                <c:pt idx="7">
                  <c:v>0.10393465854681462</c:v>
                </c:pt>
                <c:pt idx="8">
                  <c:v>9.4365534506768059E-2</c:v>
                </c:pt>
                <c:pt idx="9">
                  <c:v>9.7710975980640338E-2</c:v>
                </c:pt>
                <c:pt idx="10">
                  <c:v>8.7070675838828895E-2</c:v>
                </c:pt>
                <c:pt idx="11">
                  <c:v>8.8859593173509707E-2</c:v>
                </c:pt>
                <c:pt idx="12">
                  <c:v>8.868374853232934E-2</c:v>
                </c:pt>
                <c:pt idx="13">
                  <c:v>8.8688375729825242E-2</c:v>
                </c:pt>
                <c:pt idx="14">
                  <c:v>8.8562502270095336E-2</c:v>
                </c:pt>
                <c:pt idx="15">
                  <c:v>8.82365508700899E-2</c:v>
                </c:pt>
                <c:pt idx="16">
                  <c:v>8.7858312108969258E-2</c:v>
                </c:pt>
                <c:pt idx="17">
                  <c:v>8.7445227653713972E-2</c:v>
                </c:pt>
                <c:pt idx="18">
                  <c:v>8.7074637134237437E-2</c:v>
                </c:pt>
                <c:pt idx="19">
                  <c:v>8.6710410350684622E-2</c:v>
                </c:pt>
                <c:pt idx="20">
                  <c:v>8.6366534915187712E-2</c:v>
                </c:pt>
                <c:pt idx="21">
                  <c:v>8.6011261696309238E-2</c:v>
                </c:pt>
                <c:pt idx="22">
                  <c:v>8.5636518639192943E-2</c:v>
                </c:pt>
                <c:pt idx="23">
                  <c:v>8.5253609166575456E-2</c:v>
                </c:pt>
                <c:pt idx="24">
                  <c:v>8.4950093738136764E-2</c:v>
                </c:pt>
                <c:pt idx="25">
                  <c:v>8.4623274735818474E-2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9.9434296528429875E-2</c:v>
                </c:pt>
                <c:pt idx="1">
                  <c:v>9.8353776939075307E-2</c:v>
                </c:pt>
                <c:pt idx="2">
                  <c:v>9.418572661626988E-2</c:v>
                </c:pt>
                <c:pt idx="3">
                  <c:v>9.5241807683908691E-2</c:v>
                </c:pt>
                <c:pt idx="4">
                  <c:v>9.4927278149014527E-2</c:v>
                </c:pt>
                <c:pt idx="5">
                  <c:v>0.1005942254478602</c:v>
                </c:pt>
                <c:pt idx="6">
                  <c:v>9.8225519122787125E-2</c:v>
                </c:pt>
                <c:pt idx="7">
                  <c:v>9.9577081026981179E-2</c:v>
                </c:pt>
                <c:pt idx="8">
                  <c:v>9.7529628944072189E-2</c:v>
                </c:pt>
                <c:pt idx="9">
                  <c:v>9.9259707113085918E-2</c:v>
                </c:pt>
                <c:pt idx="10">
                  <c:v>9.6319354675468261E-2</c:v>
                </c:pt>
                <c:pt idx="11">
                  <c:v>9.4630528917704862E-2</c:v>
                </c:pt>
                <c:pt idx="12">
                  <c:v>9.4527950634686705E-2</c:v>
                </c:pt>
                <c:pt idx="13">
                  <c:v>9.4462003066982131E-2</c:v>
                </c:pt>
                <c:pt idx="14">
                  <c:v>9.442371707824336E-2</c:v>
                </c:pt>
                <c:pt idx="15">
                  <c:v>9.4549131504686482E-2</c:v>
                </c:pt>
                <c:pt idx="16">
                  <c:v>9.4675946089677748E-2</c:v>
                </c:pt>
                <c:pt idx="17">
                  <c:v>9.4809149870645912E-2</c:v>
                </c:pt>
                <c:pt idx="18">
                  <c:v>9.4934454536253154E-2</c:v>
                </c:pt>
                <c:pt idx="19">
                  <c:v>9.5079386878827749E-2</c:v>
                </c:pt>
                <c:pt idx="20">
                  <c:v>9.5217547453100904E-2</c:v>
                </c:pt>
                <c:pt idx="21">
                  <c:v>9.5331228324399345E-2</c:v>
                </c:pt>
                <c:pt idx="22">
                  <c:v>9.5448147391601582E-2</c:v>
                </c:pt>
                <c:pt idx="23">
                  <c:v>9.5570686385804571E-2</c:v>
                </c:pt>
                <c:pt idx="24">
                  <c:v>9.5676825978771987E-2</c:v>
                </c:pt>
                <c:pt idx="25">
                  <c:v>9.5768898848583722E-2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7.585730129553972E-2</c:v>
                </c:pt>
                <c:pt idx="1">
                  <c:v>8.0642213626336834E-2</c:v>
                </c:pt>
                <c:pt idx="2">
                  <c:v>8.4567538638294887E-2</c:v>
                </c:pt>
                <c:pt idx="3">
                  <c:v>8.4709282108791389E-2</c:v>
                </c:pt>
                <c:pt idx="4">
                  <c:v>8.0193432316215521E-2</c:v>
                </c:pt>
                <c:pt idx="5">
                  <c:v>7.9372489102186597E-2</c:v>
                </c:pt>
                <c:pt idx="6">
                  <c:v>7.8241640277157576E-2</c:v>
                </c:pt>
                <c:pt idx="7">
                  <c:v>7.5054696099800616E-2</c:v>
                </c:pt>
                <c:pt idx="8">
                  <c:v>7.7195997258557983E-2</c:v>
                </c:pt>
                <c:pt idx="9">
                  <c:v>7.4435730365374583E-2</c:v>
                </c:pt>
                <c:pt idx="10">
                  <c:v>7.6762681836247515E-2</c:v>
                </c:pt>
                <c:pt idx="11">
                  <c:v>7.7028392680241031E-2</c:v>
                </c:pt>
                <c:pt idx="12">
                  <c:v>7.6688397992302593E-2</c:v>
                </c:pt>
                <c:pt idx="13">
                  <c:v>7.637678623459114E-2</c:v>
                </c:pt>
                <c:pt idx="14">
                  <c:v>7.6089865543558663E-2</c:v>
                </c:pt>
                <c:pt idx="15">
                  <c:v>7.5885501038190056E-2</c:v>
                </c:pt>
                <c:pt idx="16">
                  <c:v>7.5679665135535992E-2</c:v>
                </c:pt>
                <c:pt idx="17">
                  <c:v>7.5453650797440611E-2</c:v>
                </c:pt>
                <c:pt idx="18">
                  <c:v>7.5229895836930932E-2</c:v>
                </c:pt>
                <c:pt idx="19">
                  <c:v>7.4991945216973943E-2</c:v>
                </c:pt>
                <c:pt idx="20">
                  <c:v>7.47051942395979E-2</c:v>
                </c:pt>
                <c:pt idx="21">
                  <c:v>7.4491928179144892E-2</c:v>
                </c:pt>
                <c:pt idx="22">
                  <c:v>7.4235116597965917E-2</c:v>
                </c:pt>
                <c:pt idx="23">
                  <c:v>7.3973683675872051E-2</c:v>
                </c:pt>
                <c:pt idx="24">
                  <c:v>7.3711888308445314E-2</c:v>
                </c:pt>
                <c:pt idx="25">
                  <c:v>7.3481682743891719E-2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5.4469527590362825E-2</c:v>
                </c:pt>
                <c:pt idx="1">
                  <c:v>5.3684926768371381E-2</c:v>
                </c:pt>
                <c:pt idx="2">
                  <c:v>5.403777334193198E-2</c:v>
                </c:pt>
                <c:pt idx="3">
                  <c:v>5.1997273934830973E-2</c:v>
                </c:pt>
                <c:pt idx="4">
                  <c:v>5.4003451302589357E-2</c:v>
                </c:pt>
                <c:pt idx="5">
                  <c:v>5.2248926403649386E-2</c:v>
                </c:pt>
                <c:pt idx="6">
                  <c:v>5.5052590535222878E-2</c:v>
                </c:pt>
                <c:pt idx="7">
                  <c:v>5.4268158476931824E-2</c:v>
                </c:pt>
                <c:pt idx="8">
                  <c:v>5.5719325905703686E-2</c:v>
                </c:pt>
                <c:pt idx="9">
                  <c:v>5.3827487378296936E-2</c:v>
                </c:pt>
                <c:pt idx="10">
                  <c:v>4.5962129727850833E-2</c:v>
                </c:pt>
                <c:pt idx="11">
                  <c:v>4.7729401585986327E-2</c:v>
                </c:pt>
                <c:pt idx="12">
                  <c:v>4.7290717219296029E-2</c:v>
                </c:pt>
                <c:pt idx="13">
                  <c:v>4.6985265149809302E-2</c:v>
                </c:pt>
                <c:pt idx="14">
                  <c:v>4.6674591131726811E-2</c:v>
                </c:pt>
                <c:pt idx="15">
                  <c:v>4.6299876459425848E-2</c:v>
                </c:pt>
                <c:pt idx="16">
                  <c:v>4.5934164759829525E-2</c:v>
                </c:pt>
                <c:pt idx="17">
                  <c:v>4.5606542266943405E-2</c:v>
                </c:pt>
                <c:pt idx="18">
                  <c:v>4.5280671461060608E-2</c:v>
                </c:pt>
                <c:pt idx="19">
                  <c:v>4.4957445917042198E-2</c:v>
                </c:pt>
                <c:pt idx="20">
                  <c:v>4.4632274974491647E-2</c:v>
                </c:pt>
                <c:pt idx="21">
                  <c:v>4.4298211635737751E-2</c:v>
                </c:pt>
                <c:pt idx="22">
                  <c:v>4.3999709418697582E-2</c:v>
                </c:pt>
                <c:pt idx="23">
                  <c:v>4.3741284903417575E-2</c:v>
                </c:pt>
                <c:pt idx="24">
                  <c:v>4.3532848261324635E-2</c:v>
                </c:pt>
                <c:pt idx="25">
                  <c:v>4.3326059341952619E-2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0.1170853452694622</c:v>
                </c:pt>
                <c:pt idx="1">
                  <c:v>0.1183205480715233</c:v>
                </c:pt>
                <c:pt idx="2">
                  <c:v>0.11827426521715109</c:v>
                </c:pt>
                <c:pt idx="3">
                  <c:v>0.1160205533514061</c:v>
                </c:pt>
                <c:pt idx="4">
                  <c:v>0.11855403252278712</c:v>
                </c:pt>
                <c:pt idx="5">
                  <c:v>0.11850769162466909</c:v>
                </c:pt>
                <c:pt idx="6">
                  <c:v>0.11448369419265568</c:v>
                </c:pt>
                <c:pt idx="7">
                  <c:v>0.11458763819128902</c:v>
                </c:pt>
                <c:pt idx="8">
                  <c:v>0.11269270168921068</c:v>
                </c:pt>
                <c:pt idx="9">
                  <c:v>0.11253783307919865</c:v>
                </c:pt>
                <c:pt idx="10">
                  <c:v>0.10499853298323349</c:v>
                </c:pt>
                <c:pt idx="11">
                  <c:v>0.10562389762717141</c:v>
                </c:pt>
                <c:pt idx="12">
                  <c:v>0.10532395610858585</c:v>
                </c:pt>
                <c:pt idx="13">
                  <c:v>0.10472425686158203</c:v>
                </c:pt>
                <c:pt idx="14">
                  <c:v>0.1040669347339596</c:v>
                </c:pt>
                <c:pt idx="15">
                  <c:v>0.10336869177679663</c:v>
                </c:pt>
                <c:pt idx="16">
                  <c:v>0.10266449151759791</c:v>
                </c:pt>
                <c:pt idx="17">
                  <c:v>0.10199096467071332</c:v>
                </c:pt>
                <c:pt idx="18">
                  <c:v>0.10131491511910795</c:v>
                </c:pt>
                <c:pt idx="19">
                  <c:v>0.10066630496731664</c:v>
                </c:pt>
                <c:pt idx="20">
                  <c:v>9.9984088599671547E-2</c:v>
                </c:pt>
                <c:pt idx="21">
                  <c:v>9.9303073821910434E-2</c:v>
                </c:pt>
                <c:pt idx="22">
                  <c:v>9.8624277782972503E-2</c:v>
                </c:pt>
                <c:pt idx="23">
                  <c:v>9.7993664863471594E-2</c:v>
                </c:pt>
                <c:pt idx="24">
                  <c:v>9.7296171181759039E-2</c:v>
                </c:pt>
                <c:pt idx="25">
                  <c:v>9.6522658107422429E-2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12.647275556254499</c:v>
                </c:pt>
                <c:pt idx="1">
                  <c:v>21.804997919929008</c:v>
                </c:pt>
                <c:pt idx="2">
                  <c:v>5.5883060339576218</c:v>
                </c:pt>
                <c:pt idx="3">
                  <c:v>-3.6978909741901873</c:v>
                </c:pt>
                <c:pt idx="4">
                  <c:v>1.4376321249228283</c:v>
                </c:pt>
                <c:pt idx="5">
                  <c:v>3.2404274979628127</c:v>
                </c:pt>
                <c:pt idx="6">
                  <c:v>-0.84122078589986415</c:v>
                </c:pt>
                <c:pt idx="7">
                  <c:v>3.6706798871172666</c:v>
                </c:pt>
                <c:pt idx="8">
                  <c:v>-3.0207260054012863E-2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0.53809349927800554</c:v>
                </c:pt>
                <c:pt idx="1">
                  <c:v>4.8780686560815241</c:v>
                </c:pt>
                <c:pt idx="2">
                  <c:v>3.9374627845541283</c:v>
                </c:pt>
                <c:pt idx="3">
                  <c:v>1.0321715949011434</c:v>
                </c:pt>
                <c:pt idx="4">
                  <c:v>-11.222558262230109</c:v>
                </c:pt>
                <c:pt idx="5">
                  <c:v>-4.6888380401719303</c:v>
                </c:pt>
                <c:pt idx="6">
                  <c:v>0.34936909473815092</c:v>
                </c:pt>
                <c:pt idx="7">
                  <c:v>-7.891479186713056</c:v>
                </c:pt>
                <c:pt idx="8">
                  <c:v>-8.9032901404374911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-4.330648512738648</c:v>
                </c:pt>
                <c:pt idx="1">
                  <c:v>14.065362924322073</c:v>
                </c:pt>
                <c:pt idx="2">
                  <c:v>6.0894702682737858</c:v>
                </c:pt>
                <c:pt idx="3">
                  <c:v>0.27108120899762866</c:v>
                </c:pt>
                <c:pt idx="4">
                  <c:v>3.041973929604751</c:v>
                </c:pt>
                <c:pt idx="5">
                  <c:v>0.6840830408161338</c:v>
                </c:pt>
                <c:pt idx="6">
                  <c:v>1.0127229180800441</c:v>
                </c:pt>
                <c:pt idx="7">
                  <c:v>1.3624730854051634</c:v>
                </c:pt>
                <c:pt idx="8">
                  <c:v>1.0084811372380926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9.9479028490425208</c:v>
                </c:pt>
                <c:pt idx="1">
                  <c:v>19.691619790971657</c:v>
                </c:pt>
                <c:pt idx="2">
                  <c:v>10.254635280674748</c:v>
                </c:pt>
                <c:pt idx="3">
                  <c:v>-7.2581887688609044</c:v>
                </c:pt>
                <c:pt idx="4">
                  <c:v>-0.3981372606742184</c:v>
                </c:pt>
                <c:pt idx="5">
                  <c:v>4.2009350606075344</c:v>
                </c:pt>
                <c:pt idx="6">
                  <c:v>0.29715045999785161</c:v>
                </c:pt>
                <c:pt idx="7">
                  <c:v>-1.1885323778930115</c:v>
                </c:pt>
                <c:pt idx="8">
                  <c:v>-2.8413850338658477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5.6172543363038727</c:v>
                </c:pt>
                <c:pt idx="1">
                  <c:v>33.756982715293731</c:v>
                </c:pt>
                <c:pt idx="2">
                  <c:v>16.344105548948534</c:v>
                </c:pt>
                <c:pt idx="3">
                  <c:v>-6.9871075598632757</c:v>
                </c:pt>
                <c:pt idx="4">
                  <c:v>2.6438366689305326</c:v>
                </c:pt>
                <c:pt idx="5">
                  <c:v>4.8850181014236682</c:v>
                </c:pt>
                <c:pt idx="6">
                  <c:v>1.3098733780778957</c:v>
                </c:pt>
                <c:pt idx="7">
                  <c:v>0.17394070751215196</c:v>
                </c:pt>
                <c:pt idx="8">
                  <c:v>-1.8329038966277551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5.1352441564456655</c:v>
                </c:pt>
                <c:pt idx="1">
                  <c:v>13.261192379369646</c:v>
                </c:pt>
                <c:pt idx="2">
                  <c:v>15.309100532417943</c:v>
                </c:pt>
                <c:pt idx="3">
                  <c:v>-9.7142020714035837</c:v>
                </c:pt>
                <c:pt idx="4">
                  <c:v>2.8990947551278357</c:v>
                </c:pt>
                <c:pt idx="5">
                  <c:v>0.22076772913785447</c:v>
                </c:pt>
                <c:pt idx="6">
                  <c:v>-1.2922301127548366</c:v>
                </c:pt>
                <c:pt idx="7">
                  <c:v>1.4583585418883507</c:v>
                </c:pt>
                <c:pt idx="8">
                  <c:v>-1.6431695837341138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0.48201017985832095</c:v>
                </c:pt>
                <c:pt idx="1">
                  <c:v>20.49579033592434</c:v>
                </c:pt>
                <c:pt idx="2">
                  <c:v>1.0350050165305191</c:v>
                </c:pt>
                <c:pt idx="3">
                  <c:v>2.7270945115402228</c:v>
                </c:pt>
                <c:pt idx="4">
                  <c:v>-0.25525808619725865</c:v>
                </c:pt>
                <c:pt idx="5">
                  <c:v>4.6642503722856787</c:v>
                </c:pt>
                <c:pt idx="6">
                  <c:v>2.6021034908327074</c:v>
                </c:pt>
                <c:pt idx="7">
                  <c:v>-1.2844178343761925</c:v>
                </c:pt>
                <c:pt idx="8">
                  <c:v>-0.1897343128936626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2.4366772335253337</c:v>
                </c:pt>
                <c:pt idx="1">
                  <c:v>0.28924514936407775</c:v>
                </c:pt>
                <c:pt idx="2">
                  <c:v>1.4283693290391852</c:v>
                </c:pt>
                <c:pt idx="3">
                  <c:v>0.25117811624126318</c:v>
                </c:pt>
                <c:pt idx="4">
                  <c:v>4.2880873340118697</c:v>
                </c:pt>
                <c:pt idx="5">
                  <c:v>1.2278054750378384</c:v>
                </c:pt>
                <c:pt idx="6">
                  <c:v>-0.39977640801533409</c:v>
                </c:pt>
                <c:pt idx="7">
                  <c:v>1.6443006692691036</c:v>
                </c:pt>
                <c:pt idx="8">
                  <c:v>1.6509316507239671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2.9966479093830074</c:v>
                </c:pt>
                <c:pt idx="1">
                  <c:v>5.9604218450669251</c:v>
                </c:pt>
                <c:pt idx="2">
                  <c:v>4.7979056805895688</c:v>
                </c:pt>
                <c:pt idx="3">
                  <c:v>-4.8457323799072824</c:v>
                </c:pt>
                <c:pt idx="4">
                  <c:v>2.3291726754975794</c:v>
                </c:pt>
                <c:pt idx="5">
                  <c:v>-0.74165167582946623</c:v>
                </c:pt>
                <c:pt idx="6">
                  <c:v>1.4241367283291382</c:v>
                </c:pt>
                <c:pt idx="7">
                  <c:v>2.1317176999166083</c:v>
                </c:pt>
                <c:pt idx="8">
                  <c:v>-5.3145064534481747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0.18392919339558489</c:v>
                </c:pt>
                <c:pt idx="1">
                  <c:v>27.507315720863033</c:v>
                </c:pt>
                <c:pt idx="2">
                  <c:v>10.117830539319726</c:v>
                </c:pt>
                <c:pt idx="3">
                  <c:v>-2.3925532961973701</c:v>
                </c:pt>
                <c:pt idx="4">
                  <c:v>-3.9734233405789041</c:v>
                </c:pt>
                <c:pt idx="5">
                  <c:v>4.398864302215209</c:v>
                </c:pt>
                <c:pt idx="6">
                  <c:v>0.28551305776401747</c:v>
                </c:pt>
                <c:pt idx="7">
                  <c:v>-3.6020776616736292</c:v>
                </c:pt>
                <c:pt idx="8">
                  <c:v>1.8306709060964579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0.74385781791282923</c:v>
                </c:pt>
                <c:pt idx="1">
                  <c:v>1.0736024177586785</c:v>
                </c:pt>
                <c:pt idx="2">
                  <c:v>0.67086364954974265</c:v>
                </c:pt>
                <c:pt idx="3">
                  <c:v>-0.16667772648701495</c:v>
                </c:pt>
                <c:pt idx="4">
                  <c:v>0.87540922081047245</c:v>
                </c:pt>
                <c:pt idx="5">
                  <c:v>0.71737025089127116</c:v>
                </c:pt>
                <c:pt idx="6">
                  <c:v>-0.32931913444313587</c:v>
                </c:pt>
                <c:pt idx="7">
                  <c:v>0.23251745273013635</c:v>
                </c:pt>
                <c:pt idx="8">
                  <c:v>0.72582830798883879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2.7076265678327527</c:v>
                </c:pt>
                <c:pt idx="1">
                  <c:v>2.3971589415846175</c:v>
                </c:pt>
                <c:pt idx="2">
                  <c:v>4.2485635617223316</c:v>
                </c:pt>
                <c:pt idx="3">
                  <c:v>-4.4065344677908733</c:v>
                </c:pt>
                <c:pt idx="4">
                  <c:v>0.86318641305954902</c:v>
                </c:pt>
                <c:pt idx="5">
                  <c:v>-2.7835548821062623</c:v>
                </c:pt>
                <c:pt idx="6">
                  <c:v>-9.5314466390412633E-2</c:v>
                </c:pt>
                <c:pt idx="7">
                  <c:v>1.1487350242217735</c:v>
                </c:pt>
                <c:pt idx="8">
                  <c:v>-3.7170318417769366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1.6837597707000747</c:v>
                </c:pt>
                <c:pt idx="1">
                  <c:v>9.7904310200262898</c:v>
                </c:pt>
                <c:pt idx="2">
                  <c:v>10.389673321145867</c:v>
                </c:pt>
                <c:pt idx="3">
                  <c:v>-5.1409898771257225</c:v>
                </c:pt>
                <c:pt idx="4">
                  <c:v>1.1604991212578035</c:v>
                </c:pt>
                <c:pt idx="5">
                  <c:v>2.2869523603529096</c:v>
                </c:pt>
                <c:pt idx="6">
                  <c:v>-0.86759651192124565</c:v>
                </c:pt>
                <c:pt idx="7">
                  <c:v>7.7106064936437679E-2</c:v>
                </c:pt>
                <c:pt idx="8">
                  <c:v>1.3480339500540612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1.6928194156125045</c:v>
                </c:pt>
                <c:pt idx="1">
                  <c:v>-0.78435726839460429</c:v>
                </c:pt>
                <c:pt idx="2">
                  <c:v>0.75750567948945235</c:v>
                </c:pt>
                <c:pt idx="3">
                  <c:v>0.41785584272827969</c:v>
                </c:pt>
                <c:pt idx="4">
                  <c:v>3.4126781132014159</c:v>
                </c:pt>
                <c:pt idx="5">
                  <c:v>0.51043522414656617</c:v>
                </c:pt>
                <c:pt idx="6">
                  <c:v>-7.0457273572200885E-2</c:v>
                </c:pt>
                <c:pt idx="7">
                  <c:v>1.4117832165389661</c:v>
                </c:pt>
                <c:pt idx="8">
                  <c:v>0.92510334273512607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0.28902134155025028</c:v>
                </c:pt>
                <c:pt idx="1">
                  <c:v>3.5632629034823129</c:v>
                </c:pt>
                <c:pt idx="2">
                  <c:v>0.5493421188672194</c:v>
                </c:pt>
                <c:pt idx="3">
                  <c:v>-0.43919791211640735</c:v>
                </c:pt>
                <c:pt idx="4">
                  <c:v>1.4659862624380278</c:v>
                </c:pt>
                <c:pt idx="5">
                  <c:v>2.0419032062767926</c:v>
                </c:pt>
                <c:pt idx="6">
                  <c:v>1.5194511947195544</c:v>
                </c:pt>
                <c:pt idx="7">
                  <c:v>0.98298267569483855</c:v>
                </c:pt>
                <c:pt idx="8">
                  <c:v>-1.5974746116712275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-1.4998305773044365</c:v>
                </c:pt>
                <c:pt idx="1">
                  <c:v>17.716884700836772</c:v>
                </c:pt>
                <c:pt idx="2">
                  <c:v>-0.27184278182613042</c:v>
                </c:pt>
                <c:pt idx="3">
                  <c:v>2.7484365809283773</c:v>
                </c:pt>
                <c:pt idx="4">
                  <c:v>-5.133922461836697</c:v>
                </c:pt>
                <c:pt idx="5">
                  <c:v>2.1119119418623047</c:v>
                </c:pt>
                <c:pt idx="6">
                  <c:v>1.1531095696852862</c:v>
                </c:pt>
                <c:pt idx="7">
                  <c:v>-3.6791837266100593</c:v>
                </c:pt>
                <c:pt idx="8">
                  <c:v>0.48263695604244816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43.744217857162113</c:v>
                </c:pt>
                <c:pt idx="1">
                  <c:v>40.926646666414925</c:v>
                </c:pt>
                <c:pt idx="2">
                  <c:v>32.913034677918688</c:v>
                </c:pt>
                <c:pt idx="3">
                  <c:v>35.767635412738485</c:v>
                </c:pt>
                <c:pt idx="4">
                  <c:v>26.82272294640363</c:v>
                </c:pt>
                <c:pt idx="5">
                  <c:v>32.680680121360666</c:v>
                </c:pt>
                <c:pt idx="6">
                  <c:v>30.923944709354412</c:v>
                </c:pt>
                <c:pt idx="7">
                  <c:v>31.944098790825791</c:v>
                </c:pt>
                <c:pt idx="8">
                  <c:v>29.26087396377989</c:v>
                </c:pt>
                <c:pt idx="9">
                  <c:v>33.498934774575204</c:v>
                </c:pt>
                <c:pt idx="10">
                  <c:v>28.907981864356351</c:v>
                </c:pt>
                <c:pt idx="11">
                  <c:v>32.443703915008811</c:v>
                </c:pt>
                <c:pt idx="12">
                  <c:v>29.107595780801326</c:v>
                </c:pt>
                <c:pt idx="13">
                  <c:v>28.364892514238825</c:v>
                </c:pt>
                <c:pt idx="14">
                  <c:v>27.515472641510534</c:v>
                </c:pt>
                <c:pt idx="15">
                  <c:v>27.234228723085788</c:v>
                </c:pt>
                <c:pt idx="16">
                  <c:v>26.944778083146755</c:v>
                </c:pt>
                <c:pt idx="17">
                  <c:v>26.647971137692533</c:v>
                </c:pt>
                <c:pt idx="18">
                  <c:v>26.442419797400238</c:v>
                </c:pt>
                <c:pt idx="19">
                  <c:v>26.207401195559498</c:v>
                </c:pt>
                <c:pt idx="20">
                  <c:v>25.983096285538263</c:v>
                </c:pt>
                <c:pt idx="21">
                  <c:v>25.725623468482421</c:v>
                </c:pt>
                <c:pt idx="22">
                  <c:v>25.439144290889196</c:v>
                </c:pt>
                <c:pt idx="23">
                  <c:v>25.125433630878867</c:v>
                </c:pt>
                <c:pt idx="24">
                  <c:v>24.839621126422426</c:v>
                </c:pt>
                <c:pt idx="25">
                  <c:v>25.423190298888816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120.64162517726683</c:v>
                </c:pt>
                <c:pt idx="1">
                  <c:v>119.9434781133389</c:v>
                </c:pt>
                <c:pt idx="2">
                  <c:v>113.96216452542416</c:v>
                </c:pt>
                <c:pt idx="3">
                  <c:v>110.4242051771417</c:v>
                </c:pt>
                <c:pt idx="4">
                  <c:v>110.7298338376453</c:v>
                </c:pt>
                <c:pt idx="5">
                  <c:v>114.27826432188</c:v>
                </c:pt>
                <c:pt idx="6">
                  <c:v>116.67198046701029</c:v>
                </c:pt>
                <c:pt idx="7">
                  <c:v>108.27005909080935</c:v>
                </c:pt>
                <c:pt idx="8">
                  <c:v>102.28312449169621</c:v>
                </c:pt>
                <c:pt idx="9">
                  <c:v>104.85210947845459</c:v>
                </c:pt>
                <c:pt idx="10">
                  <c:v>90.881347688772365</c:v>
                </c:pt>
                <c:pt idx="11">
                  <c:v>99.097956183828074</c:v>
                </c:pt>
                <c:pt idx="12">
                  <c:v>93.264514277470923</c:v>
                </c:pt>
                <c:pt idx="13">
                  <c:v>91.008585639055468</c:v>
                </c:pt>
                <c:pt idx="14">
                  <c:v>88.800597885804748</c:v>
                </c:pt>
                <c:pt idx="15">
                  <c:v>86.239584484818664</c:v>
                </c:pt>
                <c:pt idx="16">
                  <c:v>83.609474289468409</c:v>
                </c:pt>
                <c:pt idx="17">
                  <c:v>80.9255649637837</c:v>
                </c:pt>
                <c:pt idx="18">
                  <c:v>78.21534809412411</c:v>
                </c:pt>
                <c:pt idx="19">
                  <c:v>75.491544034609191</c:v>
                </c:pt>
                <c:pt idx="20">
                  <c:v>72.80942203135082</c:v>
                </c:pt>
                <c:pt idx="21">
                  <c:v>70.106004992957068</c:v>
                </c:pt>
                <c:pt idx="22">
                  <c:v>67.397551348233463</c:v>
                </c:pt>
                <c:pt idx="23">
                  <c:v>64.676450591555891</c:v>
                </c:pt>
                <c:pt idx="24">
                  <c:v>61.928501721287255</c:v>
                </c:pt>
                <c:pt idx="25">
                  <c:v>59.069055055048551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160.92899935221689</c:v>
                </c:pt>
                <c:pt idx="1">
                  <c:v>167.46203313242773</c:v>
                </c:pt>
                <c:pt idx="2">
                  <c:v>163.46167532833167</c:v>
                </c:pt>
                <c:pt idx="3">
                  <c:v>166.62605105392944</c:v>
                </c:pt>
                <c:pt idx="4">
                  <c:v>166.17522124307354</c:v>
                </c:pt>
                <c:pt idx="5">
                  <c:v>166.55748950054365</c:v>
                </c:pt>
                <c:pt idx="6">
                  <c:v>174.52478984486473</c:v>
                </c:pt>
                <c:pt idx="7">
                  <c:v>167.54117940099022</c:v>
                </c:pt>
                <c:pt idx="8">
                  <c:v>156.72395743907009</c:v>
                </c:pt>
                <c:pt idx="9">
                  <c:v>167.01453292025411</c:v>
                </c:pt>
                <c:pt idx="10">
                  <c:v>152.08056496916302</c:v>
                </c:pt>
                <c:pt idx="11">
                  <c:v>159.41062634566137</c:v>
                </c:pt>
                <c:pt idx="12">
                  <c:v>154.20048450086074</c:v>
                </c:pt>
                <c:pt idx="13">
                  <c:v>152.8252450658272</c:v>
                </c:pt>
                <c:pt idx="14">
                  <c:v>151.50350240266278</c:v>
                </c:pt>
                <c:pt idx="15">
                  <c:v>149.58284245355605</c:v>
                </c:pt>
                <c:pt idx="16">
                  <c:v>147.52654563148059</c:v>
                </c:pt>
                <c:pt idx="17">
                  <c:v>145.39801609149953</c:v>
                </c:pt>
                <c:pt idx="18">
                  <c:v>143.24212755844326</c:v>
                </c:pt>
                <c:pt idx="19">
                  <c:v>141.07139005273922</c:v>
                </c:pt>
                <c:pt idx="20">
                  <c:v>138.94360749106281</c:v>
                </c:pt>
                <c:pt idx="21">
                  <c:v>136.78927244633195</c:v>
                </c:pt>
                <c:pt idx="22">
                  <c:v>134.61790259277348</c:v>
                </c:pt>
                <c:pt idx="23">
                  <c:v>132.43805044194895</c:v>
                </c:pt>
                <c:pt idx="24">
                  <c:v>130.23643582035069</c:v>
                </c:pt>
                <c:pt idx="25">
                  <c:v>127.88467405104396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162.31440464546463</c:v>
                </c:pt>
                <c:pt idx="1">
                  <c:v>162.94509530265941</c:v>
                </c:pt>
                <c:pt idx="2">
                  <c:v>168.76662549929148</c:v>
                </c:pt>
                <c:pt idx="3">
                  <c:v>159.21872011427294</c:v>
                </c:pt>
                <c:pt idx="4">
                  <c:v>167.33335266188615</c:v>
                </c:pt>
                <c:pt idx="5">
                  <c:v>172.29192597867618</c:v>
                </c:pt>
                <c:pt idx="6">
                  <c:v>182.64452990633663</c:v>
                </c:pt>
                <c:pt idx="7">
                  <c:v>177.69671459988101</c:v>
                </c:pt>
                <c:pt idx="8">
                  <c:v>172.52453508770583</c:v>
                </c:pt>
                <c:pt idx="9">
                  <c:v>169.444558954435</c:v>
                </c:pt>
                <c:pt idx="10">
                  <c:v>176.00289981706166</c:v>
                </c:pt>
                <c:pt idx="11">
                  <c:v>169.09422288405469</c:v>
                </c:pt>
                <c:pt idx="12">
                  <c:v>171.96083967234111</c:v>
                </c:pt>
                <c:pt idx="13">
                  <c:v>172.68716032305852</c:v>
                </c:pt>
                <c:pt idx="14">
                  <c:v>173.59156471405686</c:v>
                </c:pt>
                <c:pt idx="15">
                  <c:v>173.88693041893916</c:v>
                </c:pt>
                <c:pt idx="16">
                  <c:v>174.00307894590989</c:v>
                </c:pt>
                <c:pt idx="17">
                  <c:v>174.01147303548322</c:v>
                </c:pt>
                <c:pt idx="18">
                  <c:v>174.01822676504599</c:v>
                </c:pt>
                <c:pt idx="19">
                  <c:v>174.04803732875612</c:v>
                </c:pt>
                <c:pt idx="20">
                  <c:v>174.15646493654793</c:v>
                </c:pt>
                <c:pt idx="21">
                  <c:v>174.27534566019344</c:v>
                </c:pt>
                <c:pt idx="22">
                  <c:v>174.42148984433186</c:v>
                </c:pt>
                <c:pt idx="23">
                  <c:v>174.60181765759248</c:v>
                </c:pt>
                <c:pt idx="24">
                  <c:v>174.79228924205307</c:v>
                </c:pt>
                <c:pt idx="25">
                  <c:v>174.80964268528598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40.675362933121605</c:v>
                </c:pt>
                <c:pt idx="1">
                  <c:v>43.591519824097738</c:v>
                </c:pt>
                <c:pt idx="2">
                  <c:v>45.63969453652625</c:v>
                </c:pt>
                <c:pt idx="3">
                  <c:v>45.646771962813631</c:v>
                </c:pt>
                <c:pt idx="4">
                  <c:v>49.393669697302471</c:v>
                </c:pt>
                <c:pt idx="5">
                  <c:v>46.946725353092795</c:v>
                </c:pt>
                <c:pt idx="6">
                  <c:v>47.990391811268033</c:v>
                </c:pt>
                <c:pt idx="7">
                  <c:v>50.04434568403493</c:v>
                </c:pt>
                <c:pt idx="8">
                  <c:v>48.060296622125378</c:v>
                </c:pt>
                <c:pt idx="9">
                  <c:v>53.088324690826312</c:v>
                </c:pt>
                <c:pt idx="10">
                  <c:v>52.86722193997872</c:v>
                </c:pt>
                <c:pt idx="11">
                  <c:v>51.32343350036443</c:v>
                </c:pt>
                <c:pt idx="12">
                  <c:v>52.22830294713755</c:v>
                </c:pt>
                <c:pt idx="13">
                  <c:v>53.063673905895115</c:v>
                </c:pt>
                <c:pt idx="14">
                  <c:v>53.976484511269746</c:v>
                </c:pt>
                <c:pt idx="15">
                  <c:v>54.683001149700409</c:v>
                </c:pt>
                <c:pt idx="16">
                  <c:v>55.399641406811675</c:v>
                </c:pt>
                <c:pt idx="17">
                  <c:v>56.11310569072787</c:v>
                </c:pt>
                <c:pt idx="18" formatCode="General">
                  <c:v>56.845375487534866</c:v>
                </c:pt>
                <c:pt idx="19" formatCode="General">
                  <c:v>57.599164622141878</c:v>
                </c:pt>
                <c:pt idx="20" formatCode="General">
                  <c:v>58.401107839049835</c:v>
                </c:pt>
                <c:pt idx="21" formatCode="General">
                  <c:v>59.221896358680944</c:v>
                </c:pt>
                <c:pt idx="22">
                  <c:v>60.058167294554757</c:v>
                </c:pt>
                <c:pt idx="23">
                  <c:v>60.938085146095922</c:v>
                </c:pt>
                <c:pt idx="24">
                  <c:v>61.862955023846077</c:v>
                </c:pt>
                <c:pt idx="25">
                  <c:v>62.7361251451089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48.781581260059639</c:v>
                </c:pt>
                <c:pt idx="1">
                  <c:v>49.795138015513302</c:v>
                </c:pt>
                <c:pt idx="2">
                  <c:v>49.731172135168059</c:v>
                </c:pt>
                <c:pt idx="3">
                  <c:v>49.465636871652599</c:v>
                </c:pt>
                <c:pt idx="4">
                  <c:v>51.199235745227824</c:v>
                </c:pt>
                <c:pt idx="5">
                  <c:v>49.13713218127851</c:v>
                </c:pt>
                <c:pt idx="6">
                  <c:v>49.419398931006754</c:v>
                </c:pt>
                <c:pt idx="7">
                  <c:v>50.550965998391469</c:v>
                </c:pt>
                <c:pt idx="8">
                  <c:v>48.77969831834158</c:v>
                </c:pt>
                <c:pt idx="9">
                  <c:v>52.558932027733938</c:v>
                </c:pt>
                <c:pt idx="10">
                  <c:v>51.880347331484842</c:v>
                </c:pt>
                <c:pt idx="11">
                  <c:v>50.029949074316221</c:v>
                </c:pt>
                <c:pt idx="12">
                  <c:v>50.541586487563507</c:v>
                </c:pt>
                <c:pt idx="13">
                  <c:v>51.006189291470875</c:v>
                </c:pt>
                <c:pt idx="14">
                  <c:v>51.582507848825195</c:v>
                </c:pt>
                <c:pt idx="15">
                  <c:v>52.010648522130467</c:v>
                </c:pt>
                <c:pt idx="16">
                  <c:v>52.477832863035893</c:v>
                </c:pt>
                <c:pt idx="17">
                  <c:v>52.929679857017945</c:v>
                </c:pt>
                <c:pt idx="18" formatCode="General">
                  <c:v>53.394428974370385</c:v>
                </c:pt>
                <c:pt idx="19" formatCode="General">
                  <c:v>53.940437565806583</c:v>
                </c:pt>
                <c:pt idx="20" formatCode="General">
                  <c:v>54.532662881102617</c:v>
                </c:pt>
                <c:pt idx="21" formatCode="General">
                  <c:v>55.160067152911239</c:v>
                </c:pt>
                <c:pt idx="22">
                  <c:v>55.845023685912025</c:v>
                </c:pt>
                <c:pt idx="23">
                  <c:v>56.57828612072614</c:v>
                </c:pt>
                <c:pt idx="24">
                  <c:v>57.33482951196342</c:v>
                </c:pt>
                <c:pt idx="25">
                  <c:v>58.048154677450356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126.99778636773669</c:v>
                </c:pt>
                <c:pt idx="1">
                  <c:v>138.02894979807368</c:v>
                </c:pt>
                <c:pt idx="2">
                  <c:v>145.6951785036982</c:v>
                </c:pt>
                <c:pt idx="3">
                  <c:v>151.01770225116348</c:v>
                </c:pt>
                <c:pt idx="4">
                  <c:v>163.98826449136098</c:v>
                </c:pt>
                <c:pt idx="5">
                  <c:v>162.47465729600523</c:v>
                </c:pt>
                <c:pt idx="6">
                  <c:v>163.7864960407577</c:v>
                </c:pt>
                <c:pt idx="7">
                  <c:v>168.60735553676298</c:v>
                </c:pt>
                <c:pt idx="8">
                  <c:v>167.57200154281884</c:v>
                </c:pt>
                <c:pt idx="9">
                  <c:v>184.67282965775712</c:v>
                </c:pt>
                <c:pt idx="10">
                  <c:v>183.02209651040693</c:v>
                </c:pt>
                <c:pt idx="11">
                  <c:v>182.97885755065971</c:v>
                </c:pt>
                <c:pt idx="12">
                  <c:v>185.97442797452703</c:v>
                </c:pt>
                <c:pt idx="13">
                  <c:v>189.55848354701342</c:v>
                </c:pt>
                <c:pt idx="14">
                  <c:v>193.37939044360013</c:v>
                </c:pt>
                <c:pt idx="15">
                  <c:v>196.52761499304117</c:v>
                </c:pt>
                <c:pt idx="16">
                  <c:v>199.50946730839544</c:v>
                </c:pt>
                <c:pt idx="17">
                  <c:v>202.47658119952001</c:v>
                </c:pt>
                <c:pt idx="18" formatCode="General">
                  <c:v>205.48828676729917</c:v>
                </c:pt>
                <c:pt idx="19" formatCode="General">
                  <c:v>208.48096371261775</c:v>
                </c:pt>
                <c:pt idx="20" formatCode="General">
                  <c:v>211.57204364996659</c:v>
                </c:pt>
                <c:pt idx="21" formatCode="General">
                  <c:v>214.68682393850673</c:v>
                </c:pt>
                <c:pt idx="22" formatCode="General">
                  <c:v>217.82916147413468</c:v>
                </c:pt>
                <c:pt idx="23" formatCode="General">
                  <c:v>221.02128600228804</c:v>
                </c:pt>
                <c:pt idx="24" formatCode="General">
                  <c:v>224.24318471767396</c:v>
                </c:pt>
                <c:pt idx="25" formatCode="General">
                  <c:v>227.37174664116978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59.693222182444551</c:v>
                </c:pt>
                <c:pt idx="1">
                  <c:v>60.777073401002497</c:v>
                </c:pt>
                <c:pt idx="2">
                  <c:v>63.439779596261921</c:v>
                </c:pt>
                <c:pt idx="3">
                  <c:v>61.212417017436749</c:v>
                </c:pt>
                <c:pt idx="4">
                  <c:v>72.223491649876621</c:v>
                </c:pt>
                <c:pt idx="5">
                  <c:v>76.078903715668218</c:v>
                </c:pt>
                <c:pt idx="6">
                  <c:v>91.278761971090788</c:v>
                </c:pt>
                <c:pt idx="7">
                  <c:v>92.678579653539103</c:v>
                </c:pt>
                <c:pt idx="8">
                  <c:v>89.560781268199193</c:v>
                </c:pt>
                <c:pt idx="9">
                  <c:v>96.379988065185799</c:v>
                </c:pt>
                <c:pt idx="10">
                  <c:v>102.98049690443352</c:v>
                </c:pt>
                <c:pt idx="11">
                  <c:v>97.466336570797722</c:v>
                </c:pt>
                <c:pt idx="12">
                  <c:v>107.0745858388869</c:v>
                </c:pt>
                <c:pt idx="13">
                  <c:v>111.27743494433562</c:v>
                </c:pt>
                <c:pt idx="14">
                  <c:v>115.58243978650924</c:v>
                </c:pt>
                <c:pt idx="15">
                  <c:v>119.40667453695433</c:v>
                </c:pt>
                <c:pt idx="16">
                  <c:v>123.07665666102916</c:v>
                </c:pt>
                <c:pt idx="17">
                  <c:v>126.63592639641077</c:v>
                </c:pt>
                <c:pt idx="18" formatCode="General">
                  <c:v>130.0941094510099</c:v>
                </c:pt>
                <c:pt idx="19" formatCode="General">
                  <c:v>133.48373511106504</c:v>
                </c:pt>
                <c:pt idx="20" formatCode="General">
                  <c:v>136.8442072477059</c:v>
                </c:pt>
                <c:pt idx="21" formatCode="General">
                  <c:v>140.12165161050547</c:v>
                </c:pt>
                <c:pt idx="22" formatCode="General">
                  <c:v>143.32272448673223</c:v>
                </c:pt>
                <c:pt idx="23" formatCode="General">
                  <c:v>146.46933522472224</c:v>
                </c:pt>
                <c:pt idx="24" formatCode="General">
                  <c:v>149.52073126665033</c:v>
                </c:pt>
                <c:pt idx="25" formatCode="General">
                  <c:v>152.35960422362297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8.5158002245269042</c:v>
                </c:pt>
                <c:pt idx="1">
                  <c:v>8.4490657464729964</c:v>
                </c:pt>
                <c:pt idx="2">
                  <c:v>8.9166751973799716</c:v>
                </c:pt>
                <c:pt idx="3">
                  <c:v>8.6968601388514148</c:v>
                </c:pt>
                <c:pt idx="4">
                  <c:v>9.9452077272226855</c:v>
                </c:pt>
                <c:pt idx="5">
                  <c:v>10.665221531494453</c:v>
                </c:pt>
                <c:pt idx="6">
                  <c:v>12.817706318309856</c:v>
                </c:pt>
                <c:pt idx="7">
                  <c:v>12.90370124476634</c:v>
                </c:pt>
                <c:pt idx="8">
                  <c:v>12.412731266263204</c:v>
                </c:pt>
                <c:pt idx="9">
                  <c:v>13.42078943077856</c:v>
                </c:pt>
                <c:pt idx="10">
                  <c:v>14.337042974344129</c:v>
                </c:pt>
                <c:pt idx="11">
                  <c:v>13.618913975310237</c:v>
                </c:pt>
                <c:pt idx="12">
                  <c:v>14.896662520411821</c:v>
                </c:pt>
                <c:pt idx="13">
                  <c:v>15.47333476910431</c:v>
                </c:pt>
                <c:pt idx="14">
                  <c:v>16.064039765760434</c:v>
                </c:pt>
                <c:pt idx="15">
                  <c:v>16.593474717773375</c:v>
                </c:pt>
                <c:pt idx="16">
                  <c:v>17.102524810722727</c:v>
                </c:pt>
                <c:pt idx="17">
                  <c:v>17.596681627863955</c:v>
                </c:pt>
                <c:pt idx="18" formatCode="General">
                  <c:v>18.078677104771021</c:v>
                </c:pt>
                <c:pt idx="19" formatCode="General">
                  <c:v>18.545326376704743</c:v>
                </c:pt>
                <c:pt idx="20" formatCode="General">
                  <c:v>19.009387637675172</c:v>
                </c:pt>
                <c:pt idx="21" formatCode="General">
                  <c:v>19.461314371430753</c:v>
                </c:pt>
                <c:pt idx="22" formatCode="General">
                  <c:v>19.904834982438157</c:v>
                </c:pt>
                <c:pt idx="23" formatCode="General">
                  <c:v>20.338255184191198</c:v>
                </c:pt>
                <c:pt idx="24" formatCode="General">
                  <c:v>20.767451569752943</c:v>
                </c:pt>
                <c:pt idx="25" formatCode="General">
                  <c:v>21.168807222381481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43.744217857162113</c:v>
                </c:pt>
                <c:pt idx="1">
                  <c:v>40.926646666414925</c:v>
                </c:pt>
                <c:pt idx="2">
                  <c:v>32.913034677918688</c:v>
                </c:pt>
                <c:pt idx="3">
                  <c:v>35.767635412738485</c:v>
                </c:pt>
                <c:pt idx="4">
                  <c:v>26.82272294640363</c:v>
                </c:pt>
                <c:pt idx="5">
                  <c:v>32.680680121360666</c:v>
                </c:pt>
                <c:pt idx="6">
                  <c:v>30.923944709354412</c:v>
                </c:pt>
                <c:pt idx="7">
                  <c:v>31.944098790825791</c:v>
                </c:pt>
                <c:pt idx="8">
                  <c:v>29.26087396377989</c:v>
                </c:pt>
                <c:pt idx="9">
                  <c:v>33.498934774575204</c:v>
                </c:pt>
                <c:pt idx="10">
                  <c:v>28.907981864356351</c:v>
                </c:pt>
                <c:pt idx="11">
                  <c:v>32.443703915008811</c:v>
                </c:pt>
                <c:pt idx="12">
                  <c:v>29.107595780801326</c:v>
                </c:pt>
                <c:pt idx="13">
                  <c:v>28.364892514238825</c:v>
                </c:pt>
                <c:pt idx="14">
                  <c:v>27.515472641510534</c:v>
                </c:pt>
                <c:pt idx="15">
                  <c:v>27.234228723085788</c:v>
                </c:pt>
                <c:pt idx="16">
                  <c:v>26.944778083146755</c:v>
                </c:pt>
                <c:pt idx="17">
                  <c:v>26.647971137692533</c:v>
                </c:pt>
                <c:pt idx="18">
                  <c:v>26.442419797400238</c:v>
                </c:pt>
                <c:pt idx="19">
                  <c:v>26.207401195559498</c:v>
                </c:pt>
                <c:pt idx="20">
                  <c:v>25.983096285538263</c:v>
                </c:pt>
                <c:pt idx="21">
                  <c:v>25.725623468482421</c:v>
                </c:pt>
                <c:pt idx="22">
                  <c:v>25.439144290889196</c:v>
                </c:pt>
                <c:pt idx="23">
                  <c:v>25.125433630878867</c:v>
                </c:pt>
                <c:pt idx="24">
                  <c:v>24.839621126422426</c:v>
                </c:pt>
                <c:pt idx="25">
                  <c:v>25.423190298888816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120.64162517726683</c:v>
                </c:pt>
                <c:pt idx="1">
                  <c:v>119.9434781133389</c:v>
                </c:pt>
                <c:pt idx="2">
                  <c:v>113.96216452542416</c:v>
                </c:pt>
                <c:pt idx="3">
                  <c:v>110.4242051771417</c:v>
                </c:pt>
                <c:pt idx="4">
                  <c:v>110.7298338376453</c:v>
                </c:pt>
                <c:pt idx="5">
                  <c:v>114.27826432188</c:v>
                </c:pt>
                <c:pt idx="6">
                  <c:v>116.67198046701029</c:v>
                </c:pt>
                <c:pt idx="7">
                  <c:v>108.27005909080935</c:v>
                </c:pt>
                <c:pt idx="8">
                  <c:v>102.28312449169621</c:v>
                </c:pt>
                <c:pt idx="9">
                  <c:v>104.85210947845459</c:v>
                </c:pt>
                <c:pt idx="10">
                  <c:v>90.881347688772365</c:v>
                </c:pt>
                <c:pt idx="11">
                  <c:v>99.097956183828074</c:v>
                </c:pt>
                <c:pt idx="12">
                  <c:v>93.264514277470923</c:v>
                </c:pt>
                <c:pt idx="13">
                  <c:v>91.008585639055468</c:v>
                </c:pt>
                <c:pt idx="14">
                  <c:v>88.800597885804748</c:v>
                </c:pt>
                <c:pt idx="15">
                  <c:v>86.239584484818664</c:v>
                </c:pt>
                <c:pt idx="16">
                  <c:v>83.609474289468409</c:v>
                </c:pt>
                <c:pt idx="17">
                  <c:v>80.9255649637837</c:v>
                </c:pt>
                <c:pt idx="18">
                  <c:v>78.21534809412411</c:v>
                </c:pt>
                <c:pt idx="19">
                  <c:v>75.491544034609191</c:v>
                </c:pt>
                <c:pt idx="20">
                  <c:v>72.80942203135082</c:v>
                </c:pt>
                <c:pt idx="21">
                  <c:v>70.106004992957068</c:v>
                </c:pt>
                <c:pt idx="22">
                  <c:v>67.397551348233463</c:v>
                </c:pt>
                <c:pt idx="23">
                  <c:v>64.676450591555891</c:v>
                </c:pt>
                <c:pt idx="24">
                  <c:v>61.928501721287255</c:v>
                </c:pt>
                <c:pt idx="25">
                  <c:v>59.069055055048551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160.92899935221689</c:v>
                </c:pt>
                <c:pt idx="1">
                  <c:v>167.46203313242773</c:v>
                </c:pt>
                <c:pt idx="2">
                  <c:v>163.46167532833167</c:v>
                </c:pt>
                <c:pt idx="3">
                  <c:v>166.62605105392944</c:v>
                </c:pt>
                <c:pt idx="4">
                  <c:v>166.17522124307354</c:v>
                </c:pt>
                <c:pt idx="5">
                  <c:v>166.55748950054365</c:v>
                </c:pt>
                <c:pt idx="6">
                  <c:v>174.52478984486473</c:v>
                </c:pt>
                <c:pt idx="7">
                  <c:v>167.54117940099022</c:v>
                </c:pt>
                <c:pt idx="8">
                  <c:v>156.72395743907009</c:v>
                </c:pt>
                <c:pt idx="9">
                  <c:v>167.01453292025411</c:v>
                </c:pt>
                <c:pt idx="10">
                  <c:v>152.08056496916302</c:v>
                </c:pt>
                <c:pt idx="11">
                  <c:v>159.41062634566137</c:v>
                </c:pt>
                <c:pt idx="12">
                  <c:v>154.20048450086074</c:v>
                </c:pt>
                <c:pt idx="13">
                  <c:v>152.8252450658272</c:v>
                </c:pt>
                <c:pt idx="14">
                  <c:v>151.50350240266278</c:v>
                </c:pt>
                <c:pt idx="15">
                  <c:v>149.58284245355605</c:v>
                </c:pt>
                <c:pt idx="16">
                  <c:v>147.52654563148059</c:v>
                </c:pt>
                <c:pt idx="17">
                  <c:v>145.39801609149953</c:v>
                </c:pt>
                <c:pt idx="18">
                  <c:v>143.24212755844326</c:v>
                </c:pt>
                <c:pt idx="19">
                  <c:v>141.07139005273922</c:v>
                </c:pt>
                <c:pt idx="20">
                  <c:v>138.94360749106281</c:v>
                </c:pt>
                <c:pt idx="21">
                  <c:v>136.78927244633195</c:v>
                </c:pt>
                <c:pt idx="22">
                  <c:v>134.61790259277348</c:v>
                </c:pt>
                <c:pt idx="23">
                  <c:v>132.43805044194895</c:v>
                </c:pt>
                <c:pt idx="24">
                  <c:v>130.23643582035069</c:v>
                </c:pt>
                <c:pt idx="25">
                  <c:v>127.88467405104396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162.31440464546463</c:v>
                </c:pt>
                <c:pt idx="1">
                  <c:v>162.94509530265941</c:v>
                </c:pt>
                <c:pt idx="2">
                  <c:v>168.76662549929148</c:v>
                </c:pt>
                <c:pt idx="3">
                  <c:v>159.21872011427294</c:v>
                </c:pt>
                <c:pt idx="4">
                  <c:v>167.33335266188615</c:v>
                </c:pt>
                <c:pt idx="5">
                  <c:v>172.29192597867618</c:v>
                </c:pt>
                <c:pt idx="6">
                  <c:v>182.64452990633663</c:v>
                </c:pt>
                <c:pt idx="7">
                  <c:v>177.69671459988101</c:v>
                </c:pt>
                <c:pt idx="8">
                  <c:v>172.52453508770583</c:v>
                </c:pt>
                <c:pt idx="9">
                  <c:v>169.444558954435</c:v>
                </c:pt>
                <c:pt idx="10">
                  <c:v>176.00289981706166</c:v>
                </c:pt>
                <c:pt idx="11">
                  <c:v>169.09422288405469</c:v>
                </c:pt>
                <c:pt idx="12">
                  <c:v>171.96083967234111</c:v>
                </c:pt>
                <c:pt idx="13">
                  <c:v>172.68716032305852</c:v>
                </c:pt>
                <c:pt idx="14">
                  <c:v>173.59156471405686</c:v>
                </c:pt>
                <c:pt idx="15">
                  <c:v>173.88693041893916</c:v>
                </c:pt>
                <c:pt idx="16">
                  <c:v>174.00307894590989</c:v>
                </c:pt>
                <c:pt idx="17">
                  <c:v>174.01147303548322</c:v>
                </c:pt>
                <c:pt idx="18">
                  <c:v>174.01822676504599</c:v>
                </c:pt>
                <c:pt idx="19">
                  <c:v>174.04803732875612</c:v>
                </c:pt>
                <c:pt idx="20">
                  <c:v>174.15646493654793</c:v>
                </c:pt>
                <c:pt idx="21">
                  <c:v>174.27534566019344</c:v>
                </c:pt>
                <c:pt idx="22">
                  <c:v>174.42148984433186</c:v>
                </c:pt>
                <c:pt idx="23">
                  <c:v>174.60181765759248</c:v>
                </c:pt>
                <c:pt idx="24">
                  <c:v>174.79228924205307</c:v>
                </c:pt>
                <c:pt idx="25">
                  <c:v>174.80964268528598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40.675362933121605</c:v>
                </c:pt>
                <c:pt idx="1">
                  <c:v>43.591519824097738</c:v>
                </c:pt>
                <c:pt idx="2">
                  <c:v>45.63969453652625</c:v>
                </c:pt>
                <c:pt idx="3">
                  <c:v>45.646771962813631</c:v>
                </c:pt>
                <c:pt idx="4">
                  <c:v>49.393669697302471</c:v>
                </c:pt>
                <c:pt idx="5">
                  <c:v>46.946725353092795</c:v>
                </c:pt>
                <c:pt idx="6">
                  <c:v>47.990391811268033</c:v>
                </c:pt>
                <c:pt idx="7">
                  <c:v>50.04434568403493</c:v>
                </c:pt>
                <c:pt idx="8">
                  <c:v>48.060296622125378</c:v>
                </c:pt>
                <c:pt idx="9">
                  <c:v>53.088324690826312</c:v>
                </c:pt>
                <c:pt idx="10">
                  <c:v>52.86722193997872</c:v>
                </c:pt>
                <c:pt idx="11">
                  <c:v>51.32343350036443</c:v>
                </c:pt>
                <c:pt idx="12">
                  <c:v>52.22830294713755</c:v>
                </c:pt>
                <c:pt idx="13">
                  <c:v>53.063673905895115</c:v>
                </c:pt>
                <c:pt idx="14">
                  <c:v>53.976484511269746</c:v>
                </c:pt>
                <c:pt idx="15">
                  <c:v>54.683001149700409</c:v>
                </c:pt>
                <c:pt idx="16">
                  <c:v>55.399641406811675</c:v>
                </c:pt>
                <c:pt idx="17">
                  <c:v>56.11310569072787</c:v>
                </c:pt>
                <c:pt idx="18" formatCode="General">
                  <c:v>56.845375487534866</c:v>
                </c:pt>
                <c:pt idx="19" formatCode="General">
                  <c:v>57.599164622141878</c:v>
                </c:pt>
                <c:pt idx="20" formatCode="General">
                  <c:v>58.401107839049835</c:v>
                </c:pt>
                <c:pt idx="21" formatCode="General">
                  <c:v>59.221896358680944</c:v>
                </c:pt>
                <c:pt idx="22">
                  <c:v>60.058167294554757</c:v>
                </c:pt>
                <c:pt idx="23">
                  <c:v>60.938085146095922</c:v>
                </c:pt>
                <c:pt idx="24">
                  <c:v>61.862955023846077</c:v>
                </c:pt>
                <c:pt idx="25">
                  <c:v>62.7361251451089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48.781581260059639</c:v>
                </c:pt>
                <c:pt idx="1">
                  <c:v>49.795138015513302</c:v>
                </c:pt>
                <c:pt idx="2">
                  <c:v>49.731172135168059</c:v>
                </c:pt>
                <c:pt idx="3">
                  <c:v>49.465636871652599</c:v>
                </c:pt>
                <c:pt idx="4">
                  <c:v>51.199235745227824</c:v>
                </c:pt>
                <c:pt idx="5">
                  <c:v>49.13713218127851</c:v>
                </c:pt>
                <c:pt idx="6">
                  <c:v>49.419398931006754</c:v>
                </c:pt>
                <c:pt idx="7">
                  <c:v>50.550965998391469</c:v>
                </c:pt>
                <c:pt idx="8">
                  <c:v>48.77969831834158</c:v>
                </c:pt>
                <c:pt idx="9">
                  <c:v>52.558932027733938</c:v>
                </c:pt>
                <c:pt idx="10">
                  <c:v>51.880347331484842</c:v>
                </c:pt>
                <c:pt idx="11">
                  <c:v>50.029949074316221</c:v>
                </c:pt>
                <c:pt idx="12">
                  <c:v>50.541586487563507</c:v>
                </c:pt>
                <c:pt idx="13">
                  <c:v>51.006189291470875</c:v>
                </c:pt>
                <c:pt idx="14">
                  <c:v>51.582507848825195</c:v>
                </c:pt>
                <c:pt idx="15">
                  <c:v>52.010648522130467</c:v>
                </c:pt>
                <c:pt idx="16">
                  <c:v>52.477832863035893</c:v>
                </c:pt>
                <c:pt idx="17">
                  <c:v>52.929679857017945</c:v>
                </c:pt>
                <c:pt idx="18" formatCode="General">
                  <c:v>53.394428974370385</c:v>
                </c:pt>
                <c:pt idx="19" formatCode="General">
                  <c:v>53.940437565806583</c:v>
                </c:pt>
                <c:pt idx="20" formatCode="General">
                  <c:v>54.532662881102617</c:v>
                </c:pt>
                <c:pt idx="21" formatCode="General">
                  <c:v>55.160067152911239</c:v>
                </c:pt>
                <c:pt idx="22">
                  <c:v>55.845023685912025</c:v>
                </c:pt>
                <c:pt idx="23">
                  <c:v>56.57828612072614</c:v>
                </c:pt>
                <c:pt idx="24">
                  <c:v>57.33482951196342</c:v>
                </c:pt>
                <c:pt idx="25">
                  <c:v>58.048154677450356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126.99778636773669</c:v>
                </c:pt>
                <c:pt idx="1">
                  <c:v>138.02894979807368</c:v>
                </c:pt>
                <c:pt idx="2">
                  <c:v>145.6951785036982</c:v>
                </c:pt>
                <c:pt idx="3">
                  <c:v>151.01770225116348</c:v>
                </c:pt>
                <c:pt idx="4">
                  <c:v>163.98826449136098</c:v>
                </c:pt>
                <c:pt idx="5">
                  <c:v>162.47465729600523</c:v>
                </c:pt>
                <c:pt idx="6">
                  <c:v>163.7864960407577</c:v>
                </c:pt>
                <c:pt idx="7">
                  <c:v>168.60735553676298</c:v>
                </c:pt>
                <c:pt idx="8">
                  <c:v>167.57200154281884</c:v>
                </c:pt>
                <c:pt idx="9">
                  <c:v>184.67282965775712</c:v>
                </c:pt>
                <c:pt idx="10">
                  <c:v>183.02209651040693</c:v>
                </c:pt>
                <c:pt idx="11">
                  <c:v>182.97885755065971</c:v>
                </c:pt>
                <c:pt idx="12">
                  <c:v>185.97442797452703</c:v>
                </c:pt>
                <c:pt idx="13">
                  <c:v>189.55848354701342</c:v>
                </c:pt>
                <c:pt idx="14">
                  <c:v>193.37939044360013</c:v>
                </c:pt>
                <c:pt idx="15">
                  <c:v>196.52761499304117</c:v>
                </c:pt>
                <c:pt idx="16">
                  <c:v>199.50946730839544</c:v>
                </c:pt>
                <c:pt idx="17">
                  <c:v>202.47658119952001</c:v>
                </c:pt>
                <c:pt idx="18" formatCode="General">
                  <c:v>205.48828676729917</c:v>
                </c:pt>
                <c:pt idx="19" formatCode="General">
                  <c:v>208.48096371261775</c:v>
                </c:pt>
                <c:pt idx="20" formatCode="General">
                  <c:v>211.57204364996659</c:v>
                </c:pt>
                <c:pt idx="21" formatCode="General">
                  <c:v>214.68682393850673</c:v>
                </c:pt>
                <c:pt idx="22" formatCode="General">
                  <c:v>217.82916147413468</c:v>
                </c:pt>
                <c:pt idx="23" formatCode="General">
                  <c:v>221.02128600228804</c:v>
                </c:pt>
                <c:pt idx="24" formatCode="General">
                  <c:v>224.24318471767396</c:v>
                </c:pt>
                <c:pt idx="25" formatCode="General">
                  <c:v>227.37174664116978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59.693222182444551</c:v>
                </c:pt>
                <c:pt idx="1">
                  <c:v>60.777073401002497</c:v>
                </c:pt>
                <c:pt idx="2">
                  <c:v>63.439779596261921</c:v>
                </c:pt>
                <c:pt idx="3">
                  <c:v>61.212417017436749</c:v>
                </c:pt>
                <c:pt idx="4">
                  <c:v>72.223491649876621</c:v>
                </c:pt>
                <c:pt idx="5">
                  <c:v>76.078903715668218</c:v>
                </c:pt>
                <c:pt idx="6">
                  <c:v>91.278761971090788</c:v>
                </c:pt>
                <c:pt idx="7">
                  <c:v>92.678579653539103</c:v>
                </c:pt>
                <c:pt idx="8">
                  <c:v>89.560781268199193</c:v>
                </c:pt>
                <c:pt idx="9">
                  <c:v>96.379988065185799</c:v>
                </c:pt>
                <c:pt idx="10">
                  <c:v>102.98049690443352</c:v>
                </c:pt>
                <c:pt idx="11">
                  <c:v>97.466336570797722</c:v>
                </c:pt>
                <c:pt idx="12">
                  <c:v>107.0745858388869</c:v>
                </c:pt>
                <c:pt idx="13">
                  <c:v>111.27743494433562</c:v>
                </c:pt>
                <c:pt idx="14">
                  <c:v>115.58243978650924</c:v>
                </c:pt>
                <c:pt idx="15">
                  <c:v>119.40667453695433</c:v>
                </c:pt>
                <c:pt idx="16">
                  <c:v>123.07665666102916</c:v>
                </c:pt>
                <c:pt idx="17">
                  <c:v>126.63592639641077</c:v>
                </c:pt>
                <c:pt idx="18" formatCode="General">
                  <c:v>130.0941094510099</c:v>
                </c:pt>
                <c:pt idx="19" formatCode="General">
                  <c:v>133.48373511106504</c:v>
                </c:pt>
                <c:pt idx="20" formatCode="General">
                  <c:v>136.8442072477059</c:v>
                </c:pt>
                <c:pt idx="21" formatCode="General">
                  <c:v>140.12165161050547</c:v>
                </c:pt>
                <c:pt idx="22" formatCode="General">
                  <c:v>143.32272448673223</c:v>
                </c:pt>
                <c:pt idx="23" formatCode="General">
                  <c:v>146.46933522472224</c:v>
                </c:pt>
                <c:pt idx="24" formatCode="General">
                  <c:v>149.52073126665033</c:v>
                </c:pt>
                <c:pt idx="25" formatCode="General">
                  <c:v>152.35960422362297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8.5158002245269042</c:v>
                </c:pt>
                <c:pt idx="1">
                  <c:v>8.4490657464729964</c:v>
                </c:pt>
                <c:pt idx="2">
                  <c:v>8.9166751973799716</c:v>
                </c:pt>
                <c:pt idx="3">
                  <c:v>8.6968601388514148</c:v>
                </c:pt>
                <c:pt idx="4">
                  <c:v>9.9452077272226855</c:v>
                </c:pt>
                <c:pt idx="5">
                  <c:v>10.665221531494453</c:v>
                </c:pt>
                <c:pt idx="6">
                  <c:v>12.817706318309856</c:v>
                </c:pt>
                <c:pt idx="7">
                  <c:v>12.90370124476634</c:v>
                </c:pt>
                <c:pt idx="8">
                  <c:v>12.412731266263204</c:v>
                </c:pt>
                <c:pt idx="9">
                  <c:v>13.42078943077856</c:v>
                </c:pt>
                <c:pt idx="10">
                  <c:v>14.337042974344129</c:v>
                </c:pt>
                <c:pt idx="11">
                  <c:v>13.618913975310237</c:v>
                </c:pt>
                <c:pt idx="12">
                  <c:v>14.896662520411821</c:v>
                </c:pt>
                <c:pt idx="13">
                  <c:v>15.47333476910431</c:v>
                </c:pt>
                <c:pt idx="14">
                  <c:v>16.064039765760434</c:v>
                </c:pt>
                <c:pt idx="15">
                  <c:v>16.593474717773375</c:v>
                </c:pt>
                <c:pt idx="16">
                  <c:v>17.102524810722727</c:v>
                </c:pt>
                <c:pt idx="17">
                  <c:v>17.596681627863955</c:v>
                </c:pt>
                <c:pt idx="18" formatCode="General">
                  <c:v>18.078677104771021</c:v>
                </c:pt>
                <c:pt idx="19" formatCode="General">
                  <c:v>18.545326376704743</c:v>
                </c:pt>
                <c:pt idx="20" formatCode="General">
                  <c:v>19.009387637675172</c:v>
                </c:pt>
                <c:pt idx="21" formatCode="General">
                  <c:v>19.461314371430753</c:v>
                </c:pt>
                <c:pt idx="22" formatCode="General">
                  <c:v>19.904834982438157</c:v>
                </c:pt>
                <c:pt idx="23" formatCode="General">
                  <c:v>20.338255184191198</c:v>
                </c:pt>
                <c:pt idx="24" formatCode="General">
                  <c:v>20.767451569752943</c:v>
                </c:pt>
                <c:pt idx="25" formatCode="General">
                  <c:v>21.168807222381481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61.906221069263793</c:v>
                </c:pt>
                <c:pt idx="1">
                  <c:v>28.922309832092452</c:v>
                </c:pt>
                <c:pt idx="2">
                  <c:v>46.180650341641638</c:v>
                </c:pt>
                <c:pt idx="3">
                  <c:v>30.121972136787999</c:v>
                </c:pt>
                <c:pt idx="4">
                  <c:v>38.144706922161539</c:v>
                </c:pt>
                <c:pt idx="5">
                  <c:v>49.058145612073972</c:v>
                </c:pt>
                <c:pt idx="6">
                  <c:v>12.475062134687869</c:v>
                </c:pt>
                <c:pt idx="7">
                  <c:v>13.553363519387618</c:v>
                </c:pt>
                <c:pt idx="8">
                  <c:v>11.825486350138894</c:v>
                </c:pt>
                <c:pt idx="9">
                  <c:v>18.841810956509402</c:v>
                </c:pt>
                <c:pt idx="10">
                  <c:v>53.113575129806911</c:v>
                </c:pt>
                <c:pt idx="11">
                  <c:v>70.701628761611772</c:v>
                </c:pt>
                <c:pt idx="12">
                  <c:v>20.723317770503602</c:v>
                </c:pt>
                <c:pt idx="13">
                  <c:v>10.460813386382172</c:v>
                </c:pt>
                <c:pt idx="14">
                  <c:v>27.827382279357739</c:v>
                </c:pt>
                <c:pt idx="15">
                  <c:v>27.005443884231831</c:v>
                </c:pt>
                <c:pt idx="16">
                  <c:v>18.759090250823053</c:v>
                </c:pt>
                <c:pt idx="17">
                  <c:v>61.381027644915861</c:v>
                </c:pt>
                <c:pt idx="18">
                  <c:v>21.202747526619135</c:v>
                </c:pt>
                <c:pt idx="19">
                  <c:v>1.0211921346615562</c:v>
                </c:pt>
                <c:pt idx="20">
                  <c:v>53.699300812612606</c:v>
                </c:pt>
                <c:pt idx="21">
                  <c:v>12.26804797759481</c:v>
                </c:pt>
                <c:pt idx="22">
                  <c:v>13.739362677766028</c:v>
                </c:pt>
                <c:pt idx="23">
                  <c:v>29.685294794497423</c:v>
                </c:pt>
                <c:pt idx="24">
                  <c:v>12.740201411392874</c:v>
                </c:pt>
                <c:pt idx="25">
                  <c:v>85.752844682477487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73.855483770305653</c:v>
                </c:pt>
                <c:pt idx="1">
                  <c:v>30.1584161865831</c:v>
                </c:pt>
                <c:pt idx="2">
                  <c:v>53.444383197263676</c:v>
                </c:pt>
                <c:pt idx="3">
                  <c:v>35.524802508335348</c:v>
                </c:pt>
                <c:pt idx="4">
                  <c:v>41.266498406253945</c:v>
                </c:pt>
                <c:pt idx="5">
                  <c:v>59.95285747682275</c:v>
                </c:pt>
                <c:pt idx="6">
                  <c:v>15.542428672864625</c:v>
                </c:pt>
                <c:pt idx="7">
                  <c:v>15.633508824414326</c:v>
                </c:pt>
                <c:pt idx="8">
                  <c:v>12.053922044251621</c:v>
                </c:pt>
                <c:pt idx="9">
                  <c:v>18.360651651945673</c:v>
                </c:pt>
                <c:pt idx="10">
                  <c:v>57.7445557155662</c:v>
                </c:pt>
                <c:pt idx="11">
                  <c:v>70.515440415852467</c:v>
                </c:pt>
                <c:pt idx="12">
                  <c:v>18.24378673697386</c:v>
                </c:pt>
                <c:pt idx="13">
                  <c:v>8.7622977667076292</c:v>
                </c:pt>
                <c:pt idx="14">
                  <c:v>25.416457228974362</c:v>
                </c:pt>
                <c:pt idx="15">
                  <c:v>24.027744540779498</c:v>
                </c:pt>
                <c:pt idx="16">
                  <c:v>16.061304127026023</c:v>
                </c:pt>
                <c:pt idx="17">
                  <c:v>60.525895320352852</c:v>
                </c:pt>
                <c:pt idx="18">
                  <c:v>20.593291008314516</c:v>
                </c:pt>
                <c:pt idx="19">
                  <c:v>1.0373704353200748</c:v>
                </c:pt>
                <c:pt idx="20">
                  <c:v>52.011985023051608</c:v>
                </c:pt>
                <c:pt idx="21">
                  <c:v>13.463512075994089</c:v>
                </c:pt>
                <c:pt idx="22">
                  <c:v>12.318533786057992</c:v>
                </c:pt>
                <c:pt idx="23">
                  <c:v>26.885324386609668</c:v>
                </c:pt>
                <c:pt idx="24">
                  <c:v>10.042291718007951</c:v>
                </c:pt>
                <c:pt idx="25">
                  <c:v>79.517256975370913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73.592714894506571</c:v>
                </c:pt>
                <c:pt idx="1">
                  <c:v>36.038439398686059</c:v>
                </c:pt>
                <c:pt idx="2">
                  <c:v>75.820939908139934</c:v>
                </c:pt>
                <c:pt idx="3">
                  <c:v>35.417031230075914</c:v>
                </c:pt>
                <c:pt idx="4">
                  <c:v>42.528113961393942</c:v>
                </c:pt>
                <c:pt idx="5">
                  <c:v>70.179439204359653</c:v>
                </c:pt>
                <c:pt idx="6">
                  <c:v>16.186036732466924</c:v>
                </c:pt>
                <c:pt idx="7">
                  <c:v>27.264908208618547</c:v>
                </c:pt>
                <c:pt idx="8">
                  <c:v>11.302650913932322</c:v>
                </c:pt>
                <c:pt idx="9">
                  <c:v>18.232867487927493</c:v>
                </c:pt>
                <c:pt idx="10">
                  <c:v>62.692709115045687</c:v>
                </c:pt>
                <c:pt idx="11">
                  <c:v>69.069522460433248</c:v>
                </c:pt>
                <c:pt idx="12">
                  <c:v>12.702597132529799</c:v>
                </c:pt>
                <c:pt idx="13">
                  <c:v>10.157537838415402</c:v>
                </c:pt>
                <c:pt idx="14">
                  <c:v>25.640193043476959</c:v>
                </c:pt>
                <c:pt idx="15">
                  <c:v>22.514500124524741</c:v>
                </c:pt>
                <c:pt idx="16">
                  <c:v>18.599409326000934</c:v>
                </c:pt>
                <c:pt idx="17">
                  <c:v>66.514011351179164</c:v>
                </c:pt>
                <c:pt idx="18">
                  <c:v>19.655992508983175</c:v>
                </c:pt>
                <c:pt idx="19">
                  <c:v>0.87157100524876474</c:v>
                </c:pt>
                <c:pt idx="20">
                  <c:v>49.985441656817883</c:v>
                </c:pt>
                <c:pt idx="21">
                  <c:v>16.799928820305716</c:v>
                </c:pt>
                <c:pt idx="22">
                  <c:v>12.802567974749728</c:v>
                </c:pt>
                <c:pt idx="23">
                  <c:v>26.575230905430086</c:v>
                </c:pt>
                <c:pt idx="24">
                  <c:v>20.203549128848845</c:v>
                </c:pt>
                <c:pt idx="25">
                  <c:v>67.523095667902254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11.94926270104186</c:v>
                </c:pt>
                <c:pt idx="1">
                  <c:v>1.2361063544906479</c:v>
                </c:pt>
                <c:pt idx="2">
                  <c:v>7.2637328556220382</c:v>
                </c:pt>
                <c:pt idx="3">
                  <c:v>5.4028303715473491</c:v>
                </c:pt>
                <c:pt idx="4">
                  <c:v>3.1217914840924053</c:v>
                </c:pt>
                <c:pt idx="5">
                  <c:v>10.894711864748778</c:v>
                </c:pt>
                <c:pt idx="6">
                  <c:v>3.0673665381767563</c:v>
                </c:pt>
                <c:pt idx="7">
                  <c:v>2.0801453050267078</c:v>
                </c:pt>
                <c:pt idx="8">
                  <c:v>0.22843569411272746</c:v>
                </c:pt>
                <c:pt idx="9">
                  <c:v>-0.4811593045637288</c:v>
                </c:pt>
                <c:pt idx="10">
                  <c:v>4.6309805857592892</c:v>
                </c:pt>
                <c:pt idx="11">
                  <c:v>-0.18618834575930521</c:v>
                </c:pt>
                <c:pt idx="12">
                  <c:v>-2.4795310335297422</c:v>
                </c:pt>
                <c:pt idx="13">
                  <c:v>-1.6985156196745432</c:v>
                </c:pt>
                <c:pt idx="14">
                  <c:v>-2.4109250503833763</c:v>
                </c:pt>
                <c:pt idx="15">
                  <c:v>-2.9776993434523327</c:v>
                </c:pt>
                <c:pt idx="16">
                  <c:v>-2.6977861237970302</c:v>
                </c:pt>
                <c:pt idx="17">
                  <c:v>-0.85513232456300869</c:v>
                </c:pt>
                <c:pt idx="18">
                  <c:v>-0.60945651830461856</c:v>
                </c:pt>
                <c:pt idx="19">
                  <c:v>1.6178300658518552E-2</c:v>
                </c:pt>
                <c:pt idx="20">
                  <c:v>-1.6873157895609978</c:v>
                </c:pt>
                <c:pt idx="21">
                  <c:v>1.1954640983992793</c:v>
                </c:pt>
                <c:pt idx="22">
                  <c:v>-1.4208288917080356</c:v>
                </c:pt>
                <c:pt idx="23">
                  <c:v>-2.7999704078877556</c:v>
                </c:pt>
                <c:pt idx="24">
                  <c:v>-2.6979096933849238</c:v>
                </c:pt>
                <c:pt idx="25">
                  <c:v>-6.2355877071065748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-0.26276887579908248</c:v>
                </c:pt>
                <c:pt idx="1">
                  <c:v>5.8800232121029588</c:v>
                </c:pt>
                <c:pt idx="2">
                  <c:v>22.376556710876258</c:v>
                </c:pt>
                <c:pt idx="3">
                  <c:v>-0.10777127825943467</c:v>
                </c:pt>
                <c:pt idx="4">
                  <c:v>1.261615555139997</c:v>
                </c:pt>
                <c:pt idx="5">
                  <c:v>10.226581727536903</c:v>
                </c:pt>
                <c:pt idx="6">
                  <c:v>0.64360805960229861</c:v>
                </c:pt>
                <c:pt idx="7">
                  <c:v>11.63139938420422</c:v>
                </c:pt>
                <c:pt idx="8">
                  <c:v>-0.75127113031929937</c:v>
                </c:pt>
                <c:pt idx="9">
                  <c:v>-0.12778416401818049</c:v>
                </c:pt>
                <c:pt idx="10">
                  <c:v>4.9481533994794873</c:v>
                </c:pt>
                <c:pt idx="11">
                  <c:v>-1.445917955419219</c:v>
                </c:pt>
                <c:pt idx="12">
                  <c:v>-5.5411896044440603</c:v>
                </c:pt>
                <c:pt idx="13">
                  <c:v>1.3952400717077733</c:v>
                </c:pt>
                <c:pt idx="14">
                  <c:v>0.2237358145025965</c:v>
                </c:pt>
                <c:pt idx="15">
                  <c:v>-1.5132444162547571</c:v>
                </c:pt>
                <c:pt idx="16">
                  <c:v>2.538105198974911</c:v>
                </c:pt>
                <c:pt idx="17">
                  <c:v>5.9881160308263119</c:v>
                </c:pt>
                <c:pt idx="18">
                  <c:v>-0.93729849933134091</c:v>
                </c:pt>
                <c:pt idx="19">
                  <c:v>-0.16579943007131004</c:v>
                </c:pt>
                <c:pt idx="20">
                  <c:v>-2.0265433662337244</c:v>
                </c:pt>
                <c:pt idx="21">
                  <c:v>3.3364167443116273</c:v>
                </c:pt>
                <c:pt idx="22">
                  <c:v>0.48403418869173542</c:v>
                </c:pt>
                <c:pt idx="23">
                  <c:v>-0.31009348117958169</c:v>
                </c:pt>
                <c:pt idx="24">
                  <c:v>10.161257410840895</c:v>
                </c:pt>
                <c:pt idx="25">
                  <c:v>-11.994161307468659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7.4486104827470436</c:v>
                </c:pt>
                <c:pt idx="1">
                  <c:v>8.6587276977004333</c:v>
                </c:pt>
                <c:pt idx="2">
                  <c:v>8.0971573407564534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3.4799575305936812</c:v>
                </c:pt>
                <c:pt idx="1">
                  <c:v>3.5357362814883562</c:v>
                </c:pt>
                <c:pt idx="2">
                  <c:v>3.9651875127147935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1.5010103505654322</c:v>
                </c:pt>
                <c:pt idx="1">
                  <c:v>1.8221755619096578</c:v>
                </c:pt>
                <c:pt idx="2">
                  <c:v>1.7808948390329242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1.630752513128525</c:v>
                </c:pt>
                <c:pt idx="1">
                  <c:v>1.8328536888499245</c:v>
                </c:pt>
                <c:pt idx="2">
                  <c:v>2.9998655704295278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1.4228528259328648</c:v>
                </c:pt>
                <c:pt idx="1">
                  <c:v>1.4131872589865426</c:v>
                </c:pt>
                <c:pt idx="2">
                  <c:v>1.2435924255402939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2.2670631187060932</c:v>
                </c:pt>
                <c:pt idx="1">
                  <c:v>2.1525806194834063</c:v>
                </c:pt>
                <c:pt idx="2">
                  <c:v>2.0061006994312169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6.3906716587563999</c:v>
                </c:pt>
                <c:pt idx="1">
                  <c:v>6.7699019550232329</c:v>
                </c:pt>
                <c:pt idx="2">
                  <c:v>6.8978665965847412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8.5068816032529657</c:v>
                </c:pt>
                <c:pt idx="1">
                  <c:v>8.2671450496919476</c:v>
                </c:pt>
                <c:pt idx="2">
                  <c:v>7.599485786259355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2.4934476586765908</c:v>
                </c:pt>
                <c:pt idx="1">
                  <c:v>2.1388795180282605</c:v>
                </c:pt>
                <c:pt idx="2">
                  <c:v>1.3976237697681853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7.3854187521180501</c:v>
                </c:pt>
                <c:pt idx="1">
                  <c:v>7.0959828503508735</c:v>
                </c:pt>
                <c:pt idx="2">
                  <c:v>7.3183115481932184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2.5511330648516424</c:v>
                </c:pt>
                <c:pt idx="1">
                  <c:v>2.4143325605320887</c:v>
                </c:pt>
                <c:pt idx="2">
                  <c:v>2.1626823288434971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0.12287072781632731</c:v>
                </c:pt>
                <c:pt idx="1">
                  <c:v>0.12162005666386164</c:v>
                </c:pt>
                <c:pt idx="2">
                  <c:v>9.5896007821656207E-2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6.4611466834890399</c:v>
                </c:pt>
                <c:pt idx="1">
                  <c:v>6.097822292141668</c:v>
                </c:pt>
                <c:pt idx="2">
                  <c:v>5.4997289666870106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1.4761022267296195</c:v>
                </c:pt>
                <c:pt idx="1">
                  <c:v>1.5784458914830803</c:v>
                </c:pt>
                <c:pt idx="2">
                  <c:v>1.8484393077021624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1.653132094000203</c:v>
                </c:pt>
                <c:pt idx="1">
                  <c:v>1.4442100199373928</c:v>
                </c:pt>
                <c:pt idx="2">
                  <c:v>1.4086232231801576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3.5717605463647355</c:v>
                </c:pt>
                <c:pt idx="1">
                  <c:v>3.1520029528476892</c:v>
                </c:pt>
                <c:pt idx="2">
                  <c:v>2.9239827110151047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5.5564961048093009</c:v>
                </c:pt>
                <c:pt idx="1">
                  <c:v>6.2657549237084549</c:v>
                </c:pt>
                <c:pt idx="2">
                  <c:v>8.3423213974414363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3.6243019448410614</c:v>
                </c:pt>
                <c:pt idx="1">
                  <c:v>4.1648849311029039</c:v>
                </c:pt>
                <c:pt idx="2">
                  <c:v>3.8968160751169227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4.5896043876403434</c:v>
                </c:pt>
                <c:pt idx="1">
                  <c:v>4.8380344220425249</c:v>
                </c:pt>
                <c:pt idx="2">
                  <c:v>4.6792244401454059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5.9027188440622202</c:v>
                </c:pt>
                <c:pt idx="1">
                  <c:v>7.0288005858214584</c:v>
                </c:pt>
                <c:pt idx="2">
                  <c:v>7.7216061690118476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1.2586541853473447</c:v>
                </c:pt>
                <c:pt idx="1">
                  <c:v>1.0272812050632649</c:v>
                </c:pt>
                <c:pt idx="2">
                  <c:v>1.1175995095470541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3.3482148929995792</c:v>
                </c:pt>
                <c:pt idx="1">
                  <c:v>2.979794741719934</c:v>
                </c:pt>
                <c:pt idx="2">
                  <c:v>2.8211036597577617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3.2493185488137963</c:v>
                </c:pt>
                <c:pt idx="1">
                  <c:v>2.816983743760491</c:v>
                </c:pt>
                <c:pt idx="2">
                  <c:v>2.4771942469860679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2.2571100912902189</c:v>
                </c:pt>
                <c:pt idx="1">
                  <c:v>1.8830078933391967</c:v>
                </c:pt>
                <c:pt idx="2">
                  <c:v>2.0464300572909622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1.5329121394606584</c:v>
                </c:pt>
                <c:pt idx="1">
                  <c:v>1.1773461496445254</c:v>
                </c:pt>
                <c:pt idx="2">
                  <c:v>2.222928130488139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10.317857023006251</c:v>
                </c:pt>
                <c:pt idx="1">
                  <c:v>9.3225071486788202</c:v>
                </c:pt>
                <c:pt idx="2">
                  <c:v>7.4293376802541031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-1.8329038966277551</c:v>
                </c:pt>
                <c:pt idx="1">
                  <c:v>0.17394070751215196</c:v>
                </c:pt>
                <c:pt idx="2">
                  <c:v>1.3098733780778957</c:v>
                </c:pt>
                <c:pt idx="3">
                  <c:v>4.8850181014236682</c:v>
                </c:pt>
                <c:pt idx="4">
                  <c:v>2.6438366689305326</c:v>
                </c:pt>
                <c:pt idx="5">
                  <c:v>-6.9871075598632757</c:v>
                </c:pt>
                <c:pt idx="6">
                  <c:v>16.344105548948534</c:v>
                </c:pt>
                <c:pt idx="7">
                  <c:v>33.756982715293731</c:v>
                </c:pt>
                <c:pt idx="8">
                  <c:v>5.6172543363038727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40.078239256850914</c:v>
                </c:pt>
                <c:pt idx="1">
                  <c:v>19.249280646778349</c:v>
                </c:pt>
                <c:pt idx="2">
                  <c:v>30.73028620495765</c:v>
                </c:pt>
                <c:pt idx="3">
                  <c:v>50.23938945195053</c:v>
                </c:pt>
                <c:pt idx="4">
                  <c:v>35.358416551805448</c:v>
                </c:pt>
                <c:pt idx="5">
                  <c:v>36.998942089596511</c:v>
                </c:pt>
                <c:pt idx="6">
                  <c:v>75.955278838570734</c:v>
                </c:pt>
                <c:pt idx="7">
                  <c:v>129.8854756665117</c:v>
                </c:pt>
                <c:pt idx="8">
                  <c:v>59.9198724448555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-0.26276887579908248</c:v>
                </c:pt>
                <c:pt idx="1">
                  <c:v>5.8800232121029588</c:v>
                </c:pt>
                <c:pt idx="2">
                  <c:v>22.376556710876258</c:v>
                </c:pt>
                <c:pt idx="3">
                  <c:v>-0.10777127825943467</c:v>
                </c:pt>
                <c:pt idx="4">
                  <c:v>1.261615555139997</c:v>
                </c:pt>
                <c:pt idx="5">
                  <c:v>10.226581727536903</c:v>
                </c:pt>
                <c:pt idx="6">
                  <c:v>0.64360805960229861</c:v>
                </c:pt>
                <c:pt idx="7">
                  <c:v>11.63139938420422</c:v>
                </c:pt>
                <c:pt idx="8">
                  <c:v>-0.75127113031929937</c:v>
                </c:pt>
                <c:pt idx="9">
                  <c:v>-0.12778416401818049</c:v>
                </c:pt>
                <c:pt idx="10">
                  <c:v>4.9481533994794873</c:v>
                </c:pt>
                <c:pt idx="11">
                  <c:v>-1.445917955419219</c:v>
                </c:pt>
                <c:pt idx="12">
                  <c:v>-5.5411896044440603</c:v>
                </c:pt>
                <c:pt idx="13">
                  <c:v>1.3952400717077733</c:v>
                </c:pt>
                <c:pt idx="14">
                  <c:v>0.2237358145025965</c:v>
                </c:pt>
                <c:pt idx="15">
                  <c:v>-1.5132444162547571</c:v>
                </c:pt>
                <c:pt idx="16">
                  <c:v>2.538105198974911</c:v>
                </c:pt>
                <c:pt idx="17">
                  <c:v>5.9881160308263119</c:v>
                </c:pt>
                <c:pt idx="18">
                  <c:v>-0.93729849933134091</c:v>
                </c:pt>
                <c:pt idx="19">
                  <c:v>-0.16579943007131004</c:v>
                </c:pt>
                <c:pt idx="20">
                  <c:v>-2.0265433662337244</c:v>
                </c:pt>
                <c:pt idx="21">
                  <c:v>3.3364167443116273</c:v>
                </c:pt>
                <c:pt idx="22">
                  <c:v>0.48403418869173542</c:v>
                </c:pt>
                <c:pt idx="23">
                  <c:v>-0.31009348117958169</c:v>
                </c:pt>
                <c:pt idx="24">
                  <c:v>10.161257410840895</c:v>
                </c:pt>
                <c:pt idx="25">
                  <c:v>-11.994161307468659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35.508615366614791</c:v>
                </c:pt>
                <c:pt idx="1">
                  <c:v>24.411257078240709</c:v>
                </c:pt>
                <c:pt idx="2">
                  <c:v>47.979141735450739</c:v>
                </c:pt>
                <c:pt idx="3">
                  <c:v>18.488667026404308</c:v>
                </c:pt>
                <c:pt idx="4">
                  <c:v>22.33330684106296</c:v>
                </c:pt>
                <c:pt idx="5">
                  <c:v>41.084360063593678</c:v>
                </c:pt>
                <c:pt idx="6">
                  <c:v>6.9178540053509616</c:v>
                </c:pt>
                <c:pt idx="7">
                  <c:v>25.652981350507211</c:v>
                </c:pt>
                <c:pt idx="8">
                  <c:v>3.010997897274962</c:v>
                </c:pt>
                <c:pt idx="9">
                  <c:v>7.9725663056088791</c:v>
                </c:pt>
                <c:pt idx="10">
                  <c:v>32.400879279828722</c:v>
                </c:pt>
                <c:pt idx="11">
                  <c:v>34.307629044282777</c:v>
                </c:pt>
                <c:pt idx="12">
                  <c:v>2.6913130453137288</c:v>
                </c:pt>
                <c:pt idx="13">
                  <c:v>6.624634157458785</c:v>
                </c:pt>
                <c:pt idx="14">
                  <c:v>10.080484875928331</c:v>
                </c:pt>
                <c:pt idx="15">
                  <c:v>8.4620244045857813</c:v>
                </c:pt>
                <c:pt idx="16">
                  <c:v>10.191273113832548</c:v>
                </c:pt>
                <c:pt idx="17">
                  <c:v>41.049098056300757</c:v>
                </c:pt>
                <c:pt idx="18">
                  <c:v>8.9359143063409441</c:v>
                </c:pt>
                <c:pt idx="19">
                  <c:v>0.25437708930882791</c:v>
                </c:pt>
                <c:pt idx="20">
                  <c:v>20.381491795505259</c:v>
                </c:pt>
                <c:pt idx="21">
                  <c:v>10.348794409452399</c:v>
                </c:pt>
                <c:pt idx="22">
                  <c:v>5.4324785605192174</c:v>
                </c:pt>
                <c:pt idx="23">
                  <c:v>13.816802086259132</c:v>
                </c:pt>
                <c:pt idx="24">
                  <c:v>17.896875615916493</c:v>
                </c:pt>
                <c:pt idx="25">
                  <c:v>22.181363640934414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s="391">
        <v>44960.532835648148</v>
      </c>
    </row>
    <row r="5" spans="1:2" x14ac:dyDescent="0.2">
      <c r="A5" t="s">
        <v>527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automation/Data/Results/Workbooks/LSIPs/KM_LSIP/KM_LSIP_Database.Main.xlsx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Kent and Medway</v>
      </c>
      <c r="L1" s="19" t="str">
        <f>CONCATENATE("Industry Table 1.1  Employment by Industry Sector (SIC 2007), ",B$5,"-",F$5,", ",Info!B5)</f>
        <v>Industry Table 1.1  Employment by Industry Sector (SIC 2007), 2015-2035, Kent and Medway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21.590000000000014</v>
      </c>
      <c r="N5" s="11">
        <f t="shared" si="1"/>
        <v>25.59400000000003</v>
      </c>
      <c r="O5" s="11">
        <f t="shared" si="1"/>
        <v>22.053999999999959</v>
      </c>
      <c r="P5" s="11">
        <f t="shared" si="1"/>
        <v>22.827000000000009</v>
      </c>
      <c r="Q5" s="11">
        <f t="shared" si="1"/>
        <v>23.977000000000004</v>
      </c>
      <c r="R5" s="40">
        <f t="shared" ref="R5:R10" si="2">IF(D$5-B$5 &lt;&gt; 0,(EXP(LN(D7/B7)/(D$5-B$5))-1)*100,0)</f>
        <v>0.42618051332792284</v>
      </c>
      <c r="S5" s="40">
        <f t="shared" si="0"/>
        <v>0.55889633843366759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50.01100000000001</v>
      </c>
      <c r="N6" s="11">
        <f t="shared" si="1"/>
        <v>52.980000000000061</v>
      </c>
      <c r="O6" s="11">
        <f t="shared" si="1"/>
        <v>52.307000000000087</v>
      </c>
      <c r="P6" s="11">
        <f t="shared" si="1"/>
        <v>50.915000000000063</v>
      </c>
      <c r="Q6" s="11">
        <f t="shared" si="1"/>
        <v>46.371999999999957</v>
      </c>
      <c r="R6" s="40">
        <f t="shared" si="2"/>
        <v>0.90178629367170249</v>
      </c>
      <c r="S6" s="40">
        <f t="shared" si="0"/>
        <v>-0.79968124382998607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21.590000000000014</v>
      </c>
      <c r="C7" s="11">
        <f t="array" ref="C7:C12">MMULT(aggregation!$B$3:$W$8,'Ind T2'!C5:C26)</f>
        <v>25.59400000000003</v>
      </c>
      <c r="D7" s="11">
        <f t="array" ref="D7:D12">MMULT(aggregation!$B$3:$W$8,'Ind T2'!D5:D26)</f>
        <v>22.053999999999959</v>
      </c>
      <c r="E7" s="11">
        <f t="array" ref="E7:E12">MMULT(aggregation!$B$3:$W$8,'Ind T2'!E5:E26)</f>
        <v>22.827000000000009</v>
      </c>
      <c r="F7" s="11">
        <f t="array" ref="F7:F12">MMULT(aggregation!$B$3:$W$8,'Ind T2'!F5:F26)</f>
        <v>23.977000000000004</v>
      </c>
      <c r="G7" s="11"/>
      <c r="H7" s="11">
        <f>F7-D7</f>
        <v>1.9230000000000445</v>
      </c>
      <c r="I7" s="11">
        <f t="array" ref="I7:I12">MMULT(aggregation!$B$3:$W$8,'RD T1'!AB7:AB28)</f>
        <v>10.834051170178078</v>
      </c>
      <c r="J7" s="11">
        <f>SUM(H7:I7)</f>
        <v>12.757051170178123</v>
      </c>
      <c r="K7" s="11"/>
      <c r="L7" t="str">
        <f t="shared" si="1"/>
        <v>Construction</v>
      </c>
      <c r="M7" s="11">
        <f t="shared" si="1"/>
        <v>62.378000000000142</v>
      </c>
      <c r="N7" s="11">
        <f t="shared" si="1"/>
        <v>72.742000000000175</v>
      </c>
      <c r="O7" s="11">
        <f t="shared" si="1"/>
        <v>74.808000000000291</v>
      </c>
      <c r="P7" s="11">
        <f t="shared" si="1"/>
        <v>79.582999999999487</v>
      </c>
      <c r="Q7" s="11">
        <f t="shared" si="1"/>
        <v>85.652999999999977</v>
      </c>
      <c r="R7" s="40">
        <f>IF(D$5-B$5 &lt;&gt; 0,(EXP(LN(D9/B9)/(D$5-B$5))-1)*100,0)</f>
        <v>3.7010895979821878</v>
      </c>
      <c r="S7" s="40">
        <f t="shared" si="0"/>
        <v>0.90661453953115867</v>
      </c>
    </row>
    <row r="8" spans="1:19" x14ac:dyDescent="0.2">
      <c r="A8" t="str">
        <f>name!C5</f>
        <v>Manufacturing</v>
      </c>
      <c r="B8" s="11">
        <v>50.01100000000001</v>
      </c>
      <c r="C8" s="11">
        <v>52.980000000000061</v>
      </c>
      <c r="D8" s="11">
        <v>52.307000000000087</v>
      </c>
      <c r="E8" s="11">
        <v>50.915000000000063</v>
      </c>
      <c r="F8" s="11">
        <v>46.371999999999957</v>
      </c>
      <c r="G8" s="11"/>
      <c r="H8" s="11">
        <f t="shared" ref="H8:H12" si="3">F8-D8</f>
        <v>-5.9350000000001302</v>
      </c>
      <c r="I8" s="11">
        <v>21.142478692766545</v>
      </c>
      <c r="J8" s="11">
        <f t="shared" ref="J8:J12" si="4">SUM(H8:I8)</f>
        <v>15.207478692766415</v>
      </c>
      <c r="K8" s="11"/>
      <c r="L8" t="str">
        <f t="shared" si="1"/>
        <v>Trade, accomod. and transport</v>
      </c>
      <c r="M8" s="11">
        <f t="shared" si="1"/>
        <v>226.01799999999997</v>
      </c>
      <c r="N8" s="11">
        <f t="shared" si="1"/>
        <v>242.90999999999968</v>
      </c>
      <c r="O8" s="11">
        <f t="shared" si="1"/>
        <v>237.11100000000039</v>
      </c>
      <c r="P8" s="11">
        <f t="shared" si="1"/>
        <v>242.8369999999999</v>
      </c>
      <c r="Q8" s="11">
        <f t="shared" si="1"/>
        <v>253.53199999999975</v>
      </c>
      <c r="R8" s="40">
        <f t="shared" si="2"/>
        <v>0.96288103121078272</v>
      </c>
      <c r="S8" s="40">
        <f t="shared" si="0"/>
        <v>0.44740897784480982</v>
      </c>
    </row>
    <row r="9" spans="1:19" x14ac:dyDescent="0.2">
      <c r="A9" t="str">
        <f>name!C6</f>
        <v>Construction</v>
      </c>
      <c r="B9" s="11">
        <v>62.378000000000142</v>
      </c>
      <c r="C9" s="11">
        <v>72.742000000000175</v>
      </c>
      <c r="D9" s="11">
        <v>74.808000000000291</v>
      </c>
      <c r="E9" s="11">
        <v>79.582999999999487</v>
      </c>
      <c r="F9" s="11">
        <v>85.652999999999977</v>
      </c>
      <c r="G9" s="11"/>
      <c r="H9" s="11">
        <f t="shared" si="3"/>
        <v>10.844999999999686</v>
      </c>
      <c r="I9" s="11">
        <v>33.490349462231407</v>
      </c>
      <c r="J9" s="11">
        <f t="shared" si="4"/>
        <v>44.335349462231093</v>
      </c>
      <c r="K9" s="11"/>
      <c r="L9" t="str">
        <f t="shared" si="1"/>
        <v>Business and other services</v>
      </c>
      <c r="M9" s="11">
        <f t="shared" si="1"/>
        <v>248.83000000000007</v>
      </c>
      <c r="N9" s="11">
        <f t="shared" si="1"/>
        <v>253.03200000000018</v>
      </c>
      <c r="O9" s="11">
        <f t="shared" si="1"/>
        <v>242.05899999999983</v>
      </c>
      <c r="P9" s="11">
        <f t="shared" si="1"/>
        <v>251.38399999999979</v>
      </c>
      <c r="Q9" s="11">
        <f t="shared" si="1"/>
        <v>267.755</v>
      </c>
      <c r="R9" s="40">
        <f t="shared" si="2"/>
        <v>-0.55024923807116544</v>
      </c>
      <c r="S9" s="40">
        <f t="shared" si="0"/>
        <v>0.67487297476562791</v>
      </c>
    </row>
    <row r="10" spans="1:19" x14ac:dyDescent="0.2">
      <c r="A10" t="str">
        <f>name!C7</f>
        <v>Trade, accomod. and transport</v>
      </c>
      <c r="B10" s="11">
        <v>226.01799999999997</v>
      </c>
      <c r="C10" s="11">
        <v>242.90999999999968</v>
      </c>
      <c r="D10" s="11">
        <v>237.11100000000039</v>
      </c>
      <c r="E10" s="11">
        <v>242.8369999999999</v>
      </c>
      <c r="F10" s="11">
        <v>253.53199999999975</v>
      </c>
      <c r="G10" s="11"/>
      <c r="H10" s="11">
        <f t="shared" si="3"/>
        <v>16.420999999999367</v>
      </c>
      <c r="I10" s="11">
        <v>114.02000837949829</v>
      </c>
      <c r="J10" s="11">
        <f t="shared" si="4"/>
        <v>130.44100837949765</v>
      </c>
      <c r="K10" s="11"/>
      <c r="L10" t="str">
        <f t="shared" si="1"/>
        <v>Non-marketed services</v>
      </c>
      <c r="M10" s="11">
        <f t="shared" si="1"/>
        <v>222.28400000000005</v>
      </c>
      <c r="N10" s="11">
        <f t="shared" si="1"/>
        <v>227.673</v>
      </c>
      <c r="O10" s="11">
        <f t="shared" si="1"/>
        <v>224.62100000000004</v>
      </c>
      <c r="P10" s="11">
        <f t="shared" si="1"/>
        <v>228.61900000000014</v>
      </c>
      <c r="Q10" s="11">
        <f t="shared" si="1"/>
        <v>231.58199999999994</v>
      </c>
      <c r="R10" s="40">
        <f t="shared" si="2"/>
        <v>0.20939279951772694</v>
      </c>
      <c r="S10" s="40">
        <f t="shared" si="0"/>
        <v>0.20367036010768835</v>
      </c>
    </row>
    <row r="11" spans="1:19" x14ac:dyDescent="0.2">
      <c r="A11" t="str">
        <f>name!C8</f>
        <v>Business and other services</v>
      </c>
      <c r="B11" s="11">
        <v>248.83000000000007</v>
      </c>
      <c r="C11" s="11">
        <v>253.03200000000018</v>
      </c>
      <c r="D11" s="11">
        <v>242.05899999999983</v>
      </c>
      <c r="E11" s="11">
        <v>251.38399999999979</v>
      </c>
      <c r="F11" s="11">
        <v>267.755</v>
      </c>
      <c r="G11" s="11"/>
      <c r="H11" s="11">
        <f t="shared" si="3"/>
        <v>25.696000000000168</v>
      </c>
      <c r="I11" s="11">
        <v>121.75377077703851</v>
      </c>
      <c r="J11" s="11">
        <f t="shared" si="4"/>
        <v>147.44977077703868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222.28400000000005</v>
      </c>
      <c r="C12" s="11">
        <v>227.673</v>
      </c>
      <c r="D12" s="11">
        <v>224.62100000000004</v>
      </c>
      <c r="E12" s="11">
        <v>228.61900000000014</v>
      </c>
      <c r="F12" s="11">
        <v>231.58199999999994</v>
      </c>
      <c r="G12" s="11"/>
      <c r="H12" s="11">
        <f t="shared" si="3"/>
        <v>6.960999999999899</v>
      </c>
      <c r="I12" s="11">
        <v>121.26352267016512</v>
      </c>
      <c r="J12" s="11">
        <f t="shared" si="4"/>
        <v>128.22452267016502</v>
      </c>
      <c r="K12" s="11"/>
      <c r="L12" s="24" t="str">
        <f t="shared" ref="L12:Q12" si="5">A14</f>
        <v>All industries</v>
      </c>
      <c r="M12" s="34">
        <f t="shared" si="5"/>
        <v>831.11100000000033</v>
      </c>
      <c r="N12" s="34">
        <f t="shared" si="5"/>
        <v>874.93100000000015</v>
      </c>
      <c r="O12" s="34">
        <f t="shared" si="5"/>
        <v>852.96000000000049</v>
      </c>
      <c r="P12" s="34">
        <f t="shared" si="5"/>
        <v>876.1649999999994</v>
      </c>
      <c r="Q12" s="34">
        <f t="shared" si="5"/>
        <v>908.87099999999964</v>
      </c>
      <c r="R12" s="43">
        <f>IF(D$5-B$5 &lt;&gt; 0,(EXP(LN(D14/B14)/(D$5-B$5))-1)*100,0)</f>
        <v>0.52033492707621587</v>
      </c>
      <c r="S12" s="43">
        <f>F41</f>
        <v>0.42416716541802124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831.11100000000033</v>
      </c>
      <c r="C14" s="34">
        <f t="shared" ref="C14:F14" si="6">SUM(C7:C12)</f>
        <v>874.93100000000015</v>
      </c>
      <c r="D14" s="34">
        <f t="shared" si="6"/>
        <v>852.96000000000049</v>
      </c>
      <c r="E14" s="34">
        <f t="shared" si="6"/>
        <v>876.1649999999994</v>
      </c>
      <c r="F14" s="34">
        <f t="shared" si="6"/>
        <v>908.87099999999964</v>
      </c>
      <c r="G14" s="34"/>
      <c r="H14" s="34">
        <f>SUM(H7:H12)</f>
        <v>55.910999999999035</v>
      </c>
      <c r="I14" s="34">
        <f>SUM(I7:I12)</f>
        <v>422.5041811518779</v>
      </c>
      <c r="J14" s="34">
        <f t="shared" ref="J14" si="7">SUM(J7:J12)</f>
        <v>478.41518115187694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2.597727620017062</v>
      </c>
      <c r="C20" s="18">
        <f t="shared" si="8"/>
        <v>2.9252592490150682</v>
      </c>
      <c r="D20" s="18">
        <f t="shared" si="8"/>
        <v>2.5855843181391798</v>
      </c>
      <c r="E20" s="18">
        <f t="shared" si="8"/>
        <v>2.6053311876187735</v>
      </c>
      <c r="F20" s="18">
        <f t="shared" si="8"/>
        <v>2.6381081583635098</v>
      </c>
      <c r="G20" s="351"/>
      <c r="H20" s="40">
        <f>IF(D7&gt;0,(H7/D7)*100,0)</f>
        <v>8.7195066654577307</v>
      </c>
      <c r="I20" s="40">
        <f>IF(D7&gt;0,(I7/D7)*100,0)</f>
        <v>49.125107328276499</v>
      </c>
      <c r="J20" s="40">
        <f>IF(D7&gt;0,(J7/D7)*100,0)</f>
        <v>57.844613993734228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6.0173671146212708</v>
      </c>
      <c r="C21" s="18">
        <f t="shared" si="8"/>
        <v>6.0553346492466318</v>
      </c>
      <c r="D21" s="18">
        <f t="shared" si="8"/>
        <v>6.1324094916526048</v>
      </c>
      <c r="E21" s="18">
        <f t="shared" si="8"/>
        <v>5.8111200515884676</v>
      </c>
      <c r="F21" s="18">
        <f t="shared" si="8"/>
        <v>5.1021542111036631</v>
      </c>
      <c r="G21" s="351"/>
      <c r="H21" s="40">
        <f t="shared" ref="H21:H25" si="9">IF(D8&gt;0,(H8/D8)*100,0)</f>
        <v>-11.346473703328657</v>
      </c>
      <c r="I21" s="40">
        <f t="shared" ref="I21:I25" si="10">IF(D8&gt;0,(I8/D8)*100,0)</f>
        <v>40.41997953001799</v>
      </c>
      <c r="J21" s="40">
        <f t="shared" ref="J21:J27" si="11">IF(D8&gt;0,(J8/D8)*100,0)</f>
        <v>29.073505826689335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7.5053753349432402</v>
      </c>
      <c r="C22" s="18">
        <f t="shared" si="8"/>
        <v>8.3140270489901678</v>
      </c>
      <c r="D22" s="18">
        <f t="shared" si="8"/>
        <v>8.7703995498030682</v>
      </c>
      <c r="E22" s="18">
        <f t="shared" si="8"/>
        <v>9.0831064924985068</v>
      </c>
      <c r="F22" s="18">
        <f t="shared" si="8"/>
        <v>9.4241096921345289</v>
      </c>
      <c r="G22" s="351"/>
      <c r="H22" s="40">
        <f t="shared" si="9"/>
        <v>14.497112608276714</v>
      </c>
      <c r="I22" s="40">
        <f t="shared" si="10"/>
        <v>44.768406403367656</v>
      </c>
      <c r="J22" s="40">
        <f t="shared" si="11"/>
        <v>59.265519011644372</v>
      </c>
      <c r="K22" s="351"/>
    </row>
    <row r="23" spans="1:12" x14ac:dyDescent="0.2">
      <c r="A23" t="str">
        <f>$A$10</f>
        <v>Trade, accomod. and transport</v>
      </c>
      <c r="B23" s="18">
        <f t="shared" si="8"/>
        <v>27.194682780037795</v>
      </c>
      <c r="C23" s="18">
        <f t="shared" si="8"/>
        <v>27.763332194195844</v>
      </c>
      <c r="D23" s="18">
        <f t="shared" si="8"/>
        <v>27.798607203151409</v>
      </c>
      <c r="E23" s="18">
        <f t="shared" si="8"/>
        <v>27.715898261172278</v>
      </c>
      <c r="F23" s="18">
        <f t="shared" si="8"/>
        <v>27.895267865296596</v>
      </c>
      <c r="G23" s="351"/>
      <c r="H23" s="40">
        <f t="shared" si="9"/>
        <v>6.9254484186728336</v>
      </c>
      <c r="I23" s="40">
        <f t="shared" si="10"/>
        <v>48.087186330241153</v>
      </c>
      <c r="J23" s="40">
        <f t="shared" si="11"/>
        <v>55.012634748913982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29.939442505273057</v>
      </c>
      <c r="C24" s="18">
        <f t="shared" si="8"/>
        <v>28.920223423332825</v>
      </c>
      <c r="D24" s="18">
        <f t="shared" si="8"/>
        <v>28.378704745826262</v>
      </c>
      <c r="E24" s="18">
        <f t="shared" si="8"/>
        <v>28.691399451016643</v>
      </c>
      <c r="F24" s="18">
        <f t="shared" si="8"/>
        <v>29.460176416675203</v>
      </c>
      <c r="G24" s="351"/>
      <c r="H24" s="40">
        <f t="shared" si="9"/>
        <v>10.615593718886796</v>
      </c>
      <c r="I24" s="40">
        <f t="shared" si="10"/>
        <v>50.299212496556045</v>
      </c>
      <c r="J24" s="40">
        <f t="shared" si="11"/>
        <v>60.914806215442837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26.745404645107566</v>
      </c>
      <c r="C25" s="18">
        <f t="shared" si="8"/>
        <v>26.02182343521946</v>
      </c>
      <c r="D25" s="18">
        <f t="shared" si="8"/>
        <v>26.334294691427491</v>
      </c>
      <c r="E25" s="18">
        <f t="shared" si="8"/>
        <v>26.093144556105337</v>
      </c>
      <c r="F25" s="18">
        <f t="shared" si="8"/>
        <v>25.48018365642649</v>
      </c>
      <c r="G25" s="351"/>
      <c r="H25" s="40">
        <f t="shared" si="9"/>
        <v>3.09899786751902</v>
      </c>
      <c r="I25" s="40">
        <f t="shared" si="10"/>
        <v>53.985835104538346</v>
      </c>
      <c r="J25" s="40">
        <f t="shared" si="11"/>
        <v>57.084832972057377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6.5549380979177219</v>
      </c>
      <c r="I27" s="43">
        <f>IF(D14&gt;0,(I14/D14)*100,0)</f>
        <v>49.533879801148665</v>
      </c>
      <c r="J27" s="43">
        <f t="shared" si="11"/>
        <v>56.088817899066392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Kent and Medway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4.344936913394104</v>
      </c>
      <c r="C34" s="18">
        <f t="shared" si="12"/>
        <v>-13.8313667265768</v>
      </c>
      <c r="D34" s="18">
        <f t="shared" si="12"/>
        <v>0.69138016384229228</v>
      </c>
      <c r="E34" s="18">
        <f t="shared" si="12"/>
        <v>0.49271980799507897</v>
      </c>
      <c r="F34" s="18">
        <f t="shared" ref="F34:F39" si="13">IF(F$5-D$5 &lt;&gt; 0,(EXP(LN(F7/D7)/(F$5-D$5))-1)*100,0)</f>
        <v>0.55889633843366759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1.4522314547587678</v>
      </c>
      <c r="C35" s="18">
        <f t="shared" si="12"/>
        <v>-1.2702906757266375</v>
      </c>
      <c r="D35" s="18">
        <f t="shared" si="12"/>
        <v>-0.53800016146154928</v>
      </c>
      <c r="E35" s="18">
        <f t="shared" si="12"/>
        <v>-0.93026349398819264</v>
      </c>
      <c r="F35" s="18">
        <f t="shared" si="13"/>
        <v>-0.79968124382998607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3.9174420345694072</v>
      </c>
      <c r="C36" s="18">
        <f t="shared" si="12"/>
        <v>2.8401748645900726</v>
      </c>
      <c r="D36" s="18">
        <f t="shared" si="12"/>
        <v>1.2452023029681181</v>
      </c>
      <c r="E36" s="18">
        <f t="shared" si="12"/>
        <v>0.73774551369223396</v>
      </c>
      <c r="F36" s="18">
        <f t="shared" si="13"/>
        <v>0.90661453953115867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1.8182413878685688</v>
      </c>
      <c r="C37" s="18">
        <f t="shared" si="12"/>
        <v>-2.3873039397304785</v>
      </c>
      <c r="D37" s="18">
        <f>IF(E$5-D$5 &lt;&gt; 0,(EXP(LN(E10/D10)/(E$5-D$5))-1)*100,0)</f>
        <v>0.47838161768376519</v>
      </c>
      <c r="E37" s="18">
        <f t="shared" si="12"/>
        <v>0.43192623837351451</v>
      </c>
      <c r="F37" s="18">
        <f t="shared" si="13"/>
        <v>0.44740897784480982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0.41952833074674345</v>
      </c>
      <c r="C38" s="18">
        <f t="shared" si="12"/>
        <v>-4.3366056467167624</v>
      </c>
      <c r="D38" s="18">
        <f t="shared" si="12"/>
        <v>0.75886796692428149</v>
      </c>
      <c r="E38" s="18">
        <f t="shared" si="12"/>
        <v>0.63290173992036625</v>
      </c>
      <c r="F38" s="18">
        <f t="shared" si="13"/>
        <v>0.67487297476562791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0.60066040803419263</v>
      </c>
      <c r="C39" s="18">
        <f t="shared" si="12"/>
        <v>-1.3405190778001619</v>
      </c>
      <c r="D39" s="18">
        <f t="shared" si="12"/>
        <v>0.35346973665673076</v>
      </c>
      <c r="E39" s="18">
        <f t="shared" si="12"/>
        <v>0.12885454576072597</v>
      </c>
      <c r="F39" s="18">
        <f t="shared" si="13"/>
        <v>0.20367036010768835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1.2928273300214732</v>
      </c>
      <c r="C41" s="18">
        <f>IF(D$5-C$5 &lt;&gt; 0,(EXP(LN(D14/C14)/(D$5-C$5))-1)*100,0)</f>
        <v>-2.5111694522196193</v>
      </c>
      <c r="D41" s="18">
        <f>IF(E$5-D$5 &lt;&gt; 0,(EXP(LN(E14/D14)/(E$5-D$5))-1)*100,0)</f>
        <v>0.53827906969545758</v>
      </c>
      <c r="E41" s="18">
        <f>IF(F$5-E$5 &lt;&gt; 0,(EXP(LN(F14/E14)/(F$5-E$5))-1)*100,0)</f>
        <v>0.36715979175778735</v>
      </c>
      <c r="F41" s="18">
        <f>IF(F$5-D$5 &lt;&gt; 0,(EXP(LN(F14/D14)/(F$5-D$5))-1)*100,0)</f>
        <v>0.42416716541802124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4.0040000000000155</v>
      </c>
      <c r="C45" s="27">
        <f>D7-C7</f>
        <v>-3.5400000000000702</v>
      </c>
      <c r="D45" s="27">
        <f>E7-D7</f>
        <v>0.77300000000004943</v>
      </c>
      <c r="E45" s="27">
        <f>F7-E7</f>
        <v>1.149999999999995</v>
      </c>
      <c r="F45" s="27">
        <f>F7-D7</f>
        <v>1.9230000000000445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2.9690000000000509</v>
      </c>
      <c r="C46" s="27">
        <f>D8-C8</f>
        <v>-0.6729999999999734</v>
      </c>
      <c r="D46" s="27">
        <f t="shared" si="14"/>
        <v>-1.3920000000000243</v>
      </c>
      <c r="E46" s="27">
        <f t="shared" si="14"/>
        <v>-4.5430000000001058</v>
      </c>
      <c r="F46" s="27">
        <f t="shared" ref="F46:F52" si="15">F8-D8</f>
        <v>-5.9350000000001302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10.364000000000033</v>
      </c>
      <c r="C47" s="27">
        <f t="shared" ref="C47:C50" si="16">D9-C9</f>
        <v>2.0660000000001162</v>
      </c>
      <c r="D47" s="27">
        <f t="shared" si="14"/>
        <v>4.7749999999991957</v>
      </c>
      <c r="E47" s="27">
        <f t="shared" si="14"/>
        <v>6.0700000000004906</v>
      </c>
      <c r="F47" s="27">
        <f t="shared" si="15"/>
        <v>10.844999999999686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16.891999999999712</v>
      </c>
      <c r="C48" s="27">
        <f t="shared" si="16"/>
        <v>-5.7989999999992961</v>
      </c>
      <c r="D48" s="27">
        <f t="shared" si="14"/>
        <v>5.7259999999995159</v>
      </c>
      <c r="E48" s="27">
        <f t="shared" si="14"/>
        <v>10.694999999999851</v>
      </c>
      <c r="F48" s="27">
        <f t="shared" si="15"/>
        <v>16.420999999999367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4.2020000000001119</v>
      </c>
      <c r="C49" s="27">
        <f t="shared" si="16"/>
        <v>-10.973000000000354</v>
      </c>
      <c r="D49" s="27">
        <f t="shared" si="14"/>
        <v>9.3249999999999602</v>
      </c>
      <c r="E49" s="27">
        <f t="shared" si="14"/>
        <v>16.371000000000208</v>
      </c>
      <c r="F49" s="27">
        <f t="shared" si="15"/>
        <v>25.696000000000168</v>
      </c>
    </row>
    <row r="50" spans="1:6" x14ac:dyDescent="0.2">
      <c r="A50" t="str">
        <f>$A$12</f>
        <v>Non-marketed services</v>
      </c>
      <c r="B50" s="27">
        <f t="shared" si="14"/>
        <v>5.3889999999999532</v>
      </c>
      <c r="C50" s="27">
        <f t="shared" si="16"/>
        <v>-3.0519999999999641</v>
      </c>
      <c r="D50" s="27">
        <f t="shared" si="14"/>
        <v>3.9980000000001041</v>
      </c>
      <c r="E50" s="27">
        <f t="shared" si="14"/>
        <v>2.9629999999997949</v>
      </c>
      <c r="F50" s="27">
        <f t="shared" si="15"/>
        <v>6.960999999999899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43.819999999999823</v>
      </c>
      <c r="C52" s="29">
        <f>D14-C14</f>
        <v>-21.970999999999663</v>
      </c>
      <c r="D52" s="29">
        <f t="shared" si="14"/>
        <v>23.204999999998904</v>
      </c>
      <c r="E52" s="29">
        <f t="shared" si="14"/>
        <v>32.706000000000245</v>
      </c>
      <c r="F52" s="29">
        <f t="shared" si="15"/>
        <v>55.910999999999149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Kent and Medway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13.244999999999997</v>
      </c>
      <c r="C5" s="11">
        <v>14.431000000000024</v>
      </c>
      <c r="D5" s="11">
        <v>11.104999999999992</v>
      </c>
      <c r="E5" s="11">
        <v>11.505000000000006</v>
      </c>
      <c r="F5" s="11">
        <v>11.841000000000001</v>
      </c>
      <c r="G5" s="10"/>
    </row>
    <row r="6" spans="1:7" x14ac:dyDescent="0.2">
      <c r="A6" s="10" t="str">
        <f>name!B5</f>
        <v>Mining and quarrying</v>
      </c>
      <c r="B6" s="11">
        <v>0.5680000000000005</v>
      </c>
      <c r="C6" s="11">
        <v>0.64199999999999924</v>
      </c>
      <c r="D6" s="11">
        <v>0.4789999999999992</v>
      </c>
      <c r="E6" s="11">
        <v>0.43599999999999889</v>
      </c>
      <c r="F6" s="11">
        <v>0.39700000000000063</v>
      </c>
    </row>
    <row r="7" spans="1:7" x14ac:dyDescent="0.2">
      <c r="A7" s="10" t="str">
        <f>name!B6</f>
        <v>Food drink and tobacco</v>
      </c>
      <c r="B7" s="11">
        <v>5.2469999999999901</v>
      </c>
      <c r="C7" s="11">
        <v>6.993999999999998</v>
      </c>
      <c r="D7" s="11">
        <v>6.9630000000000054</v>
      </c>
      <c r="E7" s="11">
        <v>7.7130000000000081</v>
      </c>
      <c r="F7" s="11">
        <v>8.6259999999999781</v>
      </c>
      <c r="G7" s="11"/>
    </row>
    <row r="8" spans="1:7" x14ac:dyDescent="0.2">
      <c r="A8" s="10" t="str">
        <f>name!B7</f>
        <v>Engineering</v>
      </c>
      <c r="B8" s="11">
        <v>10.425999999999988</v>
      </c>
      <c r="C8" s="11">
        <v>10.959000000000032</v>
      </c>
      <c r="D8" s="11">
        <v>10.632000000000033</v>
      </c>
      <c r="E8" s="11">
        <v>10.020000000000026</v>
      </c>
      <c r="F8" s="11">
        <v>7.8359999999999843</v>
      </c>
      <c r="G8" s="11"/>
    </row>
    <row r="9" spans="1:7" x14ac:dyDescent="0.2">
      <c r="A9" s="10" t="str">
        <f>name!B8</f>
        <v>Rest of manufacturing</v>
      </c>
      <c r="B9" s="11">
        <v>34.338000000000036</v>
      </c>
      <c r="C9" s="11">
        <v>35.027000000000029</v>
      </c>
      <c r="D9" s="11">
        <v>34.712000000000053</v>
      </c>
      <c r="E9" s="11">
        <v>33.182000000000031</v>
      </c>
      <c r="F9" s="11">
        <v>29.909999999999993</v>
      </c>
      <c r="G9" s="11"/>
    </row>
    <row r="10" spans="1:7" x14ac:dyDescent="0.2">
      <c r="A10" s="10" t="str">
        <f>name!B9</f>
        <v>Electricity and gas</v>
      </c>
      <c r="B10" s="11">
        <v>2.2400000000000015</v>
      </c>
      <c r="C10" s="11">
        <v>3.2339999999999973</v>
      </c>
      <c r="D10" s="11">
        <v>3.7490000000000001</v>
      </c>
      <c r="E10" s="11">
        <v>3.6740000000000008</v>
      </c>
      <c r="F10" s="11">
        <v>3.6930000000000094</v>
      </c>
      <c r="G10" s="11"/>
    </row>
    <row r="11" spans="1:7" x14ac:dyDescent="0.2">
      <c r="A11" s="10" t="str">
        <f>name!B10</f>
        <v>Water and sewerage</v>
      </c>
      <c r="B11" s="11">
        <v>5.5370000000000132</v>
      </c>
      <c r="C11" s="11">
        <v>7.2870000000000115</v>
      </c>
      <c r="D11" s="11">
        <v>6.720999999999969</v>
      </c>
      <c r="E11" s="11">
        <v>7.2120000000000042</v>
      </c>
      <c r="F11" s="11">
        <v>8.0459999999999905</v>
      </c>
      <c r="G11" s="11"/>
    </row>
    <row r="12" spans="1:7" x14ac:dyDescent="0.2">
      <c r="A12" s="10" t="str">
        <f>name!B11</f>
        <v>Construction</v>
      </c>
      <c r="B12" s="11">
        <v>62.378000000000142</v>
      </c>
      <c r="C12" s="11">
        <v>72.742000000000175</v>
      </c>
      <c r="D12" s="11">
        <v>74.808000000000291</v>
      </c>
      <c r="E12" s="11">
        <v>79.582999999999487</v>
      </c>
      <c r="F12" s="11">
        <v>85.652999999999977</v>
      </c>
      <c r="G12" s="11"/>
    </row>
    <row r="13" spans="1:7" x14ac:dyDescent="0.2">
      <c r="A13" s="10" t="str">
        <f>name!B12</f>
        <v>Wholesale and retail trade</v>
      </c>
      <c r="B13" s="11">
        <v>130.59399999999997</v>
      </c>
      <c r="C13" s="11">
        <v>133.71199999999979</v>
      </c>
      <c r="D13" s="11">
        <v>137.34500000000034</v>
      </c>
      <c r="E13" s="11">
        <v>138.14699999999991</v>
      </c>
      <c r="F13" s="11">
        <v>139.80599999999976</v>
      </c>
      <c r="G13" s="11"/>
    </row>
    <row r="14" spans="1:7" x14ac:dyDescent="0.2">
      <c r="A14" s="10" t="str">
        <f>name!B13</f>
        <v>Transport and storage</v>
      </c>
      <c r="B14" s="11">
        <v>43.982000000000021</v>
      </c>
      <c r="C14" s="11">
        <v>48.682999999999865</v>
      </c>
      <c r="D14" s="11">
        <v>43.684999999999967</v>
      </c>
      <c r="E14" s="11">
        <v>45.616000000000014</v>
      </c>
      <c r="F14" s="11">
        <v>46.098999999999954</v>
      </c>
      <c r="G14" s="11"/>
    </row>
    <row r="15" spans="1:7" x14ac:dyDescent="0.2">
      <c r="A15" s="10" t="str">
        <f>name!B14</f>
        <v>Accommodation and food</v>
      </c>
      <c r="B15" s="11">
        <v>51.441999999999986</v>
      </c>
      <c r="C15" s="11">
        <v>60.515000000000043</v>
      </c>
      <c r="D15" s="11">
        <v>56.081000000000074</v>
      </c>
      <c r="E15" s="11">
        <v>59.073999999999991</v>
      </c>
      <c r="F15" s="11">
        <v>67.627000000000052</v>
      </c>
      <c r="G15" s="11"/>
    </row>
    <row r="16" spans="1:7" x14ac:dyDescent="0.2">
      <c r="A16" s="10" t="str">
        <f>name!B15</f>
        <v>Media</v>
      </c>
      <c r="B16" s="11">
        <v>7.3269999999999991</v>
      </c>
      <c r="C16" s="11">
        <v>5.1239999999999917</v>
      </c>
      <c r="D16" s="11">
        <v>5.7389999999999946</v>
      </c>
      <c r="E16" s="11">
        <v>5.512999999999999</v>
      </c>
      <c r="F16" s="11">
        <v>5.3730000000000002</v>
      </c>
      <c r="G16" s="11"/>
    </row>
    <row r="17" spans="1:7" x14ac:dyDescent="0.2">
      <c r="A17" s="10" t="str">
        <f>name!B16</f>
        <v>Information technology</v>
      </c>
      <c r="B17" s="11">
        <v>20.698000000000025</v>
      </c>
      <c r="C17" s="11">
        <v>19.276999999999997</v>
      </c>
      <c r="D17" s="11">
        <v>19.668999999999997</v>
      </c>
      <c r="E17" s="11">
        <v>21.510999999999967</v>
      </c>
      <c r="F17" s="11">
        <v>23.746000000000016</v>
      </c>
      <c r="G17" s="11"/>
    </row>
    <row r="18" spans="1:7" x14ac:dyDescent="0.2">
      <c r="A18" s="10" t="str">
        <f>name!B17</f>
        <v>Finance and insurance</v>
      </c>
      <c r="B18" s="11">
        <v>22.015000000000001</v>
      </c>
      <c r="C18" s="11">
        <v>21.261000000000077</v>
      </c>
      <c r="D18" s="11">
        <v>21.414999999999988</v>
      </c>
      <c r="E18" s="11">
        <v>20.812000000000022</v>
      </c>
      <c r="F18" s="11">
        <v>19.171999999999976</v>
      </c>
      <c r="G18" s="11"/>
    </row>
    <row r="19" spans="1:7" x14ac:dyDescent="0.2">
      <c r="A19" s="10" t="str">
        <f>name!B18</f>
        <v>Real estate</v>
      </c>
      <c r="B19" s="11">
        <v>13.754000000000007</v>
      </c>
      <c r="C19" s="11">
        <v>12.591000000000019</v>
      </c>
      <c r="D19" s="11">
        <v>15.09299999999997</v>
      </c>
      <c r="E19" s="11">
        <v>15.077000000000007</v>
      </c>
      <c r="F19" s="11">
        <v>16.823999999999977</v>
      </c>
      <c r="G19" s="11"/>
    </row>
    <row r="20" spans="1:7" x14ac:dyDescent="0.2">
      <c r="A20" s="10" t="str">
        <f>name!B19</f>
        <v>Professional services</v>
      </c>
      <c r="B20" s="11">
        <v>61.21500000000011</v>
      </c>
      <c r="C20" s="11">
        <v>66.952999999999946</v>
      </c>
      <c r="D20" s="11">
        <v>60.995999999999889</v>
      </c>
      <c r="E20" s="11">
        <v>64.872000000000057</v>
      </c>
      <c r="F20" s="11">
        <v>70.514999999999915</v>
      </c>
      <c r="G20" s="11"/>
    </row>
    <row r="21" spans="1:7" x14ac:dyDescent="0.2">
      <c r="A21" s="10" t="str">
        <f>name!B20</f>
        <v>Support services</v>
      </c>
      <c r="B21" s="11">
        <v>72.146999999999892</v>
      </c>
      <c r="C21" s="11">
        <v>78.1400000000001</v>
      </c>
      <c r="D21" s="11">
        <v>70.801000000000016</v>
      </c>
      <c r="E21" s="11">
        <v>75.084999999999752</v>
      </c>
      <c r="F21" s="11">
        <v>81.715000000000117</v>
      </c>
      <c r="G21" s="11"/>
    </row>
    <row r="22" spans="1:7" x14ac:dyDescent="0.2">
      <c r="A22" s="10" t="str">
        <f>name!B21</f>
        <v>Public admin. and defence</v>
      </c>
      <c r="B22" s="11">
        <v>38.540000000000013</v>
      </c>
      <c r="C22" s="11">
        <v>37.005000000000024</v>
      </c>
      <c r="D22" s="11">
        <v>37.81800000000009</v>
      </c>
      <c r="E22" s="11">
        <v>38.991999999999919</v>
      </c>
      <c r="F22" s="11">
        <v>38.524000000000008</v>
      </c>
      <c r="G22" s="11"/>
    </row>
    <row r="23" spans="1:7" x14ac:dyDescent="0.2">
      <c r="A23" s="10" t="str">
        <f>name!B22</f>
        <v>Education</v>
      </c>
      <c r="B23" s="11">
        <v>80.843000000000018</v>
      </c>
      <c r="C23" s="11">
        <v>82.587999999999838</v>
      </c>
      <c r="D23" s="11">
        <v>79.579000000000065</v>
      </c>
      <c r="E23" s="11">
        <v>79.044000000000111</v>
      </c>
      <c r="F23" s="11">
        <v>81.220000000000184</v>
      </c>
      <c r="G23" s="11"/>
    </row>
    <row r="24" spans="1:7" x14ac:dyDescent="0.2">
      <c r="A24" s="10" t="str">
        <f>name!B23</f>
        <v>Health and social work</v>
      </c>
      <c r="B24" s="11">
        <v>102.90100000000002</v>
      </c>
      <c r="C24" s="11">
        <v>108.08000000000013</v>
      </c>
      <c r="D24" s="11">
        <v>107.22399999999988</v>
      </c>
      <c r="E24" s="11">
        <v>110.58300000000011</v>
      </c>
      <c r="F24" s="11">
        <v>111.83799999999972</v>
      </c>
      <c r="G24" s="11"/>
    </row>
    <row r="25" spans="1:7" x14ac:dyDescent="0.2">
      <c r="A25" s="10" t="str">
        <f>name!B24</f>
        <v>Arts and entertainment</v>
      </c>
      <c r="B25" s="11">
        <v>24.943000000000044</v>
      </c>
      <c r="C25" s="11">
        <v>22.905000000000001</v>
      </c>
      <c r="D25" s="11">
        <v>22.714999999999996</v>
      </c>
      <c r="E25" s="11">
        <v>24.279999999999987</v>
      </c>
      <c r="F25" s="11">
        <v>26.492999999999977</v>
      </c>
      <c r="G25" s="11"/>
    </row>
    <row r="26" spans="1:7" x14ac:dyDescent="0.2">
      <c r="A26" s="10" t="str">
        <f>name!B25</f>
        <v>Other services</v>
      </c>
      <c r="B26" s="11">
        <v>26.731000000000027</v>
      </c>
      <c r="C26" s="11">
        <v>26.781000000000059</v>
      </c>
      <c r="D26" s="11">
        <v>25.630999999999965</v>
      </c>
      <c r="E26" s="11">
        <v>24.233999999999995</v>
      </c>
      <c r="F26" s="11">
        <v>23.917000000000016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831.11100000000022</v>
      </c>
      <c r="C28" s="11">
        <f t="shared" ref="C28:F28" si="0">SUM(C5:C26)</f>
        <v>874.93100000000004</v>
      </c>
      <c r="D28" s="11">
        <f t="shared" si="0"/>
        <v>852.96000000000049</v>
      </c>
      <c r="E28" s="11">
        <f t="shared" si="0"/>
        <v>876.1649999999994</v>
      </c>
      <c r="F28" s="11">
        <f t="shared" si="0"/>
        <v>908.87099999999953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1.5936499456751259</v>
      </c>
      <c r="C32" s="18">
        <f t="shared" ref="C32:E32" si="1">C5/C$28*100</f>
        <v>1.6493872088198982</v>
      </c>
      <c r="D32" s="18">
        <f t="shared" si="1"/>
        <v>1.3019367848433672</v>
      </c>
      <c r="E32" s="18">
        <f t="shared" si="1"/>
        <v>1.3131088322405042</v>
      </c>
      <c r="F32" s="18">
        <f>F5/F$28*100</f>
        <v>1.3028251534046094</v>
      </c>
    </row>
    <row r="33" spans="1:6" x14ac:dyDescent="0.2">
      <c r="A33" t="str">
        <f>$A$6</f>
        <v>Mining and quarrying</v>
      </c>
      <c r="B33" s="18">
        <f t="shared" ref="B33:F53" si="2">B6/B$28*100</f>
        <v>6.8342255125969989E-2</v>
      </c>
      <c r="C33" s="18">
        <f t="shared" si="2"/>
        <v>7.3377214888945441E-2</v>
      </c>
      <c r="D33" s="18">
        <f t="shared" si="2"/>
        <v>5.6157381354342402E-2</v>
      </c>
      <c r="E33" s="18">
        <f t="shared" si="2"/>
        <v>4.9762316458657807E-2</v>
      </c>
      <c r="F33" s="18">
        <f t="shared" si="2"/>
        <v>4.3680566328995078E-2</v>
      </c>
    </row>
    <row r="34" spans="1:6" x14ac:dyDescent="0.2">
      <c r="A34" t="str">
        <f>$A$7</f>
        <v>Food drink and tobacco</v>
      </c>
      <c r="B34" s="18">
        <f t="shared" si="2"/>
        <v>0.63132361381331603</v>
      </c>
      <c r="C34" s="18">
        <f t="shared" si="2"/>
        <v>0.7993773223259889</v>
      </c>
      <c r="D34" s="18">
        <f t="shared" si="2"/>
        <v>0.81633370849746778</v>
      </c>
      <c r="E34" s="18">
        <f t="shared" si="2"/>
        <v>0.88031363955419517</v>
      </c>
      <c r="F34" s="18">
        <f t="shared" si="2"/>
        <v>0.94908958477055405</v>
      </c>
    </row>
    <row r="35" spans="1:6" x14ac:dyDescent="0.2">
      <c r="A35" t="str">
        <f>$A$8</f>
        <v>Engineering</v>
      </c>
      <c r="B35" s="18">
        <f t="shared" si="2"/>
        <v>1.2544654083509885</v>
      </c>
      <c r="C35" s="18">
        <f t="shared" si="2"/>
        <v>1.2525559158379382</v>
      </c>
      <c r="D35" s="18">
        <f t="shared" si="2"/>
        <v>1.2464828362408586</v>
      </c>
      <c r="E35" s="18">
        <f t="shared" si="2"/>
        <v>1.1436202085223712</v>
      </c>
      <c r="F35" s="18">
        <f t="shared" si="2"/>
        <v>0.86216855857431784</v>
      </c>
    </row>
    <row r="36" spans="1:6" x14ac:dyDescent="0.2">
      <c r="A36" t="str">
        <f>$A$9</f>
        <v>Rest of manufacturing</v>
      </c>
      <c r="B36" s="18">
        <f t="shared" si="2"/>
        <v>4.1315780924569676</v>
      </c>
      <c r="C36" s="18">
        <f t="shared" si="2"/>
        <v>4.0034014110827059</v>
      </c>
      <c r="D36" s="18">
        <f t="shared" si="2"/>
        <v>4.0695929469142786</v>
      </c>
      <c r="E36" s="18">
        <f t="shared" si="2"/>
        <v>3.7871862035119017</v>
      </c>
      <c r="F36" s="18">
        <f t="shared" si="2"/>
        <v>3.2908960677587915</v>
      </c>
    </row>
    <row r="37" spans="1:6" x14ac:dyDescent="0.2">
      <c r="A37" t="str">
        <f>$A$10</f>
        <v>Electricity and gas</v>
      </c>
      <c r="B37" s="18">
        <f t="shared" si="2"/>
        <v>0.26951875260945901</v>
      </c>
      <c r="C37" s="18">
        <f t="shared" si="2"/>
        <v>0.36962914789851964</v>
      </c>
      <c r="D37" s="18">
        <f t="shared" si="2"/>
        <v>0.43952823110110656</v>
      </c>
      <c r="E37" s="18">
        <f t="shared" si="2"/>
        <v>0.41932740979153504</v>
      </c>
      <c r="F37" s="18">
        <f t="shared" si="2"/>
        <v>0.40632829081354899</v>
      </c>
    </row>
    <row r="38" spans="1:6" x14ac:dyDescent="0.2">
      <c r="A38" t="str">
        <f>$A$11</f>
        <v>Water and sewerage</v>
      </c>
      <c r="B38" s="18">
        <f t="shared" si="2"/>
        <v>0.66621666660650758</v>
      </c>
      <c r="C38" s="18">
        <f t="shared" si="2"/>
        <v>0.83286567740770545</v>
      </c>
      <c r="D38" s="18">
        <f t="shared" si="2"/>
        <v>0.78796192084036354</v>
      </c>
      <c r="E38" s="18">
        <f t="shared" si="2"/>
        <v>0.82313262912807628</v>
      </c>
      <c r="F38" s="18">
        <f t="shared" si="2"/>
        <v>0.88527414781635616</v>
      </c>
    </row>
    <row r="39" spans="1:6" x14ac:dyDescent="0.2">
      <c r="A39" t="str">
        <f>$A$12</f>
        <v>Construction</v>
      </c>
      <c r="B39" s="18">
        <f t="shared" si="2"/>
        <v>7.5053753349432411</v>
      </c>
      <c r="C39" s="18">
        <f t="shared" si="2"/>
        <v>8.3140270489901695</v>
      </c>
      <c r="D39" s="18">
        <f t="shared" si="2"/>
        <v>8.7703995498030682</v>
      </c>
      <c r="E39" s="18">
        <f t="shared" si="2"/>
        <v>9.0831064924985068</v>
      </c>
      <c r="F39" s="18">
        <f t="shared" si="2"/>
        <v>9.4241096921345306</v>
      </c>
    </row>
    <row r="40" spans="1:6" x14ac:dyDescent="0.2">
      <c r="A40" t="str">
        <f>$A$13</f>
        <v>Wholesale and retail trade</v>
      </c>
      <c r="B40" s="18">
        <f t="shared" si="2"/>
        <v>15.713183918874849</v>
      </c>
      <c r="C40" s="18">
        <f t="shared" si="2"/>
        <v>15.282576568895124</v>
      </c>
      <c r="D40" s="18">
        <f t="shared" si="2"/>
        <v>16.102161883323983</v>
      </c>
      <c r="E40" s="18">
        <f t="shared" si="2"/>
        <v>15.767235623427094</v>
      </c>
      <c r="F40" s="18">
        <f t="shared" si="2"/>
        <v>15.382380997963388</v>
      </c>
    </row>
    <row r="41" spans="1:6" x14ac:dyDescent="0.2">
      <c r="A41" t="str">
        <f>$A$14</f>
        <v>Transport and storage</v>
      </c>
      <c r="B41" s="18">
        <f t="shared" si="2"/>
        <v>5.2919525791380462</v>
      </c>
      <c r="C41" s="18">
        <f t="shared" si="2"/>
        <v>5.5642102062905376</v>
      </c>
      <c r="D41" s="18">
        <f t="shared" si="2"/>
        <v>5.1215766272744263</v>
      </c>
      <c r="E41" s="18">
        <f t="shared" si="2"/>
        <v>5.2063252926104155</v>
      </c>
      <c r="F41" s="18">
        <f t="shared" si="2"/>
        <v>5.0721169450890145</v>
      </c>
    </row>
    <row r="42" spans="1:6" x14ac:dyDescent="0.2">
      <c r="A42" t="str">
        <f>$A$15</f>
        <v>Accommodation and food</v>
      </c>
      <c r="B42" s="18">
        <f t="shared" si="2"/>
        <v>6.1895462820249003</v>
      </c>
      <c r="C42" s="18">
        <f t="shared" si="2"/>
        <v>6.9165454190101894</v>
      </c>
      <c r="D42" s="18">
        <f t="shared" si="2"/>
        <v>6.5748686925529976</v>
      </c>
      <c r="E42" s="18">
        <f t="shared" si="2"/>
        <v>6.7423373451347679</v>
      </c>
      <c r="F42" s="18">
        <f t="shared" si="2"/>
        <v>7.4407699222442005</v>
      </c>
    </row>
    <row r="43" spans="1:6" x14ac:dyDescent="0.2">
      <c r="A43" t="str">
        <f>$A$16</f>
        <v>Media</v>
      </c>
      <c r="B43" s="18">
        <f t="shared" si="2"/>
        <v>0.88159102695067171</v>
      </c>
      <c r="C43" s="18">
        <f t="shared" si="2"/>
        <v>0.58564618238466704</v>
      </c>
      <c r="D43" s="18">
        <f t="shared" si="2"/>
        <v>0.67283342712436589</v>
      </c>
      <c r="E43" s="18">
        <f t="shared" si="2"/>
        <v>0.62921938219399343</v>
      </c>
      <c r="F43" s="18">
        <f t="shared" si="2"/>
        <v>0.59117300474984935</v>
      </c>
    </row>
    <row r="44" spans="1:6" x14ac:dyDescent="0.2">
      <c r="A44" t="str">
        <f>$A$17</f>
        <v>Information technology</v>
      </c>
      <c r="B44" s="18">
        <f t="shared" si="2"/>
        <v>2.4904014024600829</v>
      </c>
      <c r="C44" s="18">
        <f t="shared" si="2"/>
        <v>2.2032594570314683</v>
      </c>
      <c r="D44" s="18">
        <f t="shared" si="2"/>
        <v>2.3059697992871864</v>
      </c>
      <c r="E44" s="18">
        <f t="shared" si="2"/>
        <v>2.4551311682160302</v>
      </c>
      <c r="F44" s="18">
        <f t="shared" si="2"/>
        <v>2.6126920101972697</v>
      </c>
    </row>
    <row r="45" spans="1:6" x14ac:dyDescent="0.2">
      <c r="A45" t="str">
        <f>$A$18</f>
        <v>Finance and insurance</v>
      </c>
      <c r="B45" s="18">
        <f t="shared" si="2"/>
        <v>2.6488639904898377</v>
      </c>
      <c r="C45" s="18">
        <f t="shared" si="2"/>
        <v>2.4300201958783121</v>
      </c>
      <c r="D45" s="18">
        <f t="shared" si="2"/>
        <v>2.5106687300694026</v>
      </c>
      <c r="E45" s="18">
        <f t="shared" si="2"/>
        <v>2.3753516746275003</v>
      </c>
      <c r="F45" s="18">
        <f t="shared" si="2"/>
        <v>2.1094302711825974</v>
      </c>
    </row>
    <row r="46" spans="1:6" x14ac:dyDescent="0.2">
      <c r="A46" t="str">
        <f>$A$19</f>
        <v>Real estate</v>
      </c>
      <c r="B46" s="18">
        <f t="shared" si="2"/>
        <v>1.6548932693707583</v>
      </c>
      <c r="C46" s="18">
        <f t="shared" si="2"/>
        <v>1.4390849106958168</v>
      </c>
      <c r="D46" s="18">
        <f t="shared" si="2"/>
        <v>1.7694850872256567</v>
      </c>
      <c r="E46" s="18">
        <f t="shared" si="2"/>
        <v>1.7207945991907936</v>
      </c>
      <c r="F46" s="18">
        <f t="shared" si="2"/>
        <v>1.8510877781335291</v>
      </c>
    </row>
    <row r="47" spans="1:6" x14ac:dyDescent="0.2">
      <c r="A47" s="10" t="str">
        <f>$A$20</f>
        <v>Professional services</v>
      </c>
      <c r="B47" s="18">
        <f t="shared" si="2"/>
        <v>7.3654421611553804</v>
      </c>
      <c r="C47" s="18">
        <f t="shared" si="2"/>
        <v>7.6523748729899781</v>
      </c>
      <c r="D47" s="18">
        <f t="shared" si="2"/>
        <v>7.1510973550928361</v>
      </c>
      <c r="E47" s="18">
        <f t="shared" si="2"/>
        <v>7.404084847032248</v>
      </c>
      <c r="F47" s="18">
        <f t="shared" si="2"/>
        <v>7.7585267876299229</v>
      </c>
    </row>
    <row r="48" spans="1:6" x14ac:dyDescent="0.2">
      <c r="A48" s="10" t="str">
        <f>$A$21</f>
        <v>Support services</v>
      </c>
      <c r="B48" s="18">
        <f t="shared" si="2"/>
        <v>8.6807899305868741</v>
      </c>
      <c r="C48" s="18">
        <f t="shared" si="2"/>
        <v>8.9309899866389575</v>
      </c>
      <c r="D48" s="18">
        <f t="shared" si="2"/>
        <v>8.3006237103732854</v>
      </c>
      <c r="E48" s="18">
        <f t="shared" si="2"/>
        <v>8.5697328699502719</v>
      </c>
      <c r="F48" s="18">
        <f t="shared" si="2"/>
        <v>8.9908248805386197</v>
      </c>
    </row>
    <row r="49" spans="1:9" x14ac:dyDescent="0.2">
      <c r="A49" s="10" t="str">
        <f>$A$22</f>
        <v>Public admin. and defence</v>
      </c>
      <c r="B49" s="18">
        <f t="shared" si="2"/>
        <v>4.6371663953431019</v>
      </c>
      <c r="C49" s="18">
        <f t="shared" si="2"/>
        <v>4.2294763815660916</v>
      </c>
      <c r="D49" s="18">
        <f t="shared" si="2"/>
        <v>4.4337366347777234</v>
      </c>
      <c r="E49" s="18">
        <f t="shared" si="2"/>
        <v>4.4503033104495096</v>
      </c>
      <c r="F49" s="18">
        <f t="shared" si="2"/>
        <v>4.2386653331440902</v>
      </c>
    </row>
    <row r="50" spans="1:9" x14ac:dyDescent="0.2">
      <c r="A50" s="10" t="str">
        <f>$A$23</f>
        <v>Education</v>
      </c>
      <c r="B50" s="18">
        <f t="shared" si="2"/>
        <v>9.7271002308957524</v>
      </c>
      <c r="C50" s="18">
        <f t="shared" si="2"/>
        <v>9.4393729334084444</v>
      </c>
      <c r="D50" s="18">
        <f t="shared" si="2"/>
        <v>9.3297458262990069</v>
      </c>
      <c r="E50" s="18">
        <f t="shared" si="2"/>
        <v>9.0215883994453296</v>
      </c>
      <c r="F50" s="18">
        <f t="shared" si="2"/>
        <v>8.9363617058966813</v>
      </c>
    </row>
    <row r="51" spans="1:9" x14ac:dyDescent="0.2">
      <c r="A51" s="10" t="str">
        <f>$A$24</f>
        <v>Health and social work</v>
      </c>
      <c r="B51" s="18">
        <f t="shared" si="2"/>
        <v>12.381138018868718</v>
      </c>
      <c r="C51" s="18">
        <f t="shared" si="2"/>
        <v>12.352974120244925</v>
      </c>
      <c r="D51" s="18">
        <f t="shared" si="2"/>
        <v>12.570812230350755</v>
      </c>
      <c r="E51" s="18">
        <f t="shared" si="2"/>
        <v>12.621252846210496</v>
      </c>
      <c r="F51" s="18">
        <f t="shared" si="2"/>
        <v>12.305156617385721</v>
      </c>
    </row>
    <row r="52" spans="1:9" x14ac:dyDescent="0.2">
      <c r="A52" s="10" t="str">
        <f>$A$25</f>
        <v>Arts and entertainment</v>
      </c>
      <c r="B52" s="18">
        <f t="shared" si="2"/>
        <v>3.0011635028293497</v>
      </c>
      <c r="C52" s="18">
        <f t="shared" si="2"/>
        <v>2.6179207274630798</v>
      </c>
      <c r="D52" s="18">
        <f t="shared" si="2"/>
        <v>2.6630791596323373</v>
      </c>
      <c r="E52" s="18">
        <f t="shared" si="2"/>
        <v>2.7711675312298487</v>
      </c>
      <c r="F52" s="18">
        <f t="shared" si="2"/>
        <v>2.9149351228062059</v>
      </c>
    </row>
    <row r="53" spans="1:9" x14ac:dyDescent="0.2">
      <c r="A53" s="10" t="str">
        <f>$A$26</f>
        <v>Other services</v>
      </c>
      <c r="B53" s="18">
        <f t="shared" si="2"/>
        <v>3.2162972214301124</v>
      </c>
      <c r="C53" s="18">
        <f t="shared" si="2"/>
        <v>3.0609270902505523</v>
      </c>
      <c r="D53" s="18">
        <f t="shared" si="2"/>
        <v>3.0049474770211906</v>
      </c>
      <c r="E53" s="18">
        <f t="shared" si="2"/>
        <v>2.7659173785759541</v>
      </c>
      <c r="F53" s="18">
        <f t="shared" si="2"/>
        <v>2.6315065614372148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Kent and Medway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2.1671117273375229</v>
      </c>
      <c r="C63" s="18">
        <f>IF(AND(D$3-C$3 &lt;&gt; 0,C5&lt;&gt;0,D5&lt;&gt;0),(EXP(LN(D5/C5)/(D$3-C$3))-1)*100,0)</f>
        <v>-23.047605848520735</v>
      </c>
      <c r="D63" s="18">
        <f t="shared" ref="B63:E78" si="3">IF(AND(E$3-D$3 &lt;&gt; 0,D5&lt;&gt;0,E5&lt;&gt;0),(EXP(LN(E5/D5)/(E$3-D$3))-1)*100,0)</f>
        <v>0.71023561698315696</v>
      </c>
      <c r="E63" s="18">
        <f t="shared" si="3"/>
        <v>0.28827834378164496</v>
      </c>
      <c r="F63" s="18">
        <f>IF(AND(F$3-D$3 &lt;&gt; 0,D5&lt;&gt;0,F5&lt;&gt;0),(EXP(LN(F5/D5)/(F$3-D$3))-1)*100,0)</f>
        <v>0.42873396560723087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3.1090233158182157</v>
      </c>
      <c r="C64" s="18">
        <f t="shared" ref="C64:C78" si="4">IF(AND(D$3-C$3 &lt;&gt; 0,C6&lt;&gt;0,D6&lt;&gt;0),(EXP(LN(D6/C6)/(D$3-C$3))-1)*100,0)</f>
        <v>-25.389408099688502</v>
      </c>
      <c r="D64" s="18">
        <f t="shared" si="3"/>
        <v>-1.8635835643719956</v>
      </c>
      <c r="E64" s="18">
        <f t="shared" si="3"/>
        <v>-0.93268290440015056</v>
      </c>
      <c r="F64" s="18">
        <f t="shared" ref="F64:F84" si="5">IF(AND(F$3-D$3 &lt;&gt; 0,D6&lt;&gt;0,F6&lt;&gt;0),(EXP(LN(F6/D6)/(F$3-D$3))-1)*100,0)</f>
        <v>-1.2439601574706027</v>
      </c>
    </row>
    <row r="65" spans="1:6" x14ac:dyDescent="0.2">
      <c r="A65" t="str">
        <f>$A$7</f>
        <v>Food drink and tobacco</v>
      </c>
      <c r="B65" s="18">
        <f t="shared" si="3"/>
        <v>7.4493124708808311</v>
      </c>
      <c r="C65" s="18">
        <f t="shared" si="4"/>
        <v>-0.44323706033733146</v>
      </c>
      <c r="D65" s="18">
        <f t="shared" si="3"/>
        <v>2.0670087570346496</v>
      </c>
      <c r="E65" s="18">
        <f t="shared" si="3"/>
        <v>1.125018074761952</v>
      </c>
      <c r="F65" s="18">
        <f t="shared" si="5"/>
        <v>1.4380450113862908</v>
      </c>
    </row>
    <row r="66" spans="1:6" x14ac:dyDescent="0.2">
      <c r="A66" t="str">
        <f>$A$8</f>
        <v>Engineering</v>
      </c>
      <c r="B66" s="18">
        <f t="shared" si="3"/>
        <v>1.2542594275381846</v>
      </c>
      <c r="C66" s="18">
        <f t="shared" si="4"/>
        <v>-2.9838488913221717</v>
      </c>
      <c r="D66" s="18">
        <f t="shared" si="3"/>
        <v>-1.1787027398761363</v>
      </c>
      <c r="E66" s="18">
        <f t="shared" si="3"/>
        <v>-2.4285698757053775</v>
      </c>
      <c r="F66" s="18">
        <f t="shared" si="5"/>
        <v>-2.0137138892627582</v>
      </c>
    </row>
    <row r="67" spans="1:6" x14ac:dyDescent="0.2">
      <c r="A67" t="str">
        <f>$A$9</f>
        <v>Rest of manufacturing</v>
      </c>
      <c r="B67" s="18">
        <f t="shared" si="3"/>
        <v>0.49789992277724515</v>
      </c>
      <c r="C67" s="18">
        <f t="shared" si="4"/>
        <v>-0.89930624946462645</v>
      </c>
      <c r="D67" s="18">
        <f t="shared" si="3"/>
        <v>-0.89750591919615097</v>
      </c>
      <c r="E67" s="18">
        <f t="shared" si="3"/>
        <v>-1.0327767305120306</v>
      </c>
      <c r="F67" s="18">
        <f t="shared" si="5"/>
        <v>-0.98770698798126277</v>
      </c>
    </row>
    <row r="68" spans="1:6" x14ac:dyDescent="0.2">
      <c r="A68" t="str">
        <f>$A$10</f>
        <v>Electricity and gas</v>
      </c>
      <c r="B68" s="18">
        <f t="shared" si="3"/>
        <v>9.615760001461048</v>
      </c>
      <c r="C68" s="18">
        <f t="shared" si="4"/>
        <v>15.924551638837459</v>
      </c>
      <c r="D68" s="18">
        <f t="shared" si="3"/>
        <v>-0.40334737969407453</v>
      </c>
      <c r="E68" s="18">
        <f t="shared" si="3"/>
        <v>5.1594796313536584E-2</v>
      </c>
      <c r="F68" s="18">
        <f t="shared" si="5"/>
        <v>-0.10028302881716078</v>
      </c>
    </row>
    <row r="69" spans="1:6" x14ac:dyDescent="0.2">
      <c r="A69" t="str">
        <f>$A$11</f>
        <v>Water and sewerage</v>
      </c>
      <c r="B69" s="18">
        <f t="shared" si="3"/>
        <v>7.1071741994945148</v>
      </c>
      <c r="C69" s="18">
        <f t="shared" si="4"/>
        <v>-7.7672567586117953</v>
      </c>
      <c r="D69" s="18">
        <f t="shared" si="3"/>
        <v>1.4201770887918519</v>
      </c>
      <c r="E69" s="18">
        <f t="shared" si="3"/>
        <v>1.1002969089261239</v>
      </c>
      <c r="F69" s="18">
        <f t="shared" si="5"/>
        <v>1.2068113775559608</v>
      </c>
    </row>
    <row r="70" spans="1:6" x14ac:dyDescent="0.2">
      <c r="A70" t="str">
        <f>$A$12</f>
        <v>Construction</v>
      </c>
      <c r="B70" s="18">
        <f t="shared" si="3"/>
        <v>3.9174420345694072</v>
      </c>
      <c r="C70" s="18">
        <f t="shared" si="4"/>
        <v>2.8401748645900726</v>
      </c>
      <c r="D70" s="18">
        <f t="shared" si="3"/>
        <v>1.2452023029681181</v>
      </c>
      <c r="E70" s="18">
        <f t="shared" si="3"/>
        <v>0.73774551369223396</v>
      </c>
      <c r="F70" s="18">
        <f t="shared" si="5"/>
        <v>0.90661453953115867</v>
      </c>
    </row>
    <row r="71" spans="1:6" x14ac:dyDescent="0.2">
      <c r="A71" t="str">
        <f>$A$13</f>
        <v>Wholesale and retail trade</v>
      </c>
      <c r="B71" s="18">
        <f t="shared" si="3"/>
        <v>0.59161716439282142</v>
      </c>
      <c r="C71" s="18">
        <f t="shared" si="4"/>
        <v>2.717033624506815</v>
      </c>
      <c r="D71" s="18">
        <f t="shared" si="3"/>
        <v>0.11651436685895522</v>
      </c>
      <c r="E71" s="18">
        <f t="shared" si="3"/>
        <v>0.11944539652588571</v>
      </c>
      <c r="F71" s="18">
        <f t="shared" si="5"/>
        <v>0.11846837710265401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2.5712361948956097</v>
      </c>
      <c r="C72" s="18">
        <f t="shared" si="4"/>
        <v>-10.266417435244158</v>
      </c>
      <c r="D72" s="18">
        <f t="shared" si="3"/>
        <v>0.86882735326287985</v>
      </c>
      <c r="E72" s="18">
        <f t="shared" si="3"/>
        <v>0.10538274486477928</v>
      </c>
      <c r="F72" s="18">
        <f t="shared" si="5"/>
        <v>0.35922008132618366</v>
      </c>
    </row>
    <row r="73" spans="1:6" x14ac:dyDescent="0.2">
      <c r="A73" t="str">
        <f>$A$15</f>
        <v>Accommodation and food</v>
      </c>
      <c r="B73" s="18">
        <f t="shared" si="6"/>
        <v>4.1444901392789113</v>
      </c>
      <c r="C73" s="18">
        <f>IF(AND(D$3-C$3 &lt;&gt; 0,C15&lt;&gt;0,D15&lt;&gt;0),(EXP(LN(D15/C15)/(D$3-C$3))-1)*100,0)</f>
        <v>-7.327108981244268</v>
      </c>
      <c r="D73" s="18">
        <f t="shared" si="3"/>
        <v>1.0453019259087704</v>
      </c>
      <c r="E73" s="18">
        <f t="shared" si="3"/>
        <v>1.3613472460102694</v>
      </c>
      <c r="F73" s="18">
        <f t="shared" si="5"/>
        <v>1.2558891235489256</v>
      </c>
    </row>
    <row r="74" spans="1:6" x14ac:dyDescent="0.2">
      <c r="A74" t="str">
        <f>$A$16</f>
        <v>Media</v>
      </c>
      <c r="B74" s="18">
        <f t="shared" si="6"/>
        <v>-8.5527326346578558</v>
      </c>
      <c r="C74" s="18">
        <f>IF(AND(D$3-C$3 &lt;&gt; 0,C16&lt;&gt;0,D16&lt;&gt;0),(EXP(LN(D16/C16)/(D$3-C$3))-1)*100,0)</f>
        <v>12.002341920374793</v>
      </c>
      <c r="D74" s="18">
        <f t="shared" si="3"/>
        <v>-0.8003011912247171</v>
      </c>
      <c r="E74" s="18">
        <f t="shared" si="3"/>
        <v>-0.25689473786103534</v>
      </c>
      <c r="F74" s="18">
        <f t="shared" si="5"/>
        <v>-0.43836016724762006</v>
      </c>
    </row>
    <row r="75" spans="1:6" x14ac:dyDescent="0.2">
      <c r="A75" t="str">
        <f>$A$17</f>
        <v>Information technology</v>
      </c>
      <c r="B75" s="18">
        <f t="shared" si="6"/>
        <v>-1.762394950835755</v>
      </c>
      <c r="C75" s="18">
        <f t="shared" si="4"/>
        <v>2.0335114385018338</v>
      </c>
      <c r="D75" s="18">
        <f t="shared" si="3"/>
        <v>1.8065367734913185</v>
      </c>
      <c r="E75" s="18">
        <f t="shared" si="3"/>
        <v>0.99339839629120075</v>
      </c>
      <c r="F75" s="18">
        <f t="shared" si="5"/>
        <v>1.2637203247654272</v>
      </c>
    </row>
    <row r="76" spans="1:6" x14ac:dyDescent="0.2">
      <c r="A76" t="str">
        <f>$A$18</f>
        <v>Finance and insurance</v>
      </c>
      <c r="B76" s="18">
        <f t="shared" si="6"/>
        <v>-0.8674564635182791</v>
      </c>
      <c r="C76" s="18">
        <f t="shared" si="4"/>
        <v>0.72433093457462405</v>
      </c>
      <c r="D76" s="18">
        <f t="shared" si="3"/>
        <v>-0.56960889448229857</v>
      </c>
      <c r="E76" s="18">
        <f t="shared" si="3"/>
        <v>-0.8174293486280515</v>
      </c>
      <c r="F76" s="18">
        <f t="shared" si="5"/>
        <v>-0.73489123649896904</v>
      </c>
    </row>
    <row r="77" spans="1:6" x14ac:dyDescent="0.2">
      <c r="A77" t="str">
        <f>$A$19</f>
        <v>Real estate</v>
      </c>
      <c r="B77" s="18">
        <f t="shared" si="6"/>
        <v>-2.1844725795800324</v>
      </c>
      <c r="C77" s="18">
        <f t="shared" si="4"/>
        <v>19.871336669048901</v>
      </c>
      <c r="D77" s="18">
        <f t="shared" si="3"/>
        <v>-2.121087778531594E-2</v>
      </c>
      <c r="E77" s="18">
        <f t="shared" si="3"/>
        <v>1.1023924002730334</v>
      </c>
      <c r="F77" s="18">
        <f t="shared" si="5"/>
        <v>0.72646187875489154</v>
      </c>
    </row>
    <row r="78" spans="1:6" x14ac:dyDescent="0.2">
      <c r="A78" t="str">
        <f>$A$20</f>
        <v>Professional services</v>
      </c>
      <c r="B78" s="18">
        <f t="shared" si="6"/>
        <v>2.2652411769113812</v>
      </c>
      <c r="C78" s="18">
        <f t="shared" si="4"/>
        <v>-8.8972861559602485</v>
      </c>
      <c r="D78" s="18">
        <f t="shared" si="3"/>
        <v>1.2397785062634004</v>
      </c>
      <c r="E78" s="18">
        <f t="shared" si="3"/>
        <v>0.8375818069954688</v>
      </c>
      <c r="F78" s="18">
        <f t="shared" si="5"/>
        <v>0.97146952450180013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2.0149409354392134</v>
      </c>
      <c r="C79" s="18">
        <f t="shared" ref="C79:C84" si="8">IF(AND(D$3-C$3 &lt;&gt; 0,C21&lt;&gt;0,D21&lt;&gt;0),(EXP(LN(D21/C21)/(D$3-C$3))-1)*100,0)</f>
        <v>-9.392116713591081</v>
      </c>
      <c r="D79" s="18">
        <f t="shared" ref="D79:D84" si="9">IF(AND(E$3-D$3 &lt;&gt; 0,D21&lt;&gt;0,E21&lt;&gt;0),(EXP(LN(E21/D21)/(E$3-D$3))-1)*100,0)</f>
        <v>1.1818832982706917</v>
      </c>
      <c r="E79" s="18">
        <f t="shared" ref="E79:E84" si="10">IF(AND(F$3-E$3 &lt;&gt; 0,E21&lt;&gt;0,F21&lt;&gt;0),(EXP(LN(F21/E21)/(F$3-E$3))-1)*100,0)</f>
        <v>0.84975790272023843</v>
      </c>
      <c r="F79" s="18">
        <f t="shared" si="5"/>
        <v>0.96034505884496912</v>
      </c>
    </row>
    <row r="80" spans="1:6" x14ac:dyDescent="0.2">
      <c r="A80" s="10" t="str">
        <f>$A$22</f>
        <v>Public admin. and defence</v>
      </c>
      <c r="B80" s="18">
        <f t="shared" si="7"/>
        <v>-1.0109458476853184</v>
      </c>
      <c r="C80" s="18">
        <f t="shared" si="8"/>
        <v>2.1970004053508019</v>
      </c>
      <c r="D80" s="18">
        <f t="shared" si="9"/>
        <v>0.61329936878398161</v>
      </c>
      <c r="E80" s="18">
        <f t="shared" si="10"/>
        <v>-0.12067785748115512</v>
      </c>
      <c r="F80" s="18">
        <f t="shared" si="5"/>
        <v>0.1233843488639863</v>
      </c>
    </row>
    <row r="81" spans="1:6" x14ac:dyDescent="0.2">
      <c r="A81" s="10" t="str">
        <f>$A$23</f>
        <v>Education</v>
      </c>
      <c r="B81" s="18">
        <f t="shared" si="7"/>
        <v>0.53531243753581759</v>
      </c>
      <c r="C81" s="18">
        <f t="shared" si="8"/>
        <v>-3.6433864483941703</v>
      </c>
      <c r="D81" s="18">
        <f t="shared" si="9"/>
        <v>-0.13482062526477545</v>
      </c>
      <c r="E81" s="18">
        <f t="shared" si="10"/>
        <v>0.27193770974252018</v>
      </c>
      <c r="F81" s="18">
        <f t="shared" si="5"/>
        <v>0.13616784640293478</v>
      </c>
    </row>
    <row r="82" spans="1:6" x14ac:dyDescent="0.2">
      <c r="A82" s="10" t="str">
        <f>$A$24</f>
        <v>Health and social work</v>
      </c>
      <c r="B82" s="18">
        <f t="shared" si="7"/>
        <v>1.2351743568015383</v>
      </c>
      <c r="C82" s="18">
        <f t="shared" si="8"/>
        <v>-0.79200592153982896</v>
      </c>
      <c r="D82" s="18">
        <f t="shared" si="9"/>
        <v>0.61883222454071074</v>
      </c>
      <c r="E82" s="18">
        <f t="shared" si="10"/>
        <v>0.11291395400276905</v>
      </c>
      <c r="F82" s="18">
        <f t="shared" si="5"/>
        <v>0.28127010057141799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-2.1084055427749826</v>
      </c>
      <c r="C83" s="18">
        <f t="shared" si="8"/>
        <v>-0.82951320672344231</v>
      </c>
      <c r="D83" s="18">
        <f t="shared" si="9"/>
        <v>1.3414673465651061</v>
      </c>
      <c r="E83" s="18">
        <f t="shared" si="10"/>
        <v>0.87609122064227218</v>
      </c>
      <c r="F83" s="18">
        <f t="shared" si="5"/>
        <v>1.0309786565547707</v>
      </c>
    </row>
    <row r="84" spans="1:6" x14ac:dyDescent="0.2">
      <c r="A84" s="10" t="str">
        <f>$A$26</f>
        <v>Other services</v>
      </c>
      <c r="B84" s="18">
        <f t="shared" si="7"/>
        <v>4.6729421438129748E-2</v>
      </c>
      <c r="C84" s="18">
        <f t="shared" si="8"/>
        <v>-4.2940890930140423</v>
      </c>
      <c r="D84" s="18">
        <f t="shared" si="9"/>
        <v>-1.1146601220239138</v>
      </c>
      <c r="E84" s="18">
        <f t="shared" si="10"/>
        <v>-0.13158437826428226</v>
      </c>
      <c r="F84" s="18">
        <f t="shared" si="5"/>
        <v>-0.4603574466360616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1.2928273300214732</v>
      </c>
      <c r="C86" s="18">
        <f>IF(AND(D$3-C$3 &lt;&gt; 0,C28&lt;&gt;0,D28&lt;&gt;0),(EXP(LN(D28/C28)/(D$3-C$3))-1)*100,0)</f>
        <v>-2.5111694522196082</v>
      </c>
      <c r="D86" s="18">
        <f>IF(AND(E$3-D$3 &lt;&gt; 0,D28&lt;&gt;0,E28&lt;&gt;0),(EXP(LN(E28/D28)/(E$3-D$3))-1)*100,0)</f>
        <v>0.53827906969545758</v>
      </c>
      <c r="E86" s="18">
        <f>IF(AND(F$3-E$3 &lt;&gt; 0,E28&lt;&gt;0,F28&lt;&gt;0),(EXP(LN(F28/E28)/(F$3-E$3))-1)*100,0)</f>
        <v>0.36715979175778735</v>
      </c>
      <c r="F86" s="18">
        <f>IF(AND(F$3-D$3 &lt;&gt; 0,D28&lt;&gt;0,F28&lt;&gt;0),(EXP(LN(F28/D28)/(F$3-D$3))-1)*100,0)</f>
        <v>0.42416716541802124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1.1860000000000266</v>
      </c>
      <c r="C90" s="27">
        <f>D5-C5</f>
        <v>-3.3260000000000325</v>
      </c>
      <c r="D90" s="27">
        <f t="shared" si="11"/>
        <v>0.40000000000001457</v>
      </c>
      <c r="E90" s="27">
        <f t="shared" si="11"/>
        <v>0.33599999999999497</v>
      </c>
      <c r="F90" s="27">
        <f>F5-D5</f>
        <v>0.73600000000000954</v>
      </c>
    </row>
    <row r="91" spans="1:6" x14ac:dyDescent="0.2">
      <c r="A91" t="str">
        <f>$A$6</f>
        <v>Mining and quarrying</v>
      </c>
      <c r="B91" s="27">
        <f t="shared" si="11"/>
        <v>7.3999999999998733E-2</v>
      </c>
      <c r="C91" s="27">
        <f t="shared" ref="C91:C105" si="12">D6-C6</f>
        <v>-0.16300000000000003</v>
      </c>
      <c r="D91" s="27">
        <f t="shared" si="11"/>
        <v>-4.3000000000000316E-2</v>
      </c>
      <c r="E91" s="27">
        <f t="shared" si="11"/>
        <v>-3.8999999999998258E-2</v>
      </c>
      <c r="F91" s="27">
        <f t="shared" ref="F91:F111" si="13">F6-D6</f>
        <v>-8.1999999999998574E-2</v>
      </c>
    </row>
    <row r="92" spans="1:6" x14ac:dyDescent="0.2">
      <c r="A92" t="str">
        <f>$A$7</f>
        <v>Food drink and tobacco</v>
      </c>
      <c r="B92" s="27">
        <f t="shared" si="11"/>
        <v>1.7470000000000079</v>
      </c>
      <c r="C92" s="27">
        <f t="shared" si="12"/>
        <v>-3.0999999999992589E-2</v>
      </c>
      <c r="D92" s="27">
        <f t="shared" si="11"/>
        <v>0.75000000000000266</v>
      </c>
      <c r="E92" s="27">
        <f t="shared" si="11"/>
        <v>0.91299999999997006</v>
      </c>
      <c r="F92" s="27">
        <f t="shared" si="13"/>
        <v>1.6629999999999727</v>
      </c>
    </row>
    <row r="93" spans="1:6" x14ac:dyDescent="0.2">
      <c r="A93" t="str">
        <f>$A$8</f>
        <v>Engineering</v>
      </c>
      <c r="B93" s="27">
        <f t="shared" si="11"/>
        <v>0.53300000000004388</v>
      </c>
      <c r="C93" s="27">
        <f t="shared" si="12"/>
        <v>-0.32699999999999818</v>
      </c>
      <c r="D93" s="27">
        <f t="shared" si="11"/>
        <v>-0.6120000000000072</v>
      </c>
      <c r="E93" s="27">
        <f t="shared" si="11"/>
        <v>-2.1840000000000419</v>
      </c>
      <c r="F93" s="27">
        <f t="shared" si="13"/>
        <v>-2.7960000000000491</v>
      </c>
    </row>
    <row r="94" spans="1:6" x14ac:dyDescent="0.2">
      <c r="A94" t="str">
        <f>$A$9</f>
        <v>Rest of manufacturing</v>
      </c>
      <c r="B94" s="27">
        <f t="shared" si="11"/>
        <v>0.68899999999999295</v>
      </c>
      <c r="C94" s="27">
        <f t="shared" si="12"/>
        <v>-0.31499999999997641</v>
      </c>
      <c r="D94" s="27">
        <f t="shared" si="11"/>
        <v>-1.5300000000000225</v>
      </c>
      <c r="E94" s="27">
        <f t="shared" si="11"/>
        <v>-3.2720000000000375</v>
      </c>
      <c r="F94" s="27">
        <f t="shared" si="13"/>
        <v>-4.80200000000006</v>
      </c>
    </row>
    <row r="95" spans="1:6" x14ac:dyDescent="0.2">
      <c r="A95" t="str">
        <f>$A$10</f>
        <v>Electricity and gas</v>
      </c>
      <c r="B95" s="27">
        <f t="shared" si="11"/>
        <v>0.99399999999999578</v>
      </c>
      <c r="C95" s="27">
        <f t="shared" si="12"/>
        <v>0.51500000000000279</v>
      </c>
      <c r="D95" s="27">
        <f t="shared" si="11"/>
        <v>-7.4999999999999289E-2</v>
      </c>
      <c r="E95" s="27">
        <f t="shared" si="11"/>
        <v>1.9000000000008566E-2</v>
      </c>
      <c r="F95" s="27">
        <f t="shared" si="13"/>
        <v>-5.5999999999990724E-2</v>
      </c>
    </row>
    <row r="96" spans="1:6" x14ac:dyDescent="0.2">
      <c r="A96" t="str">
        <f>$A$11</f>
        <v>Water and sewerage</v>
      </c>
      <c r="B96" s="27">
        <f t="shared" si="11"/>
        <v>1.7499999999999982</v>
      </c>
      <c r="C96" s="27">
        <f t="shared" si="12"/>
        <v>-0.56600000000004247</v>
      </c>
      <c r="D96" s="27">
        <f t="shared" si="11"/>
        <v>0.49100000000003519</v>
      </c>
      <c r="E96" s="27">
        <f t="shared" si="11"/>
        <v>0.83399999999998631</v>
      </c>
      <c r="F96" s="27">
        <f t="shared" si="13"/>
        <v>1.3250000000000215</v>
      </c>
    </row>
    <row r="97" spans="1:6" x14ac:dyDescent="0.2">
      <c r="A97" t="str">
        <f>$A$12</f>
        <v>Construction</v>
      </c>
      <c r="B97" s="27">
        <f t="shared" si="11"/>
        <v>10.364000000000033</v>
      </c>
      <c r="C97" s="27">
        <f t="shared" si="12"/>
        <v>2.0660000000001162</v>
      </c>
      <c r="D97" s="27">
        <f t="shared" si="11"/>
        <v>4.7749999999991957</v>
      </c>
      <c r="E97" s="27">
        <f t="shared" si="11"/>
        <v>6.0700000000004906</v>
      </c>
      <c r="F97" s="27">
        <f t="shared" si="13"/>
        <v>10.844999999999686</v>
      </c>
    </row>
    <row r="98" spans="1:6" x14ac:dyDescent="0.2">
      <c r="A98" t="str">
        <f>$A$13</f>
        <v>Wholesale and retail trade</v>
      </c>
      <c r="B98" s="27">
        <f t="shared" si="11"/>
        <v>3.1179999999998245</v>
      </c>
      <c r="C98" s="27">
        <f t="shared" si="12"/>
        <v>3.6330000000005498</v>
      </c>
      <c r="D98" s="27">
        <f t="shared" si="11"/>
        <v>0.80199999999956617</v>
      </c>
      <c r="E98" s="27">
        <f t="shared" si="11"/>
        <v>1.6589999999998497</v>
      </c>
      <c r="F98" s="27">
        <f t="shared" si="13"/>
        <v>2.4609999999994159</v>
      </c>
    </row>
    <row r="99" spans="1:6" x14ac:dyDescent="0.2">
      <c r="A99" t="str">
        <f>$A$14</f>
        <v>Transport and storage</v>
      </c>
      <c r="B99" s="27">
        <f t="shared" si="11"/>
        <v>4.7009999999998442</v>
      </c>
      <c r="C99" s="27">
        <f t="shared" si="12"/>
        <v>-4.9979999999998981</v>
      </c>
      <c r="D99" s="27">
        <f t="shared" si="11"/>
        <v>1.9310000000000471</v>
      </c>
      <c r="E99" s="27">
        <f t="shared" si="11"/>
        <v>0.48299999999994014</v>
      </c>
      <c r="F99" s="27">
        <f t="shared" si="13"/>
        <v>2.4139999999999873</v>
      </c>
    </row>
    <row r="100" spans="1:6" x14ac:dyDescent="0.2">
      <c r="A100" t="str">
        <f>$A$15</f>
        <v>Accommodation and food</v>
      </c>
      <c r="B100" s="27">
        <f t="shared" si="11"/>
        <v>9.0730000000000572</v>
      </c>
      <c r="C100" s="27">
        <f t="shared" si="12"/>
        <v>-4.4339999999999691</v>
      </c>
      <c r="D100" s="27">
        <f t="shared" si="11"/>
        <v>2.9929999999999168</v>
      </c>
      <c r="E100" s="27">
        <f t="shared" si="11"/>
        <v>8.5530000000000612</v>
      </c>
      <c r="F100" s="27">
        <f t="shared" si="13"/>
        <v>11.545999999999978</v>
      </c>
    </row>
    <row r="101" spans="1:6" x14ac:dyDescent="0.2">
      <c r="A101" t="str">
        <f>$A$16</f>
        <v>Media</v>
      </c>
      <c r="B101" s="27">
        <f t="shared" si="11"/>
        <v>-2.2030000000000074</v>
      </c>
      <c r="C101" s="27">
        <f t="shared" si="12"/>
        <v>0.61500000000000288</v>
      </c>
      <c r="D101" s="27">
        <f t="shared" si="11"/>
        <v>-0.22599999999999554</v>
      </c>
      <c r="E101" s="27">
        <f t="shared" si="11"/>
        <v>-0.13999999999999879</v>
      </c>
      <c r="F101" s="27">
        <f t="shared" si="13"/>
        <v>-0.36599999999999433</v>
      </c>
    </row>
    <row r="102" spans="1:6" x14ac:dyDescent="0.2">
      <c r="A102" t="str">
        <f>$A$17</f>
        <v>Information technology</v>
      </c>
      <c r="B102" s="27">
        <f t="shared" si="11"/>
        <v>-1.4210000000000278</v>
      </c>
      <c r="C102" s="27">
        <f t="shared" si="12"/>
        <v>0.39199999999999946</v>
      </c>
      <c r="D102" s="27">
        <f t="shared" si="11"/>
        <v>1.8419999999999703</v>
      </c>
      <c r="E102" s="27">
        <f t="shared" si="11"/>
        <v>2.2350000000000492</v>
      </c>
      <c r="F102" s="27">
        <f t="shared" si="13"/>
        <v>4.0770000000000195</v>
      </c>
    </row>
    <row r="103" spans="1:6" x14ac:dyDescent="0.2">
      <c r="A103" t="str">
        <f>$A$18</f>
        <v>Finance and insurance</v>
      </c>
      <c r="B103" s="27">
        <f t="shared" si="11"/>
        <v>-0.75399999999992318</v>
      </c>
      <c r="C103" s="27">
        <f t="shared" si="12"/>
        <v>0.1539999999999111</v>
      </c>
      <c r="D103" s="27">
        <f t="shared" si="11"/>
        <v>-0.60299999999996601</v>
      </c>
      <c r="E103" s="27">
        <f t="shared" si="11"/>
        <v>-1.6400000000000468</v>
      </c>
      <c r="F103" s="27">
        <f t="shared" si="13"/>
        <v>-2.2430000000000128</v>
      </c>
    </row>
    <row r="104" spans="1:6" x14ac:dyDescent="0.2">
      <c r="A104" t="str">
        <f>$A$19</f>
        <v>Real estate</v>
      </c>
      <c r="B104" s="27">
        <f t="shared" si="11"/>
        <v>-1.1629999999999878</v>
      </c>
      <c r="C104" s="27">
        <f t="shared" si="12"/>
        <v>2.5019999999999509</v>
      </c>
      <c r="D104" s="27">
        <f t="shared" si="11"/>
        <v>-1.5999999999962711E-2</v>
      </c>
      <c r="E104" s="27">
        <f t="shared" si="11"/>
        <v>1.7469999999999697</v>
      </c>
      <c r="F104" s="27">
        <f t="shared" si="13"/>
        <v>1.731000000000007</v>
      </c>
    </row>
    <row r="105" spans="1:6" x14ac:dyDescent="0.2">
      <c r="A105" t="str">
        <f>$A$20</f>
        <v>Professional services</v>
      </c>
      <c r="B105" s="27">
        <f t="shared" si="11"/>
        <v>5.7379999999998361</v>
      </c>
      <c r="C105" s="27">
        <f t="shared" si="12"/>
        <v>-5.9570000000000576</v>
      </c>
      <c r="D105" s="27">
        <f t="shared" si="11"/>
        <v>3.8760000000001682</v>
      </c>
      <c r="E105" s="27">
        <f t="shared" si="11"/>
        <v>5.6429999999998586</v>
      </c>
      <c r="F105" s="27">
        <f t="shared" si="13"/>
        <v>9.5190000000000268</v>
      </c>
    </row>
    <row r="106" spans="1:6" x14ac:dyDescent="0.2">
      <c r="A106" s="10" t="str">
        <f>$A$21</f>
        <v>Support services</v>
      </c>
      <c r="B106" s="27">
        <f t="shared" ref="B106:B111" si="14">C21-B21</f>
        <v>5.9930000000002082</v>
      </c>
      <c r="C106" s="27">
        <f t="shared" ref="C106:C111" si="15">D21-C21</f>
        <v>-7.3390000000000839</v>
      </c>
      <c r="D106" s="27">
        <f t="shared" ref="D106:D111" si="16">E21-D21</f>
        <v>4.283999999999736</v>
      </c>
      <c r="E106" s="27">
        <f t="shared" ref="E106:E111" si="17">F21-E21</f>
        <v>6.6300000000003649</v>
      </c>
      <c r="F106" s="27">
        <f t="shared" si="13"/>
        <v>10.914000000000101</v>
      </c>
    </row>
    <row r="107" spans="1:6" x14ac:dyDescent="0.2">
      <c r="A107" s="10" t="str">
        <f>$A$22</f>
        <v>Public admin. and defence</v>
      </c>
      <c r="B107" s="27">
        <f t="shared" si="14"/>
        <v>-1.5349999999999895</v>
      </c>
      <c r="C107" s="27">
        <f t="shared" si="15"/>
        <v>0.81300000000006634</v>
      </c>
      <c r="D107" s="27">
        <f t="shared" si="16"/>
        <v>1.173999999999829</v>
      </c>
      <c r="E107" s="27">
        <f t="shared" si="17"/>
        <v>-0.46799999999991115</v>
      </c>
      <c r="F107" s="27">
        <f t="shared" si="13"/>
        <v>0.7059999999999178</v>
      </c>
    </row>
    <row r="108" spans="1:6" x14ac:dyDescent="0.2">
      <c r="A108" s="10" t="str">
        <f>$A$23</f>
        <v>Education</v>
      </c>
      <c r="B108" s="27">
        <f t="shared" si="14"/>
        <v>1.7449999999998198</v>
      </c>
      <c r="C108" s="27">
        <f t="shared" si="15"/>
        <v>-3.008999999999773</v>
      </c>
      <c r="D108" s="27">
        <f t="shared" si="16"/>
        <v>-0.53499999999995396</v>
      </c>
      <c r="E108" s="27">
        <f t="shared" si="17"/>
        <v>2.176000000000073</v>
      </c>
      <c r="F108" s="27">
        <f t="shared" si="13"/>
        <v>1.641000000000119</v>
      </c>
    </row>
    <row r="109" spans="1:6" x14ac:dyDescent="0.2">
      <c r="A109" s="10" t="str">
        <f>$A$24</f>
        <v>Health and social work</v>
      </c>
      <c r="B109" s="27">
        <f t="shared" si="14"/>
        <v>5.1790000000001015</v>
      </c>
      <c r="C109" s="27">
        <f t="shared" si="15"/>
        <v>-0.85600000000025034</v>
      </c>
      <c r="D109" s="27">
        <f t="shared" si="16"/>
        <v>3.3590000000002362</v>
      </c>
      <c r="E109" s="27">
        <f t="shared" si="17"/>
        <v>1.2549999999996118</v>
      </c>
      <c r="F109" s="27">
        <f t="shared" si="13"/>
        <v>4.613999999999848</v>
      </c>
    </row>
    <row r="110" spans="1:6" x14ac:dyDescent="0.2">
      <c r="A110" s="10" t="str">
        <f>$A$25</f>
        <v>Arts and entertainment</v>
      </c>
      <c r="B110" s="27">
        <f t="shared" si="14"/>
        <v>-2.0380000000000429</v>
      </c>
      <c r="C110" s="27">
        <f t="shared" si="15"/>
        <v>-0.19000000000000483</v>
      </c>
      <c r="D110" s="27">
        <f t="shared" si="16"/>
        <v>1.5649999999999906</v>
      </c>
      <c r="E110" s="27">
        <f t="shared" si="17"/>
        <v>2.2129999999999903</v>
      </c>
      <c r="F110" s="27">
        <f t="shared" si="13"/>
        <v>3.7779999999999809</v>
      </c>
    </row>
    <row r="111" spans="1:6" x14ac:dyDescent="0.2">
      <c r="A111" s="10" t="str">
        <f>$A$26</f>
        <v>Other services</v>
      </c>
      <c r="B111" s="27">
        <f t="shared" si="14"/>
        <v>5.0000000000032685E-2</v>
      </c>
      <c r="C111" s="27">
        <f t="shared" si="15"/>
        <v>-1.1500000000000945</v>
      </c>
      <c r="D111" s="27">
        <f t="shared" si="16"/>
        <v>-1.39699999999997</v>
      </c>
      <c r="E111" s="27">
        <f t="shared" si="17"/>
        <v>-0.31699999999997885</v>
      </c>
      <c r="F111" s="27">
        <f t="shared" si="13"/>
        <v>-1.7139999999999489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43.819999999999823</v>
      </c>
      <c r="C113" s="29">
        <f>D28-C28</f>
        <v>-21.970999999999549</v>
      </c>
      <c r="D113" s="29">
        <f>E28-D28</f>
        <v>23.204999999998904</v>
      </c>
      <c r="E113" s="29">
        <f>F28-E28</f>
        <v>32.706000000000131</v>
      </c>
      <c r="F113" s="29">
        <f>F28-D28</f>
        <v>55.910999999999035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Kent and Medway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21.590000000000014</v>
      </c>
      <c r="C7" s="31">
        <f>'Ind T1'!C7</f>
        <v>25.59400000000003</v>
      </c>
      <c r="D7" s="31">
        <f>'Ind T1'!D7</f>
        <v>22.053999999999959</v>
      </c>
      <c r="E7" s="31">
        <f>'Ind T1'!E7</f>
        <v>22.827000000000009</v>
      </c>
      <c r="F7" s="31">
        <f>'Ind T1'!F7</f>
        <v>23.977000000000004</v>
      </c>
      <c r="H7" s="31">
        <f>C7-B7</f>
        <v>4.0040000000000155</v>
      </c>
      <c r="I7" s="31">
        <f>D7-C7</f>
        <v>-3.5400000000000702</v>
      </c>
      <c r="J7" s="31">
        <f>E7-D7</f>
        <v>0.77300000000004943</v>
      </c>
      <c r="K7" s="31">
        <f>F7-E7</f>
        <v>1.149999999999995</v>
      </c>
      <c r="L7" s="31">
        <f>F7-D7</f>
        <v>1.9230000000000445</v>
      </c>
    </row>
    <row r="8" spans="1:12" x14ac:dyDescent="0.2">
      <c r="A8" t="str">
        <f>'Ind T2'!A5</f>
        <v>Agriculture</v>
      </c>
      <c r="B8" s="32">
        <f>'Ind T2'!B5</f>
        <v>13.244999999999997</v>
      </c>
      <c r="C8" s="32">
        <f>'Ind T2'!C5</f>
        <v>14.431000000000024</v>
      </c>
      <c r="D8" s="32">
        <f>'Ind T2'!D5</f>
        <v>11.104999999999992</v>
      </c>
      <c r="E8" s="32">
        <f>'Ind T2'!E5</f>
        <v>11.505000000000006</v>
      </c>
      <c r="F8" s="32">
        <f>'Ind T2'!F5</f>
        <v>11.841000000000001</v>
      </c>
      <c r="H8" s="11">
        <f t="shared" ref="H8:H40" si="0">C8-B8</f>
        <v>1.1860000000000266</v>
      </c>
      <c r="I8" s="31">
        <f t="shared" ref="I8:I38" si="1">D8-C8</f>
        <v>-3.3260000000000325</v>
      </c>
      <c r="J8" s="11">
        <f t="shared" ref="J8:J38" si="2">E8-D8</f>
        <v>0.40000000000001457</v>
      </c>
      <c r="K8" s="11">
        <f t="shared" ref="K8:K38" si="3">F8-E8</f>
        <v>0.33599999999999497</v>
      </c>
      <c r="L8" s="31">
        <f t="shared" ref="L8:L40" si="4">F8-D8</f>
        <v>0.73600000000000954</v>
      </c>
    </row>
    <row r="9" spans="1:12" x14ac:dyDescent="0.2">
      <c r="A9" t="str">
        <f>'Ind T2'!A6</f>
        <v>Mining and quarrying</v>
      </c>
      <c r="B9" s="32">
        <f>'Ind T2'!B6</f>
        <v>0.5680000000000005</v>
      </c>
      <c r="C9" s="32">
        <f>'Ind T2'!C6</f>
        <v>0.64199999999999924</v>
      </c>
      <c r="D9" s="32">
        <f>'Ind T2'!D6</f>
        <v>0.4789999999999992</v>
      </c>
      <c r="E9" s="32">
        <f>'Ind T2'!E6</f>
        <v>0.43599999999999889</v>
      </c>
      <c r="F9" s="32">
        <f>'Ind T2'!F6</f>
        <v>0.39700000000000063</v>
      </c>
      <c r="H9" s="11">
        <f t="shared" si="0"/>
        <v>7.3999999999998733E-2</v>
      </c>
      <c r="I9" s="31">
        <f t="shared" si="1"/>
        <v>-0.16300000000000003</v>
      </c>
      <c r="J9" s="11">
        <f t="shared" si="2"/>
        <v>-4.3000000000000316E-2</v>
      </c>
      <c r="K9" s="11">
        <f t="shared" si="3"/>
        <v>-3.8999999999998258E-2</v>
      </c>
      <c r="L9" s="31">
        <f t="shared" si="4"/>
        <v>-8.1999999999998574E-2</v>
      </c>
    </row>
    <row r="10" spans="1:12" x14ac:dyDescent="0.2">
      <c r="A10" t="str">
        <f>'Ind T2'!A10</f>
        <v>Electricity and gas</v>
      </c>
      <c r="B10" s="32">
        <f>'Ind T2'!B10</f>
        <v>2.2400000000000015</v>
      </c>
      <c r="C10" s="32">
        <f>'Ind T2'!C10</f>
        <v>3.2339999999999973</v>
      </c>
      <c r="D10" s="32">
        <f>'Ind T2'!D10</f>
        <v>3.7490000000000001</v>
      </c>
      <c r="E10" s="32">
        <f>'Ind T2'!E10</f>
        <v>3.6740000000000008</v>
      </c>
      <c r="F10" s="32">
        <f>'Ind T2'!F10</f>
        <v>3.6930000000000094</v>
      </c>
      <c r="H10" s="11">
        <f t="shared" si="0"/>
        <v>0.99399999999999578</v>
      </c>
      <c r="I10" s="31">
        <f t="shared" si="1"/>
        <v>0.51500000000000279</v>
      </c>
      <c r="J10" s="11">
        <f t="shared" si="2"/>
        <v>-7.4999999999999289E-2</v>
      </c>
      <c r="K10" s="11">
        <f t="shared" si="3"/>
        <v>1.9000000000008566E-2</v>
      </c>
      <c r="L10" s="31">
        <f t="shared" si="4"/>
        <v>-5.5999999999990724E-2</v>
      </c>
    </row>
    <row r="11" spans="1:12" x14ac:dyDescent="0.2">
      <c r="A11" t="str">
        <f>'Ind T2'!A11</f>
        <v>Water and sewerage</v>
      </c>
      <c r="B11" s="32">
        <f>'Ind T2'!B11</f>
        <v>5.5370000000000132</v>
      </c>
      <c r="C11" s="32">
        <f>'Ind T2'!C11</f>
        <v>7.2870000000000115</v>
      </c>
      <c r="D11" s="32">
        <f>'Ind T2'!D11</f>
        <v>6.720999999999969</v>
      </c>
      <c r="E11" s="32">
        <f>'Ind T2'!E11</f>
        <v>7.2120000000000042</v>
      </c>
      <c r="F11" s="32">
        <f>'Ind T2'!F11</f>
        <v>8.0459999999999905</v>
      </c>
      <c r="H11" s="11">
        <f t="shared" ref="H11" si="5">C11-B11</f>
        <v>1.7499999999999982</v>
      </c>
      <c r="I11" s="31">
        <f t="shared" ref="I11" si="6">D11-C11</f>
        <v>-0.56600000000004247</v>
      </c>
      <c r="J11" s="11">
        <f t="shared" ref="J11" si="7">E11-D11</f>
        <v>0.49100000000003519</v>
      </c>
      <c r="K11" s="11">
        <f t="shared" ref="K11" si="8">F11-E11</f>
        <v>0.83399999999998631</v>
      </c>
      <c r="L11" s="31">
        <f t="shared" si="4"/>
        <v>1.3250000000000215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50.01100000000001</v>
      </c>
      <c r="C13" s="31">
        <f>'Ind T1'!C8</f>
        <v>52.980000000000061</v>
      </c>
      <c r="D13" s="31">
        <f>'Ind T1'!D8</f>
        <v>52.307000000000087</v>
      </c>
      <c r="E13" s="31">
        <f>'Ind T1'!E8</f>
        <v>50.915000000000063</v>
      </c>
      <c r="F13" s="31">
        <f>'Ind T1'!F8</f>
        <v>46.371999999999957</v>
      </c>
      <c r="H13" s="31">
        <f t="shared" si="0"/>
        <v>2.9690000000000509</v>
      </c>
      <c r="I13" s="31">
        <f t="shared" si="1"/>
        <v>-0.6729999999999734</v>
      </c>
      <c r="J13" s="31">
        <f t="shared" si="2"/>
        <v>-1.3920000000000243</v>
      </c>
      <c r="K13" s="31">
        <f t="shared" si="3"/>
        <v>-4.5430000000001058</v>
      </c>
      <c r="L13" s="31">
        <f t="shared" si="4"/>
        <v>-5.9350000000001302</v>
      </c>
    </row>
    <row r="14" spans="1:12" x14ac:dyDescent="0.2">
      <c r="A14" t="str">
        <f>'Ind T2'!A7</f>
        <v>Food drink and tobacco</v>
      </c>
      <c r="B14" s="32">
        <f>'Ind T2'!B7</f>
        <v>5.2469999999999901</v>
      </c>
      <c r="C14" s="32">
        <f>'Ind T2'!C7</f>
        <v>6.993999999999998</v>
      </c>
      <c r="D14" s="32">
        <f>'Ind T2'!D7</f>
        <v>6.9630000000000054</v>
      </c>
      <c r="E14" s="32">
        <f>'Ind T2'!E7</f>
        <v>7.7130000000000081</v>
      </c>
      <c r="F14" s="32">
        <f>'Ind T2'!F7</f>
        <v>8.6259999999999781</v>
      </c>
      <c r="H14" s="11">
        <f t="shared" si="0"/>
        <v>1.7470000000000079</v>
      </c>
      <c r="I14" s="31">
        <f t="shared" si="1"/>
        <v>-3.0999999999992589E-2</v>
      </c>
      <c r="J14" s="11">
        <f t="shared" si="2"/>
        <v>0.75000000000000266</v>
      </c>
      <c r="K14" s="11">
        <f t="shared" si="3"/>
        <v>0.91299999999997006</v>
      </c>
      <c r="L14" s="31">
        <f t="shared" si="4"/>
        <v>1.6629999999999727</v>
      </c>
    </row>
    <row r="15" spans="1:12" x14ac:dyDescent="0.2">
      <c r="A15" t="str">
        <f>'Ind T2'!A8</f>
        <v>Engineering</v>
      </c>
      <c r="B15" s="32">
        <f>'Ind T2'!B8</f>
        <v>10.425999999999988</v>
      </c>
      <c r="C15" s="32">
        <f>'Ind T2'!C8</f>
        <v>10.959000000000032</v>
      </c>
      <c r="D15" s="32">
        <f>'Ind T2'!D8</f>
        <v>10.632000000000033</v>
      </c>
      <c r="E15" s="32">
        <f>'Ind T2'!E8</f>
        <v>10.020000000000026</v>
      </c>
      <c r="F15" s="32">
        <f>'Ind T2'!F8</f>
        <v>7.8359999999999843</v>
      </c>
      <c r="H15" s="11">
        <f t="shared" si="0"/>
        <v>0.53300000000004388</v>
      </c>
      <c r="I15" s="31">
        <f t="shared" si="1"/>
        <v>-0.32699999999999818</v>
      </c>
      <c r="J15" s="11">
        <f t="shared" si="2"/>
        <v>-0.6120000000000072</v>
      </c>
      <c r="K15" s="11">
        <f t="shared" si="3"/>
        <v>-2.1840000000000419</v>
      </c>
      <c r="L15" s="31">
        <f t="shared" si="4"/>
        <v>-2.7960000000000491</v>
      </c>
    </row>
    <row r="16" spans="1:12" x14ac:dyDescent="0.2">
      <c r="A16" t="str">
        <f>'Ind T2'!A9</f>
        <v>Rest of manufacturing</v>
      </c>
      <c r="B16" s="32">
        <f>'Ind T2'!B9</f>
        <v>34.338000000000036</v>
      </c>
      <c r="C16" s="32">
        <f>'Ind T2'!C9</f>
        <v>35.027000000000029</v>
      </c>
      <c r="D16" s="32">
        <f>'Ind T2'!D9</f>
        <v>34.712000000000053</v>
      </c>
      <c r="E16" s="32">
        <f>'Ind T2'!E9</f>
        <v>33.182000000000031</v>
      </c>
      <c r="F16" s="32">
        <f>'Ind T2'!F9</f>
        <v>29.909999999999993</v>
      </c>
      <c r="H16" s="11">
        <f t="shared" si="0"/>
        <v>0.68899999999999295</v>
      </c>
      <c r="I16" s="31">
        <f t="shared" si="1"/>
        <v>-0.31499999999997641</v>
      </c>
      <c r="J16" s="11">
        <f t="shared" si="2"/>
        <v>-1.5300000000000225</v>
      </c>
      <c r="K16" s="11">
        <f t="shared" si="3"/>
        <v>-3.2720000000000375</v>
      </c>
      <c r="L16" s="31">
        <f t="shared" si="4"/>
        <v>-4.80200000000006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62.378000000000142</v>
      </c>
      <c r="C18" s="31">
        <f>'Ind T1'!C9</f>
        <v>72.742000000000175</v>
      </c>
      <c r="D18" s="31">
        <f>'Ind T1'!D9</f>
        <v>74.808000000000291</v>
      </c>
      <c r="E18" s="31">
        <f>'Ind T1'!E9</f>
        <v>79.582999999999487</v>
      </c>
      <c r="F18" s="31">
        <f>'Ind T1'!F9</f>
        <v>85.652999999999977</v>
      </c>
      <c r="H18" s="31">
        <f t="shared" si="0"/>
        <v>10.364000000000033</v>
      </c>
      <c r="I18" s="31">
        <f t="shared" si="1"/>
        <v>2.0660000000001162</v>
      </c>
      <c r="J18" s="31">
        <f t="shared" si="2"/>
        <v>4.7749999999991957</v>
      </c>
      <c r="K18" s="31">
        <f t="shared" si="3"/>
        <v>6.0700000000004906</v>
      </c>
      <c r="L18" s="31">
        <f t="shared" si="4"/>
        <v>10.844999999999686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226.01799999999997</v>
      </c>
      <c r="C20" s="31">
        <f>'Ind T1'!C10</f>
        <v>242.90999999999968</v>
      </c>
      <c r="D20" s="31">
        <f>'Ind T1'!D10</f>
        <v>237.11100000000039</v>
      </c>
      <c r="E20" s="31">
        <f>'Ind T1'!E10</f>
        <v>242.8369999999999</v>
      </c>
      <c r="F20" s="31">
        <f>'Ind T1'!F10</f>
        <v>253.53199999999975</v>
      </c>
      <c r="H20" s="31">
        <f t="shared" si="0"/>
        <v>16.891999999999712</v>
      </c>
      <c r="I20" s="31">
        <f t="shared" si="1"/>
        <v>-5.7989999999992961</v>
      </c>
      <c r="J20" s="31">
        <f t="shared" si="2"/>
        <v>5.7259999999995159</v>
      </c>
      <c r="K20" s="31">
        <f t="shared" si="3"/>
        <v>10.694999999999851</v>
      </c>
      <c r="L20" s="31">
        <f t="shared" si="4"/>
        <v>16.420999999999367</v>
      </c>
    </row>
    <row r="21" spans="1:12" x14ac:dyDescent="0.2">
      <c r="A21" s="10" t="str">
        <f>'Ind T2'!A13</f>
        <v>Wholesale and retail trade</v>
      </c>
      <c r="B21" s="32">
        <f>'Ind T2'!B13</f>
        <v>130.59399999999997</v>
      </c>
      <c r="C21" s="32">
        <f>'Ind T2'!C13</f>
        <v>133.71199999999979</v>
      </c>
      <c r="D21" s="32">
        <f>'Ind T2'!D13</f>
        <v>137.34500000000034</v>
      </c>
      <c r="E21" s="32">
        <f>'Ind T2'!E13</f>
        <v>138.14699999999991</v>
      </c>
      <c r="F21" s="32">
        <f>'Ind T2'!F13</f>
        <v>139.80599999999976</v>
      </c>
      <c r="H21" s="11">
        <f t="shared" si="0"/>
        <v>3.1179999999998245</v>
      </c>
      <c r="I21" s="31">
        <f t="shared" si="1"/>
        <v>3.6330000000005498</v>
      </c>
      <c r="J21" s="11">
        <f t="shared" si="2"/>
        <v>0.80199999999956617</v>
      </c>
      <c r="K21" s="11">
        <f t="shared" si="3"/>
        <v>1.6589999999998497</v>
      </c>
      <c r="L21" s="31">
        <f t="shared" si="4"/>
        <v>2.4609999999994159</v>
      </c>
    </row>
    <row r="22" spans="1:12" x14ac:dyDescent="0.2">
      <c r="A22" s="10" t="str">
        <f>'Ind T2'!A14</f>
        <v>Transport and storage</v>
      </c>
      <c r="B22" s="32">
        <f>'Ind T2'!B14</f>
        <v>43.982000000000021</v>
      </c>
      <c r="C22" s="32">
        <f>'Ind T2'!C14</f>
        <v>48.682999999999865</v>
      </c>
      <c r="D22" s="32">
        <f>'Ind T2'!D14</f>
        <v>43.684999999999967</v>
      </c>
      <c r="E22" s="32">
        <f>'Ind T2'!E14</f>
        <v>45.616000000000014</v>
      </c>
      <c r="F22" s="32">
        <f>'Ind T2'!F14</f>
        <v>46.098999999999954</v>
      </c>
      <c r="H22" s="11">
        <f t="shared" si="0"/>
        <v>4.7009999999998442</v>
      </c>
      <c r="I22" s="31">
        <f t="shared" si="1"/>
        <v>-4.9979999999998981</v>
      </c>
      <c r="J22" s="11">
        <f t="shared" si="2"/>
        <v>1.9310000000000471</v>
      </c>
      <c r="K22" s="11">
        <f t="shared" si="3"/>
        <v>0.48299999999994014</v>
      </c>
      <c r="L22" s="31">
        <f t="shared" si="4"/>
        <v>2.4139999999999873</v>
      </c>
    </row>
    <row r="23" spans="1:12" x14ac:dyDescent="0.2">
      <c r="A23" s="10" t="str">
        <f>'Ind T2'!A15</f>
        <v>Accommodation and food</v>
      </c>
      <c r="B23" s="32">
        <f>'Ind T2'!B15</f>
        <v>51.441999999999986</v>
      </c>
      <c r="C23" s="32">
        <f>'Ind T2'!C15</f>
        <v>60.515000000000043</v>
      </c>
      <c r="D23" s="32">
        <f>'Ind T2'!D15</f>
        <v>56.081000000000074</v>
      </c>
      <c r="E23" s="32">
        <f>'Ind T2'!E15</f>
        <v>59.073999999999991</v>
      </c>
      <c r="F23" s="32">
        <f>'Ind T2'!F15</f>
        <v>67.627000000000052</v>
      </c>
      <c r="H23" s="11">
        <f t="shared" si="0"/>
        <v>9.0730000000000572</v>
      </c>
      <c r="I23" s="31">
        <f t="shared" si="1"/>
        <v>-4.4339999999999691</v>
      </c>
      <c r="J23" s="11">
        <f t="shared" si="2"/>
        <v>2.9929999999999168</v>
      </c>
      <c r="K23" s="11">
        <f t="shared" si="3"/>
        <v>8.5530000000000612</v>
      </c>
      <c r="L23" s="31">
        <f t="shared" si="4"/>
        <v>11.545999999999978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248.83000000000007</v>
      </c>
      <c r="C25" s="31">
        <f>'Ind T1'!C11</f>
        <v>253.03200000000018</v>
      </c>
      <c r="D25" s="31">
        <f>'Ind T1'!D11</f>
        <v>242.05899999999983</v>
      </c>
      <c r="E25" s="31">
        <f>'Ind T1'!E11</f>
        <v>251.38399999999979</v>
      </c>
      <c r="F25" s="31">
        <f>'Ind T1'!F11</f>
        <v>267.755</v>
      </c>
      <c r="H25" s="31">
        <f t="shared" si="0"/>
        <v>4.2020000000001119</v>
      </c>
      <c r="I25" s="31">
        <f t="shared" si="1"/>
        <v>-10.973000000000354</v>
      </c>
      <c r="J25" s="31">
        <f t="shared" si="2"/>
        <v>9.3249999999999602</v>
      </c>
      <c r="K25" s="31">
        <f t="shared" si="3"/>
        <v>16.371000000000208</v>
      </c>
      <c r="L25" s="31">
        <f t="shared" si="4"/>
        <v>25.696000000000168</v>
      </c>
    </row>
    <row r="26" spans="1:12" x14ac:dyDescent="0.2">
      <c r="A26" s="10" t="str">
        <f>'Ind T2'!A16</f>
        <v>Media</v>
      </c>
      <c r="B26" s="11">
        <f>'Ind T2'!B16</f>
        <v>7.3269999999999991</v>
      </c>
      <c r="C26" s="11">
        <f>'Ind T2'!C16</f>
        <v>5.1239999999999917</v>
      </c>
      <c r="D26" s="11">
        <f>'Ind T2'!D16</f>
        <v>5.7389999999999946</v>
      </c>
      <c r="E26" s="11">
        <f>'Ind T2'!E16</f>
        <v>5.512999999999999</v>
      </c>
      <c r="F26" s="11">
        <f>'Ind T2'!F16</f>
        <v>5.3730000000000002</v>
      </c>
      <c r="H26" s="11">
        <f t="shared" si="0"/>
        <v>-2.2030000000000074</v>
      </c>
      <c r="I26" s="31">
        <f t="shared" si="1"/>
        <v>0.61500000000000288</v>
      </c>
      <c r="J26" s="11">
        <f t="shared" si="2"/>
        <v>-0.22599999999999554</v>
      </c>
      <c r="K26" s="11">
        <f t="shared" si="3"/>
        <v>-0.13999999999999879</v>
      </c>
      <c r="L26" s="31">
        <f t="shared" si="4"/>
        <v>-0.36599999999999433</v>
      </c>
    </row>
    <row r="27" spans="1:12" x14ac:dyDescent="0.2">
      <c r="A27" s="10" t="str">
        <f>'Ind T2'!A17</f>
        <v>Information technology</v>
      </c>
      <c r="B27" s="11">
        <f>'Ind T2'!B17</f>
        <v>20.698000000000025</v>
      </c>
      <c r="C27" s="11">
        <f>'Ind T2'!C17</f>
        <v>19.276999999999997</v>
      </c>
      <c r="D27" s="11">
        <f>'Ind T2'!D17</f>
        <v>19.668999999999997</v>
      </c>
      <c r="E27" s="11">
        <f>'Ind T2'!E17</f>
        <v>21.510999999999967</v>
      </c>
      <c r="F27" s="11">
        <f>'Ind T2'!F17</f>
        <v>23.746000000000016</v>
      </c>
      <c r="H27" s="11">
        <f t="shared" si="0"/>
        <v>-1.4210000000000278</v>
      </c>
      <c r="I27" s="31">
        <f t="shared" si="1"/>
        <v>0.39199999999999946</v>
      </c>
      <c r="J27" s="11">
        <f t="shared" si="2"/>
        <v>1.8419999999999703</v>
      </c>
      <c r="K27" s="11">
        <f t="shared" si="3"/>
        <v>2.2350000000000492</v>
      </c>
      <c r="L27" s="31">
        <f t="shared" si="4"/>
        <v>4.0770000000000195</v>
      </c>
    </row>
    <row r="28" spans="1:12" x14ac:dyDescent="0.2">
      <c r="A28" s="10" t="str">
        <f>'Ind T2'!A18</f>
        <v>Finance and insurance</v>
      </c>
      <c r="B28" s="11">
        <f>'Ind T2'!B18</f>
        <v>22.015000000000001</v>
      </c>
      <c r="C28" s="11">
        <f>'Ind T2'!C18</f>
        <v>21.261000000000077</v>
      </c>
      <c r="D28" s="11">
        <f>'Ind T2'!D18</f>
        <v>21.414999999999988</v>
      </c>
      <c r="E28" s="11">
        <f>'Ind T2'!E18</f>
        <v>20.812000000000022</v>
      </c>
      <c r="F28" s="11">
        <f>'Ind T2'!F18</f>
        <v>19.171999999999976</v>
      </c>
      <c r="H28" s="11">
        <f t="shared" si="0"/>
        <v>-0.75399999999992318</v>
      </c>
      <c r="I28" s="31">
        <f t="shared" si="1"/>
        <v>0.1539999999999111</v>
      </c>
      <c r="J28" s="11">
        <f t="shared" si="2"/>
        <v>-0.60299999999996601</v>
      </c>
      <c r="K28" s="11">
        <f t="shared" si="3"/>
        <v>-1.6400000000000468</v>
      </c>
      <c r="L28" s="31">
        <f t="shared" si="4"/>
        <v>-2.2430000000000128</v>
      </c>
    </row>
    <row r="29" spans="1:12" x14ac:dyDescent="0.2">
      <c r="A29" s="10" t="str">
        <f>'Ind T2'!A19</f>
        <v>Real estate</v>
      </c>
      <c r="B29" s="11">
        <f>'Ind T2'!B19</f>
        <v>13.754000000000007</v>
      </c>
      <c r="C29" s="11">
        <f>'Ind T2'!C19</f>
        <v>12.591000000000019</v>
      </c>
      <c r="D29" s="11">
        <f>'Ind T2'!D19</f>
        <v>15.09299999999997</v>
      </c>
      <c r="E29" s="11">
        <f>'Ind T2'!E19</f>
        <v>15.077000000000007</v>
      </c>
      <c r="F29" s="11">
        <f>'Ind T2'!F19</f>
        <v>16.823999999999977</v>
      </c>
      <c r="H29" s="11">
        <f t="shared" ref="H29:H31" si="9">C29-B29</f>
        <v>-1.1629999999999878</v>
      </c>
      <c r="I29" s="31">
        <f t="shared" ref="I29:I31" si="10">D29-C29</f>
        <v>2.5019999999999509</v>
      </c>
      <c r="J29" s="11">
        <f t="shared" ref="J29:J31" si="11">E29-D29</f>
        <v>-1.5999999999962711E-2</v>
      </c>
      <c r="K29" s="11">
        <f t="shared" ref="K29:K31" si="12">F29-E29</f>
        <v>1.7469999999999697</v>
      </c>
      <c r="L29" s="31">
        <f t="shared" si="4"/>
        <v>1.731000000000007</v>
      </c>
    </row>
    <row r="30" spans="1:12" x14ac:dyDescent="0.2">
      <c r="A30" s="10" t="str">
        <f>'Ind T2'!A20</f>
        <v>Professional services</v>
      </c>
      <c r="B30" s="11">
        <f>'Ind T2'!B20</f>
        <v>61.21500000000011</v>
      </c>
      <c r="C30" s="11">
        <f>'Ind T2'!C20</f>
        <v>66.952999999999946</v>
      </c>
      <c r="D30" s="11">
        <f>'Ind T2'!D20</f>
        <v>60.995999999999889</v>
      </c>
      <c r="E30" s="11">
        <f>'Ind T2'!E20</f>
        <v>64.872000000000057</v>
      </c>
      <c r="F30" s="11">
        <f>'Ind T2'!F20</f>
        <v>70.514999999999915</v>
      </c>
      <c r="H30" s="11">
        <f t="shared" si="9"/>
        <v>5.7379999999998361</v>
      </c>
      <c r="I30" s="31">
        <f t="shared" si="10"/>
        <v>-5.9570000000000576</v>
      </c>
      <c r="J30" s="11">
        <f t="shared" si="11"/>
        <v>3.8760000000001682</v>
      </c>
      <c r="K30" s="11">
        <f t="shared" si="12"/>
        <v>5.6429999999998586</v>
      </c>
      <c r="L30" s="31">
        <f t="shared" si="4"/>
        <v>9.5190000000000268</v>
      </c>
    </row>
    <row r="31" spans="1:12" x14ac:dyDescent="0.2">
      <c r="A31" s="10" t="str">
        <f>'Ind T2'!A21</f>
        <v>Support services</v>
      </c>
      <c r="B31" s="11">
        <f>'Ind T2'!B21</f>
        <v>72.146999999999892</v>
      </c>
      <c r="C31" s="11">
        <f>'Ind T2'!C21</f>
        <v>78.1400000000001</v>
      </c>
      <c r="D31" s="11">
        <f>'Ind T2'!D21</f>
        <v>70.801000000000016</v>
      </c>
      <c r="E31" s="11">
        <f>'Ind T2'!E21</f>
        <v>75.084999999999752</v>
      </c>
      <c r="F31" s="11">
        <f>'Ind T2'!F21</f>
        <v>81.715000000000117</v>
      </c>
      <c r="H31" s="11">
        <f t="shared" si="9"/>
        <v>5.9930000000002082</v>
      </c>
      <c r="I31" s="31">
        <f t="shared" si="10"/>
        <v>-7.3390000000000839</v>
      </c>
      <c r="J31" s="11">
        <f t="shared" si="11"/>
        <v>4.283999999999736</v>
      </c>
      <c r="K31" s="11">
        <f t="shared" si="12"/>
        <v>6.6300000000003649</v>
      </c>
      <c r="L31" s="31">
        <f t="shared" si="4"/>
        <v>10.914000000000101</v>
      </c>
    </row>
    <row r="32" spans="1:12" x14ac:dyDescent="0.2">
      <c r="A32" s="10" t="str">
        <f>'Ind T2'!A25</f>
        <v>Arts and entertainment</v>
      </c>
      <c r="B32" s="11">
        <f>'Ind T2'!B25</f>
        <v>24.943000000000044</v>
      </c>
      <c r="C32" s="11">
        <f>'Ind T2'!C25</f>
        <v>22.905000000000001</v>
      </c>
      <c r="D32" s="11">
        <f>'Ind T2'!D25</f>
        <v>22.714999999999996</v>
      </c>
      <c r="E32" s="11">
        <f>'Ind T2'!E25</f>
        <v>24.279999999999987</v>
      </c>
      <c r="F32" s="11">
        <f>'Ind T2'!F25</f>
        <v>26.492999999999977</v>
      </c>
      <c r="H32" s="11">
        <f t="shared" ref="H32" si="13">C32-B32</f>
        <v>-2.0380000000000429</v>
      </c>
      <c r="I32" s="31">
        <f t="shared" ref="I32:I33" si="14">D32-C32</f>
        <v>-0.19000000000000483</v>
      </c>
      <c r="J32" s="11">
        <f t="shared" ref="J32:J33" si="15">E32-D32</f>
        <v>1.5649999999999906</v>
      </c>
      <c r="K32" s="11">
        <f t="shared" ref="K32:K33" si="16">F32-E32</f>
        <v>2.2129999999999903</v>
      </c>
      <c r="L32" s="31">
        <f t="shared" si="4"/>
        <v>3.7779999999999809</v>
      </c>
    </row>
    <row r="33" spans="1:12" x14ac:dyDescent="0.2">
      <c r="A33" s="10" t="str">
        <f>'Ind T2'!A26</f>
        <v>Other services</v>
      </c>
      <c r="B33" s="11">
        <f>'Ind T2'!B26</f>
        <v>26.731000000000027</v>
      </c>
      <c r="C33" s="11">
        <f>'Ind T2'!C26</f>
        <v>26.781000000000059</v>
      </c>
      <c r="D33" s="11">
        <f>'Ind T2'!D26</f>
        <v>25.630999999999965</v>
      </c>
      <c r="E33" s="11">
        <f>'Ind T2'!E26</f>
        <v>24.233999999999995</v>
      </c>
      <c r="F33" s="11">
        <f>'Ind T2'!F26</f>
        <v>23.917000000000016</v>
      </c>
      <c r="H33" s="11">
        <f>C33-B33</f>
        <v>5.0000000000032685E-2</v>
      </c>
      <c r="I33" s="31">
        <f t="shared" si="14"/>
        <v>-1.1500000000000945</v>
      </c>
      <c r="J33" s="11">
        <f t="shared" si="15"/>
        <v>-1.39699999999997</v>
      </c>
      <c r="K33" s="11">
        <f t="shared" si="16"/>
        <v>-0.31699999999997885</v>
      </c>
      <c r="L33" s="31">
        <f t="shared" si="4"/>
        <v>-1.7139999999999489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222.28400000000005</v>
      </c>
      <c r="C35" s="31">
        <f>'Ind T1'!C12</f>
        <v>227.673</v>
      </c>
      <c r="D35" s="31">
        <f>'Ind T1'!D12</f>
        <v>224.62100000000004</v>
      </c>
      <c r="E35" s="31">
        <f>'Ind T1'!E12</f>
        <v>228.61900000000014</v>
      </c>
      <c r="F35" s="31">
        <f>'Ind T1'!F12</f>
        <v>231.58199999999994</v>
      </c>
      <c r="H35" s="31">
        <f t="shared" si="0"/>
        <v>5.3889999999999532</v>
      </c>
      <c r="I35" s="31">
        <f t="shared" si="1"/>
        <v>-3.0519999999999641</v>
      </c>
      <c r="J35" s="31">
        <f t="shared" si="2"/>
        <v>3.9980000000001041</v>
      </c>
      <c r="K35" s="31">
        <f t="shared" si="3"/>
        <v>2.9629999999997949</v>
      </c>
      <c r="L35" s="31">
        <f t="shared" si="4"/>
        <v>6.960999999999899</v>
      </c>
    </row>
    <row r="36" spans="1:12" x14ac:dyDescent="0.2">
      <c r="A36" s="10" t="str">
        <f>'Ind T2'!A22</f>
        <v>Public admin. and defence</v>
      </c>
      <c r="B36" s="32">
        <f>'Ind T2'!B22</f>
        <v>38.540000000000013</v>
      </c>
      <c r="C36" s="32">
        <f>'Ind T2'!C22</f>
        <v>37.005000000000024</v>
      </c>
      <c r="D36" s="32">
        <f>'Ind T2'!D22</f>
        <v>37.81800000000009</v>
      </c>
      <c r="E36" s="32">
        <f>'Ind T2'!E22</f>
        <v>38.991999999999919</v>
      </c>
      <c r="F36" s="32">
        <f>'Ind T2'!F22</f>
        <v>38.524000000000008</v>
      </c>
      <c r="H36" s="11">
        <f t="shared" si="0"/>
        <v>-1.5349999999999895</v>
      </c>
      <c r="I36" s="31">
        <f t="shared" si="1"/>
        <v>0.81300000000006634</v>
      </c>
      <c r="J36" s="11">
        <f t="shared" si="2"/>
        <v>1.173999999999829</v>
      </c>
      <c r="K36" s="11">
        <f t="shared" si="3"/>
        <v>-0.46799999999991115</v>
      </c>
      <c r="L36" s="31">
        <f t="shared" si="4"/>
        <v>0.7059999999999178</v>
      </c>
    </row>
    <row r="37" spans="1:12" x14ac:dyDescent="0.2">
      <c r="A37" s="10" t="str">
        <f>'Ind T2'!A23</f>
        <v>Education</v>
      </c>
      <c r="B37" s="32">
        <f>'Ind T2'!B23</f>
        <v>80.843000000000018</v>
      </c>
      <c r="C37" s="32">
        <f>'Ind T2'!C23</f>
        <v>82.587999999999838</v>
      </c>
      <c r="D37" s="32">
        <f>'Ind T2'!D23</f>
        <v>79.579000000000065</v>
      </c>
      <c r="E37" s="32">
        <f>'Ind T2'!E23</f>
        <v>79.044000000000111</v>
      </c>
      <c r="F37" s="32">
        <f>'Ind T2'!F23</f>
        <v>81.220000000000184</v>
      </c>
      <c r="H37" s="11">
        <f t="shared" si="0"/>
        <v>1.7449999999998198</v>
      </c>
      <c r="I37" s="31">
        <f t="shared" si="1"/>
        <v>-3.008999999999773</v>
      </c>
      <c r="J37" s="11">
        <f t="shared" si="2"/>
        <v>-0.53499999999995396</v>
      </c>
      <c r="K37" s="11">
        <f t="shared" si="3"/>
        <v>2.176000000000073</v>
      </c>
      <c r="L37" s="31">
        <f t="shared" si="4"/>
        <v>1.641000000000119</v>
      </c>
    </row>
    <row r="38" spans="1:12" x14ac:dyDescent="0.2">
      <c r="A38" s="10" t="str">
        <f>'Ind T2'!A24</f>
        <v>Health and social work</v>
      </c>
      <c r="B38" s="32">
        <f>'Ind T2'!B24</f>
        <v>102.90100000000002</v>
      </c>
      <c r="C38" s="32">
        <f>'Ind T2'!C24</f>
        <v>108.08000000000013</v>
      </c>
      <c r="D38" s="32">
        <f>'Ind T2'!D24</f>
        <v>107.22399999999988</v>
      </c>
      <c r="E38" s="32">
        <f>'Ind T2'!E24</f>
        <v>110.58300000000011</v>
      </c>
      <c r="F38" s="32">
        <f>'Ind T2'!F24</f>
        <v>111.83799999999972</v>
      </c>
      <c r="H38" s="11">
        <f t="shared" si="0"/>
        <v>5.1790000000001015</v>
      </c>
      <c r="I38" s="31">
        <f t="shared" si="1"/>
        <v>-0.85600000000025034</v>
      </c>
      <c r="J38" s="11">
        <f t="shared" si="2"/>
        <v>3.3590000000002362</v>
      </c>
      <c r="K38" s="11">
        <f t="shared" si="3"/>
        <v>1.2549999999996118</v>
      </c>
      <c r="L38" s="31">
        <f t="shared" si="4"/>
        <v>4.613999999999848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831.11100000000033</v>
      </c>
      <c r="C40" s="33">
        <f>'Ind T1'!C14</f>
        <v>874.93100000000015</v>
      </c>
      <c r="D40" s="33">
        <f>'Ind T1'!D14</f>
        <v>852.96000000000049</v>
      </c>
      <c r="E40" s="33">
        <f>'Ind T1'!E14</f>
        <v>876.1649999999994</v>
      </c>
      <c r="F40" s="33">
        <f>'Ind T1'!F14</f>
        <v>908.87099999999964</v>
      </c>
      <c r="G40" s="24"/>
      <c r="H40" s="34">
        <f t="shared" si="0"/>
        <v>43.819999999999823</v>
      </c>
      <c r="I40" s="34">
        <f>D40-C40</f>
        <v>-21.970999999999663</v>
      </c>
      <c r="J40" s="34">
        <f>E40-D40</f>
        <v>23.204999999998904</v>
      </c>
      <c r="K40" s="34">
        <f>F40-E40</f>
        <v>32.706000000000245</v>
      </c>
      <c r="L40" s="205">
        <f t="shared" si="4"/>
        <v>55.910999999999149</v>
      </c>
    </row>
    <row r="44" spans="1:12" ht="15.75" x14ac:dyDescent="0.25">
      <c r="A44" s="19" t="str">
        <f>CONCATENATE(A1," (Continued)")</f>
        <v>Industry Table 4  Employment by Industry Group in Sector (SIC 2007), 2015-2035, Kent and Medway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4.344936913394104</v>
      </c>
      <c r="C50" s="44">
        <f t="shared" ref="B50:E54" si="17">IF(AND(D$5-C$5 &lt;&gt; 0,C7&lt;&gt;0,D7&lt;&gt;0),(EXP(LN(D7/C7)/(D$5-C$5))-1)*100,0)</f>
        <v>-13.8313667265768</v>
      </c>
      <c r="D50" s="44">
        <f t="shared" si="17"/>
        <v>0.69138016384229228</v>
      </c>
      <c r="E50" s="44">
        <f t="shared" si="17"/>
        <v>0.49271980799507897</v>
      </c>
      <c r="F50" s="44">
        <f>IF(AND(F$5-D$5 &lt;&gt; 0,D7&lt;&gt;0,F7&lt;&gt;0),(EXP(LN(F7/D7)/(F$5-D$5))-1)*100,0)</f>
        <v>0.55889633843366759</v>
      </c>
      <c r="H50" s="44">
        <f>(B7/B$40)*100</f>
        <v>2.597727620017062</v>
      </c>
      <c r="I50" s="44">
        <f>(C7/C$40)*100</f>
        <v>2.9252592490150682</v>
      </c>
      <c r="J50" s="44">
        <f>(D7/D$40)*100</f>
        <v>2.5855843181391798</v>
      </c>
      <c r="K50" s="44">
        <f>(E7/E$40)*100</f>
        <v>2.6053311876187735</v>
      </c>
      <c r="L50" s="44">
        <f>(F7/F$40)*100</f>
        <v>2.6381081583635098</v>
      </c>
    </row>
    <row r="51" spans="1:12" x14ac:dyDescent="0.2">
      <c r="A51" t="str">
        <f>A8</f>
        <v>Agriculture</v>
      </c>
      <c r="B51" s="40">
        <f t="shared" si="17"/>
        <v>2.1671117273375229</v>
      </c>
      <c r="C51" s="44">
        <f t="shared" si="17"/>
        <v>-23.047605848520735</v>
      </c>
      <c r="D51" s="40">
        <f t="shared" si="17"/>
        <v>0.71023561698315696</v>
      </c>
      <c r="E51" s="40">
        <f t="shared" si="17"/>
        <v>0.28827834378164496</v>
      </c>
      <c r="F51" s="44">
        <f t="shared" ref="F51:F83" si="18">IF(AND(F$5-D$5 &lt;&gt; 0,D8&lt;&gt;0,F8&lt;&gt;0),(EXP(LN(F8/D8)/(F$5-D$5))-1)*100,0)</f>
        <v>0.42873396560723087</v>
      </c>
      <c r="H51" s="40">
        <f t="shared" ref="H51:L54" si="19">(B8/B$7)*100</f>
        <v>61.347846225104163</v>
      </c>
      <c r="I51" s="40">
        <f t="shared" si="19"/>
        <v>56.38430882238027</v>
      </c>
      <c r="J51" s="40">
        <f t="shared" si="19"/>
        <v>50.353677337444516</v>
      </c>
      <c r="K51" s="40">
        <f t="shared" si="19"/>
        <v>50.400841109212777</v>
      </c>
      <c r="L51" s="40">
        <f t="shared" si="19"/>
        <v>49.384827125995741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3.1090233158182157</v>
      </c>
      <c r="C52" s="44">
        <f t="shared" si="17"/>
        <v>-25.389408099688502</v>
      </c>
      <c r="D52" s="40">
        <f t="shared" si="17"/>
        <v>-1.8635835643719956</v>
      </c>
      <c r="E52" s="40">
        <f t="shared" si="17"/>
        <v>-0.93268290440015056</v>
      </c>
      <c r="F52" s="44">
        <f t="shared" si="18"/>
        <v>-1.2439601574706027</v>
      </c>
      <c r="H52" s="40">
        <f t="shared" si="19"/>
        <v>2.6308476146364064</v>
      </c>
      <c r="I52" s="40">
        <f t="shared" si="19"/>
        <v>2.5084004063452312</v>
      </c>
      <c r="J52" s="40">
        <f t="shared" si="19"/>
        <v>2.1719415978960739</v>
      </c>
      <c r="K52" s="40">
        <f t="shared" si="19"/>
        <v>1.9100188373417388</v>
      </c>
      <c r="L52" s="40">
        <f t="shared" si="19"/>
        <v>1.6557534303707746</v>
      </c>
    </row>
    <row r="53" spans="1:12" x14ac:dyDescent="0.2">
      <c r="A53" t="str">
        <f>A10</f>
        <v>Electricity and gas</v>
      </c>
      <c r="B53" s="40">
        <f t="shared" si="17"/>
        <v>9.615760001461048</v>
      </c>
      <c r="C53" s="44">
        <f t="shared" si="17"/>
        <v>15.924551638837459</v>
      </c>
      <c r="D53" s="40">
        <f t="shared" si="17"/>
        <v>-0.40334737969407453</v>
      </c>
      <c r="E53" s="40">
        <f t="shared" si="17"/>
        <v>5.1594796313536584E-2</v>
      </c>
      <c r="F53" s="44">
        <f t="shared" si="18"/>
        <v>-0.10028302881716078</v>
      </c>
      <c r="H53" s="40">
        <f t="shared" si="19"/>
        <v>10.375173691523853</v>
      </c>
      <c r="I53" s="40">
        <f t="shared" si="19"/>
        <v>12.63577400953346</v>
      </c>
      <c r="J53" s="40">
        <f t="shared" si="19"/>
        <v>16.999183821529009</v>
      </c>
      <c r="K53" s="40">
        <f t="shared" si="19"/>
        <v>16.094975248609099</v>
      </c>
      <c r="L53" s="40">
        <f t="shared" si="19"/>
        <v>15.402260499645532</v>
      </c>
    </row>
    <row r="54" spans="1:12" x14ac:dyDescent="0.2">
      <c r="A54" t="str">
        <f>A11</f>
        <v>Water and sewerage</v>
      </c>
      <c r="B54" s="40">
        <f t="shared" si="17"/>
        <v>7.1071741994945148</v>
      </c>
      <c r="C54" s="44">
        <f t="shared" si="17"/>
        <v>-7.7672567586117953</v>
      </c>
      <c r="D54" s="40">
        <f t="shared" si="17"/>
        <v>1.4201770887918519</v>
      </c>
      <c r="E54" s="40">
        <f t="shared" si="17"/>
        <v>1.1002969089261239</v>
      </c>
      <c r="F54" s="44">
        <f t="shared" si="18"/>
        <v>1.2068113775559608</v>
      </c>
      <c r="H54" s="40">
        <f t="shared" si="19"/>
        <v>25.646132468735573</v>
      </c>
      <c r="I54" s="40">
        <f t="shared" si="19"/>
        <v>28.471516761741043</v>
      </c>
      <c r="J54" s="40">
        <f t="shared" si="19"/>
        <v>30.475197243130413</v>
      </c>
      <c r="K54" s="40">
        <f t="shared" si="19"/>
        <v>31.594164804836382</v>
      </c>
      <c r="L54" s="40">
        <f t="shared" si="19"/>
        <v>33.557158943987943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1.4522314547587678</v>
      </c>
      <c r="C56" s="44">
        <f t="shared" si="20"/>
        <v>-1.2702906757266375</v>
      </c>
      <c r="D56" s="44">
        <f t="shared" si="20"/>
        <v>-0.53800016146154928</v>
      </c>
      <c r="E56" s="44">
        <f t="shared" si="20"/>
        <v>-0.93026349398819264</v>
      </c>
      <c r="F56" s="44">
        <f t="shared" si="18"/>
        <v>-0.79968124382998607</v>
      </c>
      <c r="H56" s="44">
        <f>(B13/B$40)*100</f>
        <v>6.0173671146212708</v>
      </c>
      <c r="I56" s="44">
        <f>(C13/C$40)*100</f>
        <v>6.0553346492466318</v>
      </c>
      <c r="J56" s="44">
        <f>(D13/D$40)*100</f>
        <v>6.1324094916526048</v>
      </c>
      <c r="K56" s="44">
        <f>(E13/E$40)*100</f>
        <v>5.8111200515884676</v>
      </c>
      <c r="L56" s="44">
        <f>(F13/F$40)*100</f>
        <v>5.1021542111036631</v>
      </c>
    </row>
    <row r="57" spans="1:12" x14ac:dyDescent="0.2">
      <c r="A57" t="str">
        <f>A14</f>
        <v>Food drink and tobacco</v>
      </c>
      <c r="B57" s="40">
        <f t="shared" si="20"/>
        <v>7.4493124708808311</v>
      </c>
      <c r="C57" s="44">
        <f t="shared" si="20"/>
        <v>-0.44323706033733146</v>
      </c>
      <c r="D57" s="40">
        <f t="shared" si="20"/>
        <v>2.0670087570346496</v>
      </c>
      <c r="E57" s="40">
        <f t="shared" si="20"/>
        <v>1.125018074761952</v>
      </c>
      <c r="F57" s="44">
        <f t="shared" si="18"/>
        <v>1.4380450113862908</v>
      </c>
      <c r="H57" s="40">
        <f t="shared" ref="H57:L59" si="21">(B14/B$13)*100</f>
        <v>10.491691827797862</v>
      </c>
      <c r="I57" s="40">
        <f t="shared" si="21"/>
        <v>13.201208003019987</v>
      </c>
      <c r="J57" s="40">
        <f t="shared" si="21"/>
        <v>13.311793832565419</v>
      </c>
      <c r="K57" s="40">
        <f t="shared" si="21"/>
        <v>15.148777374054795</v>
      </c>
      <c r="L57" s="40">
        <f t="shared" si="21"/>
        <v>18.601742430777161</v>
      </c>
    </row>
    <row r="58" spans="1:12" x14ac:dyDescent="0.2">
      <c r="A58" t="str">
        <f>A15</f>
        <v>Engineering</v>
      </c>
      <c r="B58" s="40">
        <f t="shared" si="20"/>
        <v>1.2542594275381846</v>
      </c>
      <c r="C58" s="44">
        <f t="shared" si="20"/>
        <v>-2.9838488913221717</v>
      </c>
      <c r="D58" s="40">
        <f t="shared" si="20"/>
        <v>-1.1787027398761363</v>
      </c>
      <c r="E58" s="40">
        <f t="shared" si="20"/>
        <v>-2.4285698757053775</v>
      </c>
      <c r="F58" s="44">
        <f t="shared" si="18"/>
        <v>-2.0137138892627582</v>
      </c>
      <c r="H58" s="40">
        <f t="shared" si="21"/>
        <v>20.84741356901479</v>
      </c>
      <c r="I58" s="40">
        <f t="shared" si="21"/>
        <v>20.685164212910568</v>
      </c>
      <c r="J58" s="40">
        <f t="shared" si="21"/>
        <v>20.326151375532941</v>
      </c>
      <c r="K58" s="40">
        <f t="shared" si="21"/>
        <v>19.67985858784251</v>
      </c>
      <c r="L58" s="40">
        <f t="shared" si="21"/>
        <v>16.898128180798739</v>
      </c>
    </row>
    <row r="59" spans="1:12" x14ac:dyDescent="0.2">
      <c r="A59" t="str">
        <f>A16</f>
        <v>Rest of manufacturing</v>
      </c>
      <c r="B59" s="40">
        <f t="shared" si="20"/>
        <v>0.49789992277724515</v>
      </c>
      <c r="C59" s="44">
        <f t="shared" si="20"/>
        <v>-0.89930624946462645</v>
      </c>
      <c r="D59" s="40">
        <f t="shared" si="20"/>
        <v>-0.89750591919615097</v>
      </c>
      <c r="E59" s="40">
        <f t="shared" si="20"/>
        <v>-1.0327767305120306</v>
      </c>
      <c r="F59" s="44">
        <f t="shared" si="18"/>
        <v>-0.98770698798126277</v>
      </c>
      <c r="H59" s="40">
        <f t="shared" si="21"/>
        <v>68.660894603187359</v>
      </c>
      <c r="I59" s="40">
        <f t="shared" si="21"/>
        <v>66.113627784069436</v>
      </c>
      <c r="J59" s="40">
        <f t="shared" si="21"/>
        <v>66.362054791901642</v>
      </c>
      <c r="K59" s="40">
        <f t="shared" si="21"/>
        <v>65.171364038102695</v>
      </c>
      <c r="L59" s="40">
        <f t="shared" si="21"/>
        <v>64.500129388424099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3.9174420345694072</v>
      </c>
      <c r="C61" s="44">
        <f>IF(AND(D$5-C$5 &lt;&gt; 0,C18&lt;&gt;0,D18&lt;&gt;0),(EXP(LN(D18/C18)/(D$5-C$5))-1)*100,0)</f>
        <v>2.8401748645900726</v>
      </c>
      <c r="D61" s="44">
        <f>IF(AND(E$5-D$5 &lt;&gt; 0,D18&lt;&gt;0,E18&lt;&gt;0),(EXP(LN(E18/D18)/(E$5-D$5))-1)*100,0)</f>
        <v>1.2452023029681181</v>
      </c>
      <c r="E61" s="44">
        <f>IF(AND(F$5-E$5 &lt;&gt; 0,E18&lt;&gt;0,F18&lt;&gt;0),(EXP(LN(F18/E18)/(F$5-E$5))-1)*100,0)</f>
        <v>0.73774551369223396</v>
      </c>
      <c r="F61" s="44">
        <f t="shared" si="18"/>
        <v>0.90661453953115867</v>
      </c>
      <c r="H61" s="44">
        <f>(B18/B$40)*100</f>
        <v>7.5053753349432402</v>
      </c>
      <c r="I61" s="44">
        <f>(C18/C$40)*100</f>
        <v>8.3140270489901678</v>
      </c>
      <c r="J61" s="44">
        <f>(D18/D$40)*100</f>
        <v>8.7703995498030682</v>
      </c>
      <c r="K61" s="44">
        <f>(E18/E$40)*100</f>
        <v>9.0831064924985068</v>
      </c>
      <c r="L61" s="44">
        <f>(F18/F$40)*100</f>
        <v>9.4241096921345289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1.8182413878685688</v>
      </c>
      <c r="C63" s="44">
        <f t="shared" si="22"/>
        <v>-2.3873039397304785</v>
      </c>
      <c r="D63" s="44">
        <f t="shared" si="22"/>
        <v>0.47838161768376519</v>
      </c>
      <c r="E63" s="44">
        <f t="shared" si="22"/>
        <v>0.43192623837351451</v>
      </c>
      <c r="F63" s="44">
        <f t="shared" si="18"/>
        <v>0.44740897784480982</v>
      </c>
      <c r="H63" s="44">
        <f>(B20/B$40)*100</f>
        <v>27.194682780037795</v>
      </c>
      <c r="I63" s="44">
        <f>(C20/C$40)*100</f>
        <v>27.763332194195844</v>
      </c>
      <c r="J63" s="44">
        <f>(D20/D$40)*100</f>
        <v>27.798607203151409</v>
      </c>
      <c r="K63" s="44">
        <f>(E20/E$40)*100</f>
        <v>27.715898261172278</v>
      </c>
      <c r="L63" s="44">
        <f>(F20/F$40)*100</f>
        <v>27.895267865296596</v>
      </c>
    </row>
    <row r="64" spans="1:12" x14ac:dyDescent="0.2">
      <c r="A64" t="str">
        <f>A21</f>
        <v>Wholesale and retail trade</v>
      </c>
      <c r="B64" s="40">
        <f t="shared" si="22"/>
        <v>0.59161716439282142</v>
      </c>
      <c r="C64" s="44">
        <f t="shared" si="22"/>
        <v>2.717033624506815</v>
      </c>
      <c r="D64" s="40">
        <f t="shared" si="22"/>
        <v>0.11651436685895522</v>
      </c>
      <c r="E64" s="40">
        <f t="shared" si="22"/>
        <v>0.11944539652588571</v>
      </c>
      <c r="F64" s="44">
        <f t="shared" si="18"/>
        <v>0.11846837710265401</v>
      </c>
      <c r="H64" s="40">
        <f t="shared" ref="H64:L66" si="23">(B21/B$20)*100</f>
        <v>57.780353777132788</v>
      </c>
      <c r="I64" s="40">
        <f t="shared" si="23"/>
        <v>55.045901774319695</v>
      </c>
      <c r="J64" s="40">
        <f t="shared" si="23"/>
        <v>57.92434766839164</v>
      </c>
      <c r="K64" s="40">
        <f t="shared" si="23"/>
        <v>56.888777245642117</v>
      </c>
      <c r="L64" s="40">
        <f t="shared" si="23"/>
        <v>55.143334963633741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2.5712361948956097</v>
      </c>
      <c r="C65" s="44">
        <f t="shared" si="22"/>
        <v>-10.266417435244158</v>
      </c>
      <c r="D65" s="40">
        <f t="shared" si="22"/>
        <v>0.86882735326287985</v>
      </c>
      <c r="E65" s="40">
        <f t="shared" si="22"/>
        <v>0.10538274486477928</v>
      </c>
      <c r="F65" s="44">
        <f t="shared" si="18"/>
        <v>0.35922008132618366</v>
      </c>
      <c r="H65" s="40">
        <f t="shared" si="23"/>
        <v>19.459512074259582</v>
      </c>
      <c r="I65" s="40">
        <f t="shared" si="23"/>
        <v>20.04157918570661</v>
      </c>
      <c r="J65" s="40">
        <f t="shared" si="23"/>
        <v>18.42386055476123</v>
      </c>
      <c r="K65" s="40">
        <f t="shared" si="23"/>
        <v>18.78461684174983</v>
      </c>
      <c r="L65" s="40">
        <f t="shared" si="23"/>
        <v>18.182714608017921</v>
      </c>
    </row>
    <row r="66" spans="1:12" x14ac:dyDescent="0.2">
      <c r="A66" t="str">
        <f>A23</f>
        <v>Accommodation and food</v>
      </c>
      <c r="B66" s="40">
        <f t="shared" si="22"/>
        <v>4.1444901392789113</v>
      </c>
      <c r="C66" s="44">
        <f t="shared" si="22"/>
        <v>-7.327108981244268</v>
      </c>
      <c r="D66" s="40">
        <f t="shared" si="22"/>
        <v>1.0453019259087704</v>
      </c>
      <c r="E66" s="40">
        <f t="shared" si="22"/>
        <v>1.3613472460102694</v>
      </c>
      <c r="F66" s="44">
        <f t="shared" si="18"/>
        <v>1.2558891235489256</v>
      </c>
      <c r="H66" s="40">
        <f t="shared" si="23"/>
        <v>22.76013414860763</v>
      </c>
      <c r="I66" s="40">
        <f t="shared" si="23"/>
        <v>24.912519039973702</v>
      </c>
      <c r="J66" s="40">
        <f t="shared" si="23"/>
        <v>23.651791776847123</v>
      </c>
      <c r="K66" s="40">
        <f t="shared" si="23"/>
        <v>24.326605912608052</v>
      </c>
      <c r="L66" s="40">
        <f t="shared" si="23"/>
        <v>26.673950428348341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0.41952833074674345</v>
      </c>
      <c r="C68" s="44">
        <f t="shared" si="24"/>
        <v>-4.3366056467167624</v>
      </c>
      <c r="D68" s="44">
        <f t="shared" si="24"/>
        <v>0.75886796692428149</v>
      </c>
      <c r="E68" s="44">
        <f t="shared" si="24"/>
        <v>0.63290173992036625</v>
      </c>
      <c r="F68" s="44">
        <f t="shared" si="18"/>
        <v>0.67487297476562791</v>
      </c>
      <c r="H68" s="44">
        <f>(B25/B$40)*100</f>
        <v>29.939442505273057</v>
      </c>
      <c r="I68" s="44">
        <f>(C25/C$40)*100</f>
        <v>28.920223423332825</v>
      </c>
      <c r="J68" s="44">
        <f>(D25/D$40)*100</f>
        <v>28.378704745826262</v>
      </c>
      <c r="K68" s="44">
        <f>(E25/E$40)*100</f>
        <v>28.691399451016643</v>
      </c>
      <c r="L68" s="44">
        <f>(F25/F$40)*100</f>
        <v>29.460176416675203</v>
      </c>
    </row>
    <row r="69" spans="1:12" x14ac:dyDescent="0.2">
      <c r="A69" t="str">
        <f>A26</f>
        <v>Media</v>
      </c>
      <c r="B69" s="40">
        <f t="shared" si="24"/>
        <v>-8.5527326346578558</v>
      </c>
      <c r="C69" s="44">
        <f t="shared" si="24"/>
        <v>12.002341920374793</v>
      </c>
      <c r="D69" s="40">
        <f t="shared" si="24"/>
        <v>-0.8003011912247171</v>
      </c>
      <c r="E69" s="40">
        <f t="shared" si="24"/>
        <v>-0.25689473786103534</v>
      </c>
      <c r="F69" s="44">
        <f t="shared" si="18"/>
        <v>-0.43836016724762006</v>
      </c>
      <c r="H69" s="40">
        <f t="shared" ref="H69:L71" si="25">(B26/B$25)*100</f>
        <v>2.9445806373829511</v>
      </c>
      <c r="I69" s="40">
        <f t="shared" si="25"/>
        <v>2.0250403111068906</v>
      </c>
      <c r="J69" s="40">
        <f t="shared" si="25"/>
        <v>2.3709095716333617</v>
      </c>
      <c r="K69" s="40">
        <f t="shared" si="25"/>
        <v>2.1930592241351894</v>
      </c>
      <c r="L69" s="40">
        <f t="shared" si="25"/>
        <v>2.0066852159623538</v>
      </c>
    </row>
    <row r="70" spans="1:12" x14ac:dyDescent="0.2">
      <c r="A70" t="str">
        <f>A27</f>
        <v>Information technology</v>
      </c>
      <c r="B70" s="40">
        <f t="shared" si="24"/>
        <v>-1.762394950835755</v>
      </c>
      <c r="C70" s="44">
        <f t="shared" si="24"/>
        <v>2.0335114385018338</v>
      </c>
      <c r="D70" s="40">
        <f t="shared" si="24"/>
        <v>1.8065367734913185</v>
      </c>
      <c r="E70" s="40">
        <f t="shared" si="24"/>
        <v>0.99339839629120075</v>
      </c>
      <c r="F70" s="44">
        <f t="shared" si="18"/>
        <v>1.2637203247654272</v>
      </c>
      <c r="H70" s="40">
        <f t="shared" si="25"/>
        <v>8.3181288429851783</v>
      </c>
      <c r="I70" s="40">
        <f t="shared" si="25"/>
        <v>7.6184039963324732</v>
      </c>
      <c r="J70" s="40">
        <f t="shared" si="25"/>
        <v>8.1257048901300966</v>
      </c>
      <c r="K70" s="40">
        <f t="shared" si="25"/>
        <v>8.55702829137892</v>
      </c>
      <c r="L70" s="40">
        <f t="shared" si="25"/>
        <v>8.8685552090530582</v>
      </c>
    </row>
    <row r="71" spans="1:12" x14ac:dyDescent="0.2">
      <c r="A71" t="str">
        <f>A28</f>
        <v>Finance and insurance</v>
      </c>
      <c r="B71" s="40">
        <f t="shared" si="24"/>
        <v>-0.8674564635182791</v>
      </c>
      <c r="C71" s="44">
        <f t="shared" si="24"/>
        <v>0.72433093457462405</v>
      </c>
      <c r="D71" s="40">
        <f t="shared" si="24"/>
        <v>-0.56960889448229857</v>
      </c>
      <c r="E71" s="40">
        <f t="shared" si="24"/>
        <v>-0.8174293486280515</v>
      </c>
      <c r="F71" s="44">
        <f t="shared" si="18"/>
        <v>-0.73489123649896904</v>
      </c>
      <c r="H71" s="40">
        <f t="shared" si="25"/>
        <v>8.8474058594220928</v>
      </c>
      <c r="I71" s="40">
        <f t="shared" si="25"/>
        <v>8.4024945461443856</v>
      </c>
      <c r="J71" s="40">
        <f t="shared" si="25"/>
        <v>8.8470166364398786</v>
      </c>
      <c r="K71" s="40">
        <f t="shared" si="25"/>
        <v>8.2789676351717052</v>
      </c>
      <c r="L71" s="40">
        <f t="shared" si="25"/>
        <v>7.1602771190080388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-2.1844725795800324</v>
      </c>
      <c r="C72" s="44">
        <f t="shared" si="27"/>
        <v>19.871336669048901</v>
      </c>
      <c r="D72" s="40">
        <f t="shared" si="27"/>
        <v>-2.121087778531594E-2</v>
      </c>
      <c r="E72" s="40">
        <f t="shared" si="27"/>
        <v>1.1023924002730334</v>
      </c>
      <c r="F72" s="44">
        <f t="shared" si="18"/>
        <v>0.72646187875489154</v>
      </c>
      <c r="H72" s="40">
        <f t="shared" ref="H72:L72" si="28">(B29/B$25)*100</f>
        <v>5.5274685528272327</v>
      </c>
      <c r="I72" s="40">
        <f t="shared" si="28"/>
        <v>4.976050460020871</v>
      </c>
      <c r="J72" s="40">
        <f t="shared" si="28"/>
        <v>6.2352566936160114</v>
      </c>
      <c r="K72" s="40">
        <f t="shared" si="28"/>
        <v>5.9975973013397912</v>
      </c>
      <c r="L72" s="40">
        <f t="shared" si="28"/>
        <v>6.2833560531082435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2.2652411769113812</v>
      </c>
      <c r="C73" s="44">
        <f t="shared" si="29"/>
        <v>-8.8972861559602485</v>
      </c>
      <c r="D73" s="40">
        <f t="shared" si="29"/>
        <v>1.2397785062634004</v>
      </c>
      <c r="E73" s="40">
        <f t="shared" si="29"/>
        <v>0.8375818069954688</v>
      </c>
      <c r="F73" s="44">
        <f t="shared" si="18"/>
        <v>0.97146952450180013</v>
      </c>
      <c r="H73" s="40">
        <f t="shared" ref="H73:L73" si="30">(B30/B$25)*100</f>
        <v>24.60113330386211</v>
      </c>
      <c r="I73" s="40">
        <f t="shared" si="30"/>
        <v>26.460289607638522</v>
      </c>
      <c r="J73" s="40">
        <f t="shared" si="30"/>
        <v>25.198815164897788</v>
      </c>
      <c r="K73" s="40">
        <f t="shared" si="30"/>
        <v>25.805938325430461</v>
      </c>
      <c r="L73" s="40">
        <f t="shared" si="30"/>
        <v>26.335642658400371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2.0149409354392134</v>
      </c>
      <c r="C74" s="44">
        <f t="shared" si="31"/>
        <v>-9.392116713591081</v>
      </c>
      <c r="D74" s="40">
        <f t="shared" si="31"/>
        <v>1.1818832982706917</v>
      </c>
      <c r="E74" s="40">
        <f t="shared" si="31"/>
        <v>0.84975790272023843</v>
      </c>
      <c r="F74" s="44">
        <f t="shared" si="18"/>
        <v>0.96034505884496912</v>
      </c>
      <c r="H74" s="40">
        <f>(B31/B$25)*100</f>
        <v>28.994494233010435</v>
      </c>
      <c r="I74" s="40">
        <f t="shared" ref="I74:L74" si="32">(C31/C$25)*100</f>
        <v>30.881469537449824</v>
      </c>
      <c r="J74" s="40">
        <f t="shared" si="32"/>
        <v>29.249480498556164</v>
      </c>
      <c r="K74" s="40">
        <f t="shared" si="32"/>
        <v>29.868647169270844</v>
      </c>
      <c r="L74" s="40">
        <f t="shared" si="32"/>
        <v>30.51857108177256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-2.1084055427749826</v>
      </c>
      <c r="C75" s="44">
        <f t="shared" si="33"/>
        <v>-0.82951320672344231</v>
      </c>
      <c r="D75" s="40">
        <f t="shared" si="33"/>
        <v>1.3414673465651061</v>
      </c>
      <c r="E75" s="40">
        <f t="shared" si="33"/>
        <v>0.87609122064227218</v>
      </c>
      <c r="F75" s="44">
        <f t="shared" si="18"/>
        <v>1.0309786565547707</v>
      </c>
      <c r="H75" s="40">
        <f t="shared" ref="H75:L75" si="34">(B32/B$25)*100</f>
        <v>10.02411284812926</v>
      </c>
      <c r="I75" s="40">
        <f t="shared" si="34"/>
        <v>9.0522147396376678</v>
      </c>
      <c r="J75" s="40">
        <f t="shared" si="34"/>
        <v>9.3840757831768347</v>
      </c>
      <c r="K75" s="40">
        <f t="shared" si="34"/>
        <v>9.6585303758393568</v>
      </c>
      <c r="L75" s="40">
        <f t="shared" si="34"/>
        <v>9.8944931000354721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4.6729421438129748E-2</v>
      </c>
      <c r="C76" s="44">
        <f t="shared" si="35"/>
        <v>-4.2940890930140423</v>
      </c>
      <c r="D76" s="40">
        <f t="shared" si="35"/>
        <v>-1.1146601220239138</v>
      </c>
      <c r="E76" s="40">
        <f t="shared" si="35"/>
        <v>-0.13158437826428226</v>
      </c>
      <c r="F76" s="44">
        <f t="shared" si="18"/>
        <v>-0.4603574466360616</v>
      </c>
      <c r="H76" s="40">
        <f t="shared" ref="H76:L76" si="36">(B33/B$25)*100</f>
        <v>10.742675722380749</v>
      </c>
      <c r="I76" s="40">
        <f t="shared" si="36"/>
        <v>10.584036801669368</v>
      </c>
      <c r="J76" s="40">
        <f t="shared" si="36"/>
        <v>10.588740761549863</v>
      </c>
      <c r="K76" s="40">
        <f t="shared" si="36"/>
        <v>9.640231677433734</v>
      </c>
      <c r="L76" s="40">
        <f t="shared" si="36"/>
        <v>8.9324195626599003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0.60066040803419263</v>
      </c>
      <c r="C78" s="44">
        <f t="shared" ref="C78:C83" si="38">IF(AND(D$5-C$5 &lt;&gt; 0,C35&lt;&gt;0,D35&lt;&gt;0),(EXP(LN(D35/C35)/(D$5-C$5))-1)*100,0)</f>
        <v>-1.3405190778001619</v>
      </c>
      <c r="D78" s="44">
        <f t="shared" si="37"/>
        <v>0.35346973665673076</v>
      </c>
      <c r="E78" s="44">
        <f t="shared" si="37"/>
        <v>0.12885454576072597</v>
      </c>
      <c r="F78" s="44">
        <f t="shared" si="18"/>
        <v>0.20367036010768835</v>
      </c>
      <c r="H78" s="44">
        <f>(B35/B$40)*100</f>
        <v>26.745404645107566</v>
      </c>
      <c r="I78" s="44">
        <f>(C35/C$40)*100</f>
        <v>26.02182343521946</v>
      </c>
      <c r="J78" s="44">
        <f>(D35/D$40)*100</f>
        <v>26.334294691427491</v>
      </c>
      <c r="K78" s="44">
        <f>(E35/E$40)*100</f>
        <v>26.093144556105337</v>
      </c>
      <c r="L78" s="44">
        <f>(F35/F$40)*100</f>
        <v>25.48018365642649</v>
      </c>
    </row>
    <row r="79" spans="1:12" x14ac:dyDescent="0.2">
      <c r="A79" t="str">
        <f>A36</f>
        <v>Public admin. and defence</v>
      </c>
      <c r="B79" s="40">
        <f t="shared" si="37"/>
        <v>-1.0109458476853184</v>
      </c>
      <c r="C79" s="44">
        <f t="shared" si="38"/>
        <v>2.1970004053508019</v>
      </c>
      <c r="D79" s="40">
        <f t="shared" si="37"/>
        <v>0.61329936878398161</v>
      </c>
      <c r="E79" s="40">
        <f t="shared" si="37"/>
        <v>-0.12067785748115512</v>
      </c>
      <c r="F79" s="44">
        <f t="shared" si="18"/>
        <v>0.1233843488639863</v>
      </c>
      <c r="H79" s="40">
        <f>(B36/B$35)*100</f>
        <v>17.338179985963905</v>
      </c>
      <c r="I79" s="40">
        <f t="shared" ref="I79:L81" si="39">(C36/C$35)*100</f>
        <v>16.25357420510997</v>
      </c>
      <c r="J79" s="40">
        <f t="shared" si="39"/>
        <v>16.836359912920024</v>
      </c>
      <c r="K79" s="40">
        <f t="shared" si="39"/>
        <v>17.055450334399108</v>
      </c>
      <c r="L79" s="40">
        <f t="shared" si="39"/>
        <v>16.63514435491533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0.53531243753581759</v>
      </c>
      <c r="C80" s="44">
        <f t="shared" si="38"/>
        <v>-3.6433864483941703</v>
      </c>
      <c r="D80" s="40">
        <f t="shared" si="40"/>
        <v>-0.13482062526477545</v>
      </c>
      <c r="E80" s="40">
        <f t="shared" si="40"/>
        <v>0.27193770974252018</v>
      </c>
      <c r="F80" s="44">
        <f t="shared" si="18"/>
        <v>0.13616784640293478</v>
      </c>
      <c r="H80" s="40">
        <f>(B37/B$35)*100</f>
        <v>36.369239351460294</v>
      </c>
      <c r="I80" s="40">
        <f t="shared" si="39"/>
        <v>36.274832764535034</v>
      </c>
      <c r="J80" s="40">
        <f t="shared" si="39"/>
        <v>35.428121146286436</v>
      </c>
      <c r="K80" s="40">
        <f t="shared" si="39"/>
        <v>34.57455417091321</v>
      </c>
      <c r="L80" s="40">
        <f t="shared" si="39"/>
        <v>35.071810417044588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1.2351743568015383</v>
      </c>
      <c r="C81" s="44">
        <f t="shared" si="38"/>
        <v>-0.79200592153982896</v>
      </c>
      <c r="D81" s="40">
        <f t="shared" si="40"/>
        <v>0.61883222454071074</v>
      </c>
      <c r="E81" s="40">
        <f t="shared" si="40"/>
        <v>0.11291395400276905</v>
      </c>
      <c r="F81" s="44">
        <f t="shared" si="18"/>
        <v>0.28127010057141799</v>
      </c>
      <c r="H81" s="40">
        <f>(B38/B$35)*100</f>
        <v>46.292580662575809</v>
      </c>
      <c r="I81" s="40">
        <f t="shared" si="39"/>
        <v>47.471593030354988</v>
      </c>
      <c r="J81" s="40">
        <f t="shared" si="39"/>
        <v>47.73551894079354</v>
      </c>
      <c r="K81" s="40">
        <f t="shared" si="39"/>
        <v>48.369995494687693</v>
      </c>
      <c r="L81" s="40">
        <f t="shared" si="39"/>
        <v>48.293045228040071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1.2928273300214732</v>
      </c>
      <c r="C83" s="206">
        <f t="shared" si="38"/>
        <v>-2.5111694522196193</v>
      </c>
      <c r="D83" s="43">
        <f>IF(AND(E$5-D$5 &lt;&gt; 0,D40&lt;&gt;0,E40&lt;&gt;0),(EXP(LN(E40/D40)/(E$5-D$5))-1)*100,0)</f>
        <v>0.53827906969545758</v>
      </c>
      <c r="E83" s="43">
        <f>IF(AND(F$5-E$5 &lt;&gt; 0,E40&lt;&gt;0,F40&lt;&gt;0),(EXP(LN(F40/E40)/(F$5-E$5))-1)*100,0)</f>
        <v>0.36715979175778735</v>
      </c>
      <c r="F83" s="206">
        <f t="shared" si="18"/>
        <v>0.42416716541802124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0.42618051332792284</v>
      </c>
      <c r="C89" s="44">
        <f>IF(AND(F$5-D$5 &lt;&gt; 0,D7&lt;&gt;0,F7&lt;&gt;0),(EXP(LN(F7/D7)/(F$5-D$5))-1)*100,0)</f>
        <v>0.55889633843366759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-3.4631063484746982</v>
      </c>
      <c r="C90" s="44">
        <f t="shared" ref="C90:C122" si="43">IF(AND(F$5-D$5 &lt;&gt; 0,D8&lt;&gt;0,F8&lt;&gt;0),(EXP(LN(F8/D8)/(F$5-D$5))-1)*100,0)</f>
        <v>0.42873396560723087</v>
      </c>
    </row>
    <row r="91" spans="1:12" x14ac:dyDescent="0.2">
      <c r="A91" s="30" t="str">
        <f t="shared" si="41"/>
        <v>Mining and quarrying</v>
      </c>
      <c r="B91" s="44">
        <f t="shared" si="42"/>
        <v>-3.350984271657953</v>
      </c>
      <c r="C91" s="44">
        <f t="shared" si="43"/>
        <v>-1.2439601574706027</v>
      </c>
    </row>
    <row r="92" spans="1:12" x14ac:dyDescent="0.2">
      <c r="A92" s="30" t="str">
        <f t="shared" si="41"/>
        <v>Electricity and gas</v>
      </c>
      <c r="B92" s="44">
        <f t="shared" si="42"/>
        <v>10.849435143441809</v>
      </c>
      <c r="C92" s="44">
        <f t="shared" si="43"/>
        <v>-0.10028302881716078</v>
      </c>
    </row>
    <row r="93" spans="1:12" x14ac:dyDescent="0.2">
      <c r="A93" s="30" t="str">
        <f t="shared" si="41"/>
        <v>Water and sewerage</v>
      </c>
      <c r="B93" s="44">
        <f t="shared" si="42"/>
        <v>3.951766615476493</v>
      </c>
      <c r="C93" s="44">
        <f t="shared" si="43"/>
        <v>1.2068113775559608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0.90178629367170249</v>
      </c>
      <c r="C95" s="44">
        <f t="shared" si="43"/>
        <v>-0.79968124382998607</v>
      </c>
    </row>
    <row r="96" spans="1:12" x14ac:dyDescent="0.2">
      <c r="A96" s="30" t="str">
        <f t="shared" si="41"/>
        <v>Food drink and tobacco</v>
      </c>
      <c r="B96" s="44">
        <f t="shared" si="42"/>
        <v>5.822268250959195</v>
      </c>
      <c r="C96" s="44">
        <f t="shared" si="43"/>
        <v>1.4380450113862908</v>
      </c>
    </row>
    <row r="97" spans="1:3" x14ac:dyDescent="0.2">
      <c r="A97" s="30" t="str">
        <f t="shared" si="41"/>
        <v>Engineering</v>
      </c>
      <c r="B97" s="44">
        <f t="shared" si="42"/>
        <v>0.39207932909615106</v>
      </c>
      <c r="C97" s="44">
        <f t="shared" si="43"/>
        <v>-2.0137138892627582</v>
      </c>
    </row>
    <row r="98" spans="1:3" x14ac:dyDescent="0.2">
      <c r="A98" s="30" t="str">
        <f t="shared" si="41"/>
        <v>Rest of manufacturing</v>
      </c>
      <c r="B98" s="44">
        <f t="shared" si="42"/>
        <v>0.21689158707540734</v>
      </c>
      <c r="C98" s="44">
        <f t="shared" si="43"/>
        <v>-0.98770698798126277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3.7010895979821878</v>
      </c>
      <c r="C100" s="44">
        <f t="shared" si="43"/>
        <v>0.90661453953115867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0.96288103121078272</v>
      </c>
      <c r="C102" s="44">
        <f t="shared" si="43"/>
        <v>0.44740897784480982</v>
      </c>
    </row>
    <row r="103" spans="1:3" x14ac:dyDescent="0.2">
      <c r="A103" s="30" t="str">
        <f t="shared" si="41"/>
        <v>Wholesale and retail trade</v>
      </c>
      <c r="B103" s="44">
        <f t="shared" si="42"/>
        <v>1.013152678058904</v>
      </c>
      <c r="C103" s="44">
        <f t="shared" si="43"/>
        <v>0.11846837710265401</v>
      </c>
    </row>
    <row r="104" spans="1:3" x14ac:dyDescent="0.2">
      <c r="A104" s="30" t="str">
        <f t="shared" si="41"/>
        <v>Transport and storage</v>
      </c>
      <c r="B104" s="44">
        <f t="shared" si="42"/>
        <v>-0.13542153334620277</v>
      </c>
      <c r="C104" s="44">
        <f t="shared" si="43"/>
        <v>0.35922008132618366</v>
      </c>
    </row>
    <row r="105" spans="1:3" x14ac:dyDescent="0.2">
      <c r="A105" s="30" t="str">
        <f t="shared" si="41"/>
        <v>Accommodation and food</v>
      </c>
      <c r="B105" s="44">
        <f t="shared" si="42"/>
        <v>1.7418384132651177</v>
      </c>
      <c r="C105" s="44">
        <f t="shared" si="43"/>
        <v>1.2558891235489256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-0.55024923807116544</v>
      </c>
      <c r="C107" s="44">
        <f t="shared" si="43"/>
        <v>0.67487297476562791</v>
      </c>
    </row>
    <row r="108" spans="1:3" x14ac:dyDescent="0.2">
      <c r="A108" s="30" t="str">
        <f t="shared" si="41"/>
        <v>Media</v>
      </c>
      <c r="B108" s="44">
        <f t="shared" si="42"/>
        <v>-4.7681970341185931</v>
      </c>
      <c r="C108" s="44">
        <f t="shared" si="43"/>
        <v>-0.43836016724762006</v>
      </c>
    </row>
    <row r="109" spans="1:3" x14ac:dyDescent="0.2">
      <c r="A109" s="30" t="str">
        <f t="shared" si="41"/>
        <v>Information technology</v>
      </c>
      <c r="B109" s="44">
        <f t="shared" si="42"/>
        <v>-1.0146827041676132</v>
      </c>
      <c r="C109" s="44">
        <f t="shared" si="43"/>
        <v>1.2637203247654272</v>
      </c>
    </row>
    <row r="110" spans="1:3" x14ac:dyDescent="0.2">
      <c r="A110" s="30" t="str">
        <f t="shared" si="41"/>
        <v>Finance and insurance</v>
      </c>
      <c r="B110" s="44">
        <f t="shared" si="42"/>
        <v>-0.55112426992475205</v>
      </c>
      <c r="C110" s="44">
        <f t="shared" si="43"/>
        <v>-0.73489123649896904</v>
      </c>
    </row>
    <row r="111" spans="1:3" x14ac:dyDescent="0.2">
      <c r="A111" s="30" t="str">
        <f t="shared" si="41"/>
        <v>Real estate</v>
      </c>
      <c r="B111" s="44">
        <f t="shared" si="42"/>
        <v>1.875396119600059</v>
      </c>
      <c r="C111" s="44">
        <f t="shared" si="43"/>
        <v>0.72646187875489154</v>
      </c>
    </row>
    <row r="112" spans="1:3" x14ac:dyDescent="0.2">
      <c r="A112" s="30" t="str">
        <f t="shared" si="41"/>
        <v>Professional services</v>
      </c>
      <c r="B112" s="44">
        <f t="shared" si="42"/>
        <v>-7.1653701927798519E-2</v>
      </c>
      <c r="C112" s="44">
        <f t="shared" si="43"/>
        <v>0.97146952450180013</v>
      </c>
    </row>
    <row r="113" spans="1:3" x14ac:dyDescent="0.2">
      <c r="A113" s="30" t="str">
        <f t="shared" si="41"/>
        <v>Support services</v>
      </c>
      <c r="B113" s="44">
        <f t="shared" si="42"/>
        <v>-0.37594314603924817</v>
      </c>
      <c r="C113" s="44">
        <f t="shared" si="43"/>
        <v>0.96034505884496912</v>
      </c>
    </row>
    <row r="114" spans="1:3" x14ac:dyDescent="0.2">
      <c r="A114" s="30" t="str">
        <f t="shared" si="41"/>
        <v>Arts and entertainment</v>
      </c>
      <c r="B114" s="44">
        <f t="shared" si="42"/>
        <v>-1.8539533272211806</v>
      </c>
      <c r="C114" s="44">
        <f t="shared" si="43"/>
        <v>1.0309786565547707</v>
      </c>
    </row>
    <row r="115" spans="1:3" x14ac:dyDescent="0.2">
      <c r="A115" s="30" t="str">
        <f t="shared" si="41"/>
        <v>Other services</v>
      </c>
      <c r="B115" s="44">
        <f t="shared" si="42"/>
        <v>-0.83690596343318768</v>
      </c>
      <c r="C115" s="44">
        <f t="shared" si="43"/>
        <v>-0.4603574466360616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0.20939279951772694</v>
      </c>
      <c r="C117" s="44">
        <f t="shared" si="43"/>
        <v>0.20367036010768835</v>
      </c>
    </row>
    <row r="118" spans="1:3" x14ac:dyDescent="0.2">
      <c r="A118" s="30" t="str">
        <f t="shared" si="41"/>
        <v>Public admin. and defence</v>
      </c>
      <c r="B118" s="44">
        <f t="shared" si="42"/>
        <v>-0.37751527710698785</v>
      </c>
      <c r="C118" s="44">
        <f t="shared" si="43"/>
        <v>0.1233843488639863</v>
      </c>
    </row>
    <row r="119" spans="1:3" x14ac:dyDescent="0.2">
      <c r="A119" s="30" t="str">
        <f t="shared" si="41"/>
        <v>Education</v>
      </c>
      <c r="B119" s="44">
        <f t="shared" si="42"/>
        <v>-0.31467910894833473</v>
      </c>
      <c r="C119" s="44">
        <f t="shared" si="43"/>
        <v>0.13616784640293478</v>
      </c>
    </row>
    <row r="120" spans="1:3" x14ac:dyDescent="0.2">
      <c r="A120" s="30" t="str">
        <f t="shared" si="41"/>
        <v>Health and social work</v>
      </c>
      <c r="B120" s="44">
        <f t="shared" si="42"/>
        <v>0.82645127246256944</v>
      </c>
      <c r="C120" s="44">
        <f t="shared" si="43"/>
        <v>0.28127010057141799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0.52033492707621587</v>
      </c>
      <c r="C122" s="206">
        <f t="shared" si="43"/>
        <v>0.42416716541802124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Kent and Medway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288.48908740858042</v>
      </c>
      <c r="C9" s="299" t="str">
        <f>CONCATENATE("(",ROUND((B9/$H11)*100,1),")")</f>
        <v>(33.8)</v>
      </c>
      <c r="D9" s="249">
        <f>SUM(D30,D51,D72,D93,D114,D135,D156,D177,D198,D219,D240,D261,D282,D303,D324,D345,D366,D387,D408,D429,D450,D471)</f>
        <v>75.416243498110433</v>
      </c>
      <c r="E9" s="299" t="str">
        <f>CONCATENATE("(",ROUND((D9/$H11)*100,1),")")</f>
        <v>(8.8)</v>
      </c>
      <c r="F9" s="249">
        <f>SUM(F30,F51,F72,F93,F114,F135,F156,F177,F198,F219,F240,F261,F282,F303,F324,F345,F366,F387,F408,F429,F450,F471)</f>
        <v>68.121427817800978</v>
      </c>
      <c r="G9" s="299" t="str">
        <f>CONCATENATE("(",ROUND((F9/$H11)*100,1),")")</f>
        <v>(8)</v>
      </c>
      <c r="H9" s="249">
        <f>SUM(H30,H51,H72,H93,H114,H135,H156,H177,H198,H219,H240,H261,H282,H303,H324,H345,H366,H387,H408,H429,H450,H471)</f>
        <v>432.0267587244918</v>
      </c>
      <c r="I9" s="299" t="str">
        <f>CONCATENATE("(",ROUND((H9/$H11)*100,1),")")</f>
        <v>(50.7)</v>
      </c>
      <c r="K9" s="249">
        <f>B14-B9</f>
        <v>7.3327569481422188</v>
      </c>
      <c r="L9" s="249">
        <f>D14-D9</f>
        <v>2.8658878829883889</v>
      </c>
      <c r="M9" s="249">
        <f>F14-F9</f>
        <v>3.2810082385360175</v>
      </c>
      <c r="N9" s="249">
        <f>SUM(K9:M9)</f>
        <v>13.479653069666625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193.4314944856018</v>
      </c>
      <c r="C10" s="299" t="str">
        <f>CONCATENATE("(",ROUND((B10/$H11)*100,1),")")</f>
        <v>(22.7)</v>
      </c>
      <c r="D10" s="249">
        <f t="shared" ref="D10" si="1">SUM(D31,D52,D73,D94,D115,D136,D157,D178,D199,D220,D241,D262,D283,D304,D325,D346,D367,D388,D409,D430,D451,D472)</f>
        <v>180.12339125906104</v>
      </c>
      <c r="E10" s="299" t="str">
        <f>CONCATENATE("(",ROUND((D10/$H11)*100,1),")")</f>
        <v>(21.1)</v>
      </c>
      <c r="F10" s="249">
        <f t="shared" ref="F10" si="2">SUM(F31,F52,F73,F94,F115,F136,F157,F178,F199,F220,F241,F262,F283,F304,F325,F346,F367,F388,F409,F430,F451,F472)</f>
        <v>47.378355530845596</v>
      </c>
      <c r="G10" s="299" t="str">
        <f>CONCATENATE("(",ROUND((F10/$H11)*100,1),")")</f>
        <v>(5.6)</v>
      </c>
      <c r="H10" s="249">
        <f t="shared" ref="H10" si="3">SUM(H31,H52,H73,H94,H115,H136,H157,H178,H199,H220,H241,H262,H283,H304,H325,H346,H367,H388,H409,H430,H451,H472)</f>
        <v>420.93324127550846</v>
      </c>
      <c r="I10" s="299" t="str">
        <f>CONCATENATE("(",ROUND((H10/$H11)*100,1),")")</f>
        <v>(49.3)</v>
      </c>
      <c r="K10" s="249">
        <f t="shared" ref="K10:K11" si="4">B15-B10</f>
        <v>7.8377584836603091</v>
      </c>
      <c r="L10" s="249">
        <f t="shared" ref="L10:L11" si="5">D15-D10</f>
        <v>0.47337157496735927</v>
      </c>
      <c r="M10" s="249">
        <f t="shared" ref="M10:M11" si="6">F15-F10</f>
        <v>1.4142168717050367</v>
      </c>
      <c r="N10" s="249">
        <f t="shared" ref="N10:N11" si="7">SUM(K10:M10)</f>
        <v>9.7253469303327051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481.92058189418213</v>
      </c>
      <c r="C11" s="299" t="str">
        <f>CONCATENATE("(",ROUND((B11/$H11)*100,1),")")</f>
        <v>(56.5)</v>
      </c>
      <c r="D11" s="249">
        <f t="shared" ref="D11" si="8">SUM(D32,D53,D74,D95,D116,D137,D158,D179,D200,D221,D242,D263,D284,D305,D326,D347,D368,D389,D410,D431,D452,D473)</f>
        <v>255.53963475717148</v>
      </c>
      <c r="E11" s="299" t="str">
        <f>CONCATENATE("(",ROUND((D11/$H11)*100,1),")")</f>
        <v>(30)</v>
      </c>
      <c r="F11" s="249">
        <f t="shared" ref="F11" si="9">SUM(F32,F53,F74,F95,F116,F137,F158,F179,F200,F221,F242,F263,F284,F305,F326,F347,F368,F389,F410,F431,F452,F473)</f>
        <v>115.49978334864659</v>
      </c>
      <c r="G11" s="299" t="str">
        <f>CONCATENATE("(",ROUND((F11/$H11)*100,1),")")</f>
        <v>(13.5)</v>
      </c>
      <c r="H11" s="249">
        <f t="shared" ref="H11" si="10">SUM(H32,H53,H74,H95,H116,H137,H158,H179,H200,H221,H242,H263,H284,H305,H326,H347,H368,H389,H410,H431,H452,H473)</f>
        <v>852.96000000000026</v>
      </c>
      <c r="I11" s="299" t="str">
        <f>CONCATENATE("(",ROUND((H11/$H11)*100,1),")")</f>
        <v>(100)</v>
      </c>
      <c r="K11" s="249">
        <f t="shared" si="4"/>
        <v>15.170515431802585</v>
      </c>
      <c r="L11" s="249">
        <f t="shared" si="5"/>
        <v>3.3392594579556771</v>
      </c>
      <c r="M11" s="249">
        <f t="shared" si="6"/>
        <v>4.6952251102410401</v>
      </c>
      <c r="N11" s="249">
        <f t="shared" si="7"/>
        <v>23.204999999999302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295.82184435672264</v>
      </c>
      <c r="C14" s="299" t="str">
        <f>CONCATENATE("(",ROUND((B14/$H16)*100,1),")")</f>
        <v>(33.8)</v>
      </c>
      <c r="D14" s="249">
        <f t="shared" ref="D14" si="11">SUM(D35,D56,D77,D98,D119,D140,D161,D182,D203,D224,D245,D266,D287,D308,D329,D350,D371,D392,D413,D434,D455,D476)</f>
        <v>78.282131381098822</v>
      </c>
      <c r="E14" s="299" t="str">
        <f>CONCATENATE("(",ROUND((D14/$H16)*100,1),")")</f>
        <v>(8.9)</v>
      </c>
      <c r="F14" s="249">
        <f t="shared" ref="F14" si="12">SUM(F35,F56,F77,F98,F119,F140,F161,F182,F203,F224,F245,F266,F287,F308,F329,F350,F371,F392,F413,F434,F455,F476)</f>
        <v>71.402436056336995</v>
      </c>
      <c r="G14" s="299" t="str">
        <f>CONCATENATE("(",ROUND((F14/$H16)*100,1),")")</f>
        <v>(8.1)</v>
      </c>
      <c r="H14" s="249">
        <f t="shared" ref="H14" si="13">SUM(H35,H56,H77,H98,H119,H140,H161,H182,H203,H224,H245,H266,H287,H308,H329,H350,H371,H392,H413,H434,H455,H476)</f>
        <v>445.50641179415845</v>
      </c>
      <c r="I14" s="299" t="str">
        <f>CONCATENATE("(",ROUND((H14/$H16)*100,1),")")</f>
        <v>(50.8)</v>
      </c>
      <c r="K14" s="249">
        <f>B19-B14</f>
        <v>6.2954432536357103</v>
      </c>
      <c r="L14" s="249">
        <f>D19-D14</f>
        <v>5.5093892962529907</v>
      </c>
      <c r="M14" s="249">
        <f>F19-F14</f>
        <v>4.9923580539495021</v>
      </c>
      <c r="N14" s="249">
        <f>SUM(K14:M14)</f>
        <v>16.797190603838203</v>
      </c>
    </row>
    <row r="15" spans="1:17" x14ac:dyDescent="0.2">
      <c r="A15" s="282" t="s">
        <v>365</v>
      </c>
      <c r="B15" s="249">
        <f t="shared" si="0"/>
        <v>201.26925296926211</v>
      </c>
      <c r="C15" s="299" t="str">
        <f>CONCATENATE("(",ROUND((B15/$H16)*100,1),")")</f>
        <v>(23)</v>
      </c>
      <c r="D15" s="249">
        <f t="shared" ref="D15" si="14">SUM(D36,D57,D78,D99,D120,D141,D162,D183,D204,D225,D246,D267,D288,D309,D330,D351,D372,D393,D414,D435,D456,D477)</f>
        <v>180.5967628340284</v>
      </c>
      <c r="E15" s="299" t="str">
        <f>CONCATENATE("(",ROUND((D15/$H16)*100,1),")")</f>
        <v>(20.6)</v>
      </c>
      <c r="F15" s="249">
        <f t="shared" ref="F15" si="15">SUM(F36,F57,F78,F99,F120,F141,F162,F183,F204,F225,F246,F267,F288,F309,F330,F351,F372,F393,F414,F435,F456,F477)</f>
        <v>48.792572402550633</v>
      </c>
      <c r="G15" s="299" t="str">
        <f>CONCATENATE("(",ROUND((F15/$H16)*100,1),")")</f>
        <v>(5.6)</v>
      </c>
      <c r="H15" s="249">
        <f t="shared" ref="H15" si="16">SUM(H36,H57,H78,H99,H120,H141,H162,H183,H204,H225,H246,H267,H288,H309,H330,H351,H372,H393,H414,H435,H456,H477)</f>
        <v>430.65858820584117</v>
      </c>
      <c r="I15" s="299" t="str">
        <f>CONCATENATE("(",ROUND((H15/$H16)*100,1),")")</f>
        <v>(49.2)</v>
      </c>
      <c r="K15" s="249">
        <f t="shared" ref="K15:K16" si="17">B20-B15</f>
        <v>12.890110735766172</v>
      </c>
      <c r="L15" s="249">
        <f t="shared" ref="L15:L16" si="18">D20-D15</f>
        <v>-0.11053672461076758</v>
      </c>
      <c r="M15" s="249">
        <f t="shared" ref="M15:M16" si="19">F20-F15</f>
        <v>3.1292353850067656</v>
      </c>
      <c r="N15" s="249">
        <f t="shared" ref="N15:N16" si="20">SUM(K15:M15)</f>
        <v>15.908809396162169</v>
      </c>
    </row>
    <row r="16" spans="1:17" x14ac:dyDescent="0.2">
      <c r="A16" s="282" t="s">
        <v>363</v>
      </c>
      <c r="B16" s="249">
        <f t="shared" si="0"/>
        <v>497.09109732598472</v>
      </c>
      <c r="C16" s="299" t="str">
        <f>CONCATENATE("(",ROUND((B16/$H16)*100,1),")")</f>
        <v>(56.7)</v>
      </c>
      <c r="D16" s="249">
        <f t="shared" ref="D16" si="21">SUM(D37,D58,D79,D100,D121,D142,D163,D184,D205,D226,D247,D268,D289,D310,D331,D352,D373,D394,D415,D436,D457,D478)</f>
        <v>258.87889421512716</v>
      </c>
      <c r="E16" s="299" t="str">
        <f>CONCATENATE("(",ROUND((D16/$H16)*100,1),")")</f>
        <v>(29.5)</v>
      </c>
      <c r="F16" s="249">
        <f t="shared" ref="F16" si="22">SUM(F37,F58,F79,F100,F121,F142,F163,F184,F205,F226,F247,F268,F289,F310,F331,F352,F373,F394,F415,F436,F457,F478)</f>
        <v>120.19500845888763</v>
      </c>
      <c r="G16" s="299" t="str">
        <f>CONCATENATE("(",ROUND((F16/$H16)*100,1),")")</f>
        <v>(13.7)</v>
      </c>
      <c r="H16" s="249">
        <f t="shared" ref="H16" si="23">SUM(H37,H58,H79,H100,H121,H142,H163,H184,H205,H226,H247,H268,H289,H310,H331,H352,H373,H394,H415,H436,H457,H478)</f>
        <v>876.16499999999962</v>
      </c>
      <c r="I16" s="299" t="str">
        <f>CONCATENATE("(",ROUND((H16/$H16)*100,1),")")</f>
        <v>(100)</v>
      </c>
      <c r="K16" s="249">
        <f t="shared" si="17"/>
        <v>19.185553989402024</v>
      </c>
      <c r="L16" s="249">
        <f t="shared" si="18"/>
        <v>5.3988525716422373</v>
      </c>
      <c r="M16" s="249">
        <f t="shared" si="19"/>
        <v>8.1215934389562676</v>
      </c>
      <c r="N16" s="249">
        <f t="shared" si="20"/>
        <v>32.706000000000529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302.11728761035835</v>
      </c>
      <c r="C19" s="299" t="str">
        <f>CONCATENATE("(",ROUND((B19/$H21)*100,1),")")</f>
        <v>(33.2)</v>
      </c>
      <c r="D19" s="249">
        <f t="shared" ref="D19" si="24">SUM(D40,D61,D82,D103,D124,D145,D166,D187,D208,D229,D250,D271,D292,D313,D334,D355,D376,D397,D418,D439,D460,D481)</f>
        <v>83.791520677351812</v>
      </c>
      <c r="E19" s="299" t="str">
        <f>CONCATENATE("(",ROUND((D19/$H21)*100,1),")")</f>
        <v>(9.2)</v>
      </c>
      <c r="F19" s="249">
        <f t="shared" ref="F19" si="25">SUM(F40,F61,F82,F103,F124,F145,F166,F187,F208,F229,F250,F271,F292,F313,F334,F355,F376,F397,F418,F439,F460,F481)</f>
        <v>76.394794110286497</v>
      </c>
      <c r="G19" s="299" t="str">
        <f>CONCATENATE("(",ROUND((F19/$H21)*100,1),")")</f>
        <v>(8.4)</v>
      </c>
      <c r="H19" s="249">
        <f t="shared" ref="H19" si="26">SUM(H40,H61,H82,H103,H124,H145,H166,H187,H208,H229,H250,H271,H292,H313,H334,H355,H376,H397,H418,H439,H460,H481)</f>
        <v>462.30360239799654</v>
      </c>
      <c r="I19" s="299" t="str">
        <f>CONCATENATE("(",ROUND((H19/$H21)*100,1),")")</f>
        <v>(50.9)</v>
      </c>
      <c r="K19" s="249">
        <f>B19-B9</f>
        <v>13.628200201777929</v>
      </c>
      <c r="L19" s="249">
        <f>D19-D9</f>
        <v>8.3752771792413796</v>
      </c>
      <c r="M19" s="249">
        <f>F19-F9</f>
        <v>8.2733662924855196</v>
      </c>
      <c r="N19" s="249">
        <f>SUM(K19:M19)</f>
        <v>30.276843673504828</v>
      </c>
    </row>
    <row r="20" spans="1:14" x14ac:dyDescent="0.2">
      <c r="A20" s="282" t="s">
        <v>365</v>
      </c>
      <c r="B20" s="249">
        <f t="shared" si="0"/>
        <v>214.15936370502828</v>
      </c>
      <c r="C20" s="299" t="str">
        <f>CONCATENATE("(",ROUND((B20/$H21)*100,1),")")</f>
        <v>(23.6)</v>
      </c>
      <c r="D20" s="249">
        <f t="shared" ref="D20" si="27">SUM(D41,D62,D83,D104,D125,D146,D167,D188,D209,D230,D251,D272,D293,D314,D335,D356,D377,D398,D419,D440,D461,D482)</f>
        <v>180.48622610941763</v>
      </c>
      <c r="E20" s="299" t="str">
        <f>CONCATENATE("(",ROUND((D20/$H21)*100,1),")")</f>
        <v>(19.9)</v>
      </c>
      <c r="F20" s="249">
        <f t="shared" ref="F20" si="28">SUM(F41,F62,F83,F104,F125,F146,F167,F188,F209,F230,F251,F272,F293,F314,F335,F356,F377,F398,F419,F440,F461,F482)</f>
        <v>51.921807787557398</v>
      </c>
      <c r="G20" s="299" t="str">
        <f>CONCATENATE("(",ROUND((F20/$H21)*100,1),")")</f>
        <v>(5.7)</v>
      </c>
      <c r="H20" s="249">
        <f t="shared" ref="H20" si="29">SUM(H41,H62,H83,H104,H125,H146,H167,H188,H209,H230,H251,H272,H293,H314,H335,H356,H377,H398,H419,H440,H461,H482)</f>
        <v>446.56739760200338</v>
      </c>
      <c r="I20" s="299" t="str">
        <f>CONCATENATE("(",ROUND((H20/$H21)*100,1),")")</f>
        <v>(49.1)</v>
      </c>
      <c r="K20" s="249">
        <f t="shared" ref="K20:K21" si="30">B20-B10</f>
        <v>20.727869219426481</v>
      </c>
      <c r="L20" s="249">
        <f t="shared" ref="L20:L21" si="31">D20-D10</f>
        <v>0.36283485035659169</v>
      </c>
      <c r="M20" s="249">
        <f t="shared" ref="M20:M21" si="32">F20-F10</f>
        <v>4.5434522567118023</v>
      </c>
      <c r="N20" s="249">
        <f t="shared" ref="N20:N21" si="33">SUM(K20:M20)</f>
        <v>25.634156326494875</v>
      </c>
    </row>
    <row r="21" spans="1:14" x14ac:dyDescent="0.2">
      <c r="A21" s="282" t="s">
        <v>363</v>
      </c>
      <c r="B21" s="249">
        <f t="shared" si="0"/>
        <v>516.27665131538674</v>
      </c>
      <c r="C21" s="299" t="str">
        <f>CONCATENATE("(",ROUND((B21/$H21)*100,1),")")</f>
        <v>(56.8)</v>
      </c>
      <c r="D21" s="249">
        <f t="shared" ref="D21" si="34">SUM(D42,D63,D84,D105,D126,D147,D168,D189,D210,D231,D252,D273,D294,D315,D336,D357,D378,D399,D420,D441,D462,D483)</f>
        <v>264.2777467867694</v>
      </c>
      <c r="E21" s="299" t="str">
        <f>CONCATENATE("(",ROUND((D21/$H21)*100,1),")")</f>
        <v>(29.1)</v>
      </c>
      <c r="F21" s="249">
        <f>SUM(F42,F63,F84,F105,F126,F147,F168,F189,F210,F231,F252,F273,F294,F315,F336,F357,F378,F399,F420,F441,F462,F483)</f>
        <v>128.3166018978439</v>
      </c>
      <c r="G21" s="299" t="str">
        <f>CONCATENATE("(",ROUND((F21/$H21)*100,1),")")</f>
        <v>(14.1)</v>
      </c>
      <c r="H21" s="249">
        <f t="shared" ref="H21" si="35">SUM(H42,H63,H84,H105,H126,H147,H168,H189,H210,H231,H252,H273,H294,H315,H336,H357,H378,H399,H420,H441,H462,H483)</f>
        <v>908.87099999999998</v>
      </c>
      <c r="I21" s="299" t="str">
        <f>CONCATENATE("(",ROUND((H21/$H21)*100,1),")")</f>
        <v>(100)</v>
      </c>
      <c r="K21" s="249">
        <f t="shared" si="30"/>
        <v>34.356069421204609</v>
      </c>
      <c r="L21" s="249">
        <f t="shared" si="31"/>
        <v>8.7381120295979144</v>
      </c>
      <c r="M21" s="249">
        <f t="shared" si="32"/>
        <v>12.816818549197308</v>
      </c>
      <c r="N21" s="249">
        <f t="shared" si="33"/>
        <v>55.910999999999831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5.0817420947781304</v>
      </c>
      <c r="C30" s="299" t="str">
        <f>CONCATENATE("(",ROUND((B30/$H32)*100,1),")")</f>
        <v>(45.8)</v>
      </c>
      <c r="D30" s="302">
        <f>'Ind T6'!M9</f>
        <v>1.4773331968975286E-2</v>
      </c>
      <c r="E30" s="299" t="str">
        <f>CONCATENATE("(",ROUND((D30/$H32)*100,1),")")</f>
        <v>(0.1)</v>
      </c>
      <c r="F30" s="302">
        <f>'Ind T6'!N9</f>
        <v>1.5401198577333715</v>
      </c>
      <c r="G30" s="299" t="str">
        <f>CONCATENATE("(",ROUND((F30/$H32)*100,1),")")</f>
        <v>(13.9)</v>
      </c>
      <c r="H30" s="302">
        <f>SUM(B30,D30,F30)</f>
        <v>6.6366352844804766</v>
      </c>
      <c r="I30" s="299" t="str">
        <f>CONCATENATE("(",ROUND((H30/$H32)*100,1),")")</f>
        <v>(59.8)</v>
      </c>
      <c r="K30" s="302">
        <f>B35-B30</f>
        <v>0.31095122042327628</v>
      </c>
      <c r="L30" s="302">
        <f>D35-D30</f>
        <v>2.9561650483070356E-4</v>
      </c>
      <c r="M30" s="302">
        <f>F35-F30</f>
        <v>-6.2146310650490477E-3</v>
      </c>
      <c r="N30" s="302">
        <f>SUM(K30:M30)</f>
        <v>0.3050322058630579</v>
      </c>
    </row>
    <row r="31" spans="1:14" x14ac:dyDescent="0.2">
      <c r="A31" s="282" t="s">
        <v>365</v>
      </c>
      <c r="B31" s="302">
        <f>'Ind T6'!L8</f>
        <v>2.5208418184626669</v>
      </c>
      <c r="C31" s="299" t="str">
        <f>CONCATENATE("(",ROUND((B31/$H32)*100,1),")")</f>
        <v>(22.7)</v>
      </c>
      <c r="D31" s="302">
        <f>'Ind T6'!M8</f>
        <v>1.1597065595772611</v>
      </c>
      <c r="E31" s="299" t="str">
        <f>CONCATENATE("(",ROUND((D31/$H32)*100,1),")")</f>
        <v>(10.4)</v>
      </c>
      <c r="F31" s="302">
        <f>'Ind T6'!N8</f>
        <v>0.78781633747959834</v>
      </c>
      <c r="G31" s="299" t="str">
        <f>CONCATENATE("(",ROUND((F31/$H32)*100,1),")")</f>
        <v>(7.1)</v>
      </c>
      <c r="H31" s="302">
        <f t="shared" ref="H31" si="36">SUM(B31,D31,F31)</f>
        <v>4.4683647155195265</v>
      </c>
      <c r="I31" s="299" t="str">
        <f>CONCATENATE("(",ROUND((H31/$H32)*100,1),")")</f>
        <v>(40.2)</v>
      </c>
      <c r="K31" s="302">
        <f t="shared" ref="K31:K32" si="37">B36-B31</f>
        <v>6.7321161939245311E-2</v>
      </c>
      <c r="L31" s="302">
        <f t="shared" ref="L31:L32" si="38">D36-D31</f>
        <v>-5.3682424853791488E-3</v>
      </c>
      <c r="M31" s="302">
        <f t="shared" ref="M31:M32" si="39">F36-F31</f>
        <v>3.3014874683069073E-2</v>
      </c>
      <c r="N31" s="302">
        <f t="shared" ref="N31:N32" si="40">SUM(K31:M31)</f>
        <v>9.4967794136935235E-2</v>
      </c>
    </row>
    <row r="32" spans="1:14" x14ac:dyDescent="0.2">
      <c r="A32" s="282" t="s">
        <v>363</v>
      </c>
      <c r="B32" s="302">
        <f>SUM(B30:B31)</f>
        <v>7.6025839132407977</v>
      </c>
      <c r="C32" s="299" t="str">
        <f>CONCATENATE("(",ROUND((B32/$H32)*100,1),")")</f>
        <v>(68.5)</v>
      </c>
      <c r="D32" s="302">
        <f>SUM(D30:D31)</f>
        <v>1.1744798915462364</v>
      </c>
      <c r="E32" s="299" t="str">
        <f>CONCATENATE("(",ROUND((D32/$H32)*100,1),")")</f>
        <v>(10.6)</v>
      </c>
      <c r="F32" s="302">
        <f>SUM(F30:F31)</f>
        <v>2.3279361952129696</v>
      </c>
      <c r="G32" s="299" t="str">
        <f>CONCATENATE("(",ROUND((F32/$H32)*100,1),")")</f>
        <v>(21)</v>
      </c>
      <c r="H32" s="302">
        <f>SUM(H30:H31)</f>
        <v>11.105000000000004</v>
      </c>
      <c r="I32" s="299" t="str">
        <f>CONCATENATE("(",ROUND((H32/$H32)*100,1),")")</f>
        <v>(100)</v>
      </c>
      <c r="K32" s="302">
        <f t="shared" si="37"/>
        <v>0.37827238236252114</v>
      </c>
      <c r="L32" s="302">
        <f t="shared" si="38"/>
        <v>-5.072625980548473E-3</v>
      </c>
      <c r="M32" s="302">
        <f t="shared" si="39"/>
        <v>2.6800243618020136E-2</v>
      </c>
      <c r="N32" s="302">
        <f t="shared" si="40"/>
        <v>0.39999999999999281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5.3926933152014067</v>
      </c>
      <c r="C35" s="299" t="str">
        <f>CONCATENATE("(",ROUND((B35/$H37)*100,1),")")</f>
        <v>(46.9)</v>
      </c>
      <c r="D35" s="302">
        <f>'Ind T6'!R9</f>
        <v>1.506894847380599E-2</v>
      </c>
      <c r="E35" s="299" t="str">
        <f>CONCATENATE("(",ROUND((D35/$H37)*100,1),")")</f>
        <v>(0.1)</v>
      </c>
      <c r="F35" s="302">
        <f>'Ind T6'!S9</f>
        <v>1.5339052266683224</v>
      </c>
      <c r="G35" s="299" t="str">
        <f>CONCATENATE("(",ROUND((F35/$H37)*100,1),")")</f>
        <v>(13.3)</v>
      </c>
      <c r="H35" s="302">
        <f>SUM(B35,D35,F35)</f>
        <v>6.9416674903435345</v>
      </c>
      <c r="I35" s="299" t="str">
        <f>CONCATENATE("(",ROUND((H35/$H37)*100,1),")")</f>
        <v>(60.3)</v>
      </c>
      <c r="K35" s="302">
        <f>B40-B35</f>
        <v>0.48139707144276223</v>
      </c>
      <c r="L35" s="302">
        <f>D40-D35</f>
        <v>3.0601545792684898E-4</v>
      </c>
      <c r="M35" s="302">
        <f>F40-F35</f>
        <v>-0.10745023972593359</v>
      </c>
      <c r="N35" s="302">
        <f>SUM(K35:M35)</f>
        <v>0.37425284717475549</v>
      </c>
    </row>
    <row r="36" spans="1:14" x14ac:dyDescent="0.2">
      <c r="A36" s="282" t="s">
        <v>365</v>
      </c>
      <c r="B36" s="302">
        <f>'Ind T6'!Q8</f>
        <v>2.5881629804019122</v>
      </c>
      <c r="C36" s="299" t="str">
        <f>CONCATENATE("(",ROUND((B36/$H37)*100,1),")")</f>
        <v>(22.5)</v>
      </c>
      <c r="D36" s="302">
        <f>'Ind T6'!R8</f>
        <v>1.1543383170918819</v>
      </c>
      <c r="E36" s="299" t="str">
        <f>CONCATENATE("(",ROUND((D36/$H37)*100,1),")")</f>
        <v>(10)</v>
      </c>
      <c r="F36" s="302">
        <f>'Ind T6'!S8</f>
        <v>0.82083121216266741</v>
      </c>
      <c r="G36" s="299" t="str">
        <f>CONCATENATE("(",ROUND((F36/$H37)*100,1),")")</f>
        <v>(7.1)</v>
      </c>
      <c r="H36" s="302">
        <f t="shared" ref="H36" si="41">SUM(B36,D36,F36)</f>
        <v>4.563332509656461</v>
      </c>
      <c r="I36" s="299" t="str">
        <f>CONCATENATE("(",ROUND((H36/$H37)*100,1),")")</f>
        <v>(39.7)</v>
      </c>
      <c r="K36" s="302">
        <f t="shared" ref="K36:K37" si="42">B41-B36</f>
        <v>9.9212025965451645E-3</v>
      </c>
      <c r="L36" s="302">
        <f t="shared" ref="L36:L37" si="43">D41-D36</f>
        <v>-7.6667234072172796E-2</v>
      </c>
      <c r="M36" s="302">
        <f t="shared" ref="M36:M37" si="44">F41-F36</f>
        <v>2.8493184300876218E-2</v>
      </c>
      <c r="N36" s="302">
        <f t="shared" ref="N36:N37" si="45">SUM(K36:M36)</f>
        <v>-3.8252847174751414E-2</v>
      </c>
    </row>
    <row r="37" spans="1:14" x14ac:dyDescent="0.2">
      <c r="A37" s="282" t="s">
        <v>363</v>
      </c>
      <c r="B37" s="302">
        <f>SUM(B35:B36)</f>
        <v>7.9808562956033189</v>
      </c>
      <c r="C37" s="299" t="str">
        <f>CONCATENATE("(",ROUND((B37/$H37)*100,1),")")</f>
        <v>(69.4)</v>
      </c>
      <c r="D37" s="302">
        <f>SUM(D35:D36)</f>
        <v>1.169407265565688</v>
      </c>
      <c r="E37" s="299" t="str">
        <f>CONCATENATE("(",ROUND((D37/$H37)*100,1),")")</f>
        <v>(10.2)</v>
      </c>
      <c r="F37" s="302">
        <f>SUM(F35:F36)</f>
        <v>2.3547364388309897</v>
      </c>
      <c r="G37" s="299" t="str">
        <f>CONCATENATE("(",ROUND((F37/$H37)*100,1),")")</f>
        <v>(20.5)</v>
      </c>
      <c r="H37" s="302">
        <f>SUM(H35:H36)</f>
        <v>11.504999999999995</v>
      </c>
      <c r="I37" s="299" t="str">
        <f>CONCATENATE("(",ROUND((H37/$H37)*100,1),")")</f>
        <v>(100)</v>
      </c>
      <c r="K37" s="302">
        <f t="shared" si="42"/>
        <v>0.4913182740393065</v>
      </c>
      <c r="L37" s="302">
        <f t="shared" si="43"/>
        <v>-7.636121861424594E-2</v>
      </c>
      <c r="M37" s="302">
        <f t="shared" si="44"/>
        <v>-7.8957055425057376E-2</v>
      </c>
      <c r="N37" s="302">
        <f t="shared" si="45"/>
        <v>0.33600000000000319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5.8740903866441689</v>
      </c>
      <c r="C40" s="299" t="str">
        <f>CONCATENATE("(",ROUND((B40/$H42)*100,1),")")</f>
        <v>(49.6)</v>
      </c>
      <c r="D40" s="302">
        <f>'Ind T6'!W9</f>
        <v>1.5374963931732839E-2</v>
      </c>
      <c r="E40" s="299" t="str">
        <f>CONCATENATE("(",ROUND((D40/$H42)*100,1),")")</f>
        <v>(0.1)</v>
      </c>
      <c r="F40" s="302">
        <f>'Ind T6'!X9</f>
        <v>1.4264549869423888</v>
      </c>
      <c r="G40" s="299" t="str">
        <f>CONCATENATE("(",ROUND((F40/$H42)*100,1),")")</f>
        <v>(12)</v>
      </c>
      <c r="H40" s="302">
        <f>SUM(B40,D40,F40)</f>
        <v>7.3159203375182909</v>
      </c>
      <c r="I40" s="299" t="str">
        <f>CONCATENATE("(",ROUND((H40/$H42)*100,1),")")</f>
        <v>(61.8)</v>
      </c>
      <c r="K40" s="302">
        <f>B40-B30</f>
        <v>0.7923482918660385</v>
      </c>
      <c r="L40" s="302">
        <f>D40-D30</f>
        <v>6.0163196275755254E-4</v>
      </c>
      <c r="M40" s="302">
        <f>F40-F30</f>
        <v>-0.11366487079098264</v>
      </c>
      <c r="N40" s="302">
        <f>SUM(K40:M40)</f>
        <v>0.67928505303781339</v>
      </c>
    </row>
    <row r="41" spans="1:14" x14ac:dyDescent="0.2">
      <c r="A41" s="282" t="s">
        <v>365</v>
      </c>
      <c r="B41" s="302">
        <f>'Ind T6'!V8</f>
        <v>2.5980841829984573</v>
      </c>
      <c r="C41" s="299" t="str">
        <f>CONCATENATE("(",ROUND((B41/$H42)*100,1),")")</f>
        <v>(21.9)</v>
      </c>
      <c r="D41" s="302">
        <f>'Ind T6'!W8</f>
        <v>1.0776710830197092</v>
      </c>
      <c r="E41" s="299" t="str">
        <f>CONCATENATE("(",ROUND((D41/$H42)*100,1),")")</f>
        <v>(9.1)</v>
      </c>
      <c r="F41" s="302">
        <f>'Ind T6'!X8</f>
        <v>0.84932439646354363</v>
      </c>
      <c r="G41" s="299" t="str">
        <f>CONCATENATE("(",ROUND((F41/$H42)*100,1),")")</f>
        <v>(7.2)</v>
      </c>
      <c r="H41" s="302">
        <f t="shared" ref="H41" si="46">SUM(B41,D41,F41)</f>
        <v>4.5250796624817102</v>
      </c>
      <c r="I41" s="299" t="str">
        <f>CONCATENATE("(",ROUND((H41/$H42)*100,1),")")</f>
        <v>(38.2)</v>
      </c>
      <c r="K41" s="302">
        <f t="shared" ref="K41:K42" si="47">B41-B31</f>
        <v>7.7242364535790475E-2</v>
      </c>
      <c r="L41" s="302">
        <f t="shared" ref="L41:L42" si="48">D41-D31</f>
        <v>-8.2035476557551945E-2</v>
      </c>
      <c r="M41" s="302">
        <f t="shared" ref="M41:M42" si="49">F41-F31</f>
        <v>6.1508058983945291E-2</v>
      </c>
      <c r="N41" s="302">
        <f t="shared" ref="N41:N42" si="50">SUM(K41:M41)</f>
        <v>5.6714946962183821E-2</v>
      </c>
    </row>
    <row r="42" spans="1:14" x14ac:dyDescent="0.2">
      <c r="A42" s="282" t="s">
        <v>363</v>
      </c>
      <c r="B42" s="302">
        <f>SUM(B40:B41)</f>
        <v>8.4721745696426254</v>
      </c>
      <c r="C42" s="299" t="str">
        <f>CONCATENATE("(",ROUND((B42/$H42)*100,1),")")</f>
        <v>(71.5)</v>
      </c>
      <c r="D42" s="302">
        <f>SUM(D40:D41)</f>
        <v>1.093046046951442</v>
      </c>
      <c r="E42" s="299" t="str">
        <f>CONCATENATE("(",ROUND((D42/$H42)*100,1),")")</f>
        <v>(9.2)</v>
      </c>
      <c r="F42" s="302">
        <f>SUM(F40:F41)</f>
        <v>2.2757793834059323</v>
      </c>
      <c r="G42" s="299" t="str">
        <f>CONCATENATE("(",ROUND((F42/$H42)*100,1),")")</f>
        <v>(19.2)</v>
      </c>
      <c r="H42" s="302">
        <f>SUM(H40:H41)</f>
        <v>11.841000000000001</v>
      </c>
      <c r="I42" s="299" t="str">
        <f>CONCATENATE("(",ROUND((H42/$H42)*100,1),")")</f>
        <v>(100)</v>
      </c>
      <c r="K42" s="302">
        <f t="shared" si="47"/>
        <v>0.86959065640182764</v>
      </c>
      <c r="L42" s="302">
        <f t="shared" si="48"/>
        <v>-8.1433844594794413E-2</v>
      </c>
      <c r="M42" s="302">
        <f t="shared" si="49"/>
        <v>-5.215681180703724E-2</v>
      </c>
      <c r="N42" s="302">
        <f t="shared" si="50"/>
        <v>0.73599999999999599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0.25941881188146343</v>
      </c>
      <c r="C51" s="299" t="str">
        <f>CONCATENATE("(",ROUND((B51/$H53)*100,1),")")</f>
        <v>(54.2)</v>
      </c>
      <c r="D51" s="302">
        <f>'Ind T6'!M18</f>
        <v>1.8970297029787429E-3</v>
      </c>
      <c r="E51" s="299" t="str">
        <f>CONCATENATE("(",ROUND((D51/$H53)*100,1),")")</f>
        <v>(0.4)</v>
      </c>
      <c r="F51" s="302">
        <f>'Ind T6'!N18</f>
        <v>0.16235412541249866</v>
      </c>
      <c r="G51" s="299" t="str">
        <f>CONCATENATE("(",ROUND((F51/$H53)*100,1),")")</f>
        <v>(33.9)</v>
      </c>
      <c r="H51" s="302">
        <f>SUM(B51,D51,F51)</f>
        <v>0.42366996699694082</v>
      </c>
      <c r="I51" s="299" t="str">
        <f>CONCATENATE("(",ROUND((H51/$H53)*100,1),")")</f>
        <v>(88.4)</v>
      </c>
      <c r="K51" s="302">
        <f>B56-B51</f>
        <v>-2.332585725156569E-2</v>
      </c>
      <c r="L51" s="302">
        <f>D56-D51</f>
        <v>-1.2794080589126626E-4</v>
      </c>
      <c r="M51" s="302">
        <f>F56-F51</f>
        <v>-1.4554789375421651E-2</v>
      </c>
      <c r="N51" s="302">
        <f>SUM(K51:M51)</f>
        <v>-3.8008587432878604E-2</v>
      </c>
    </row>
    <row r="52" spans="1:14" x14ac:dyDescent="0.2">
      <c r="A52" s="282" t="s">
        <v>365</v>
      </c>
      <c r="B52" s="302">
        <f>'Ind T6'!L17</f>
        <v>4.45801980194774E-2</v>
      </c>
      <c r="C52" s="299" t="str">
        <f>CONCATENATE("(",ROUND((B52/$H53)*100,1),")")</f>
        <v>(9.3)</v>
      </c>
      <c r="D52" s="302">
        <f>'Ind T6'!M17</f>
        <v>1.0749834983581261E-2</v>
      </c>
      <c r="E52" s="299" t="str">
        <f>CONCATENATE("(",ROUND((D52/$H53)*100,1),")")</f>
        <v>(2.2)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5.5330033003058665E-2</v>
      </c>
      <c r="I52" s="299" t="str">
        <f>CONCATENATE("(",ROUND((H52/$H53)*100,1),")")</f>
        <v>(11.6)</v>
      </c>
      <c r="K52" s="302">
        <f t="shared" ref="K52:K53" si="52">B57-B52</f>
        <v>-4.2128059127991765E-3</v>
      </c>
      <c r="L52" s="302">
        <f t="shared" ref="L52:L53" si="53">D57-D52</f>
        <v>-7.7860665432223294E-4</v>
      </c>
      <c r="M52" s="302">
        <f t="shared" ref="M52:M53" si="54">F57-F52</f>
        <v>0</v>
      </c>
      <c r="N52" s="302">
        <f t="shared" ref="N52:N53" si="55">SUM(K52:M52)</f>
        <v>-4.9914125671214095E-3</v>
      </c>
    </row>
    <row r="53" spans="1:14" x14ac:dyDescent="0.2">
      <c r="A53" s="282" t="s">
        <v>363</v>
      </c>
      <c r="B53" s="302">
        <f>SUM(B51:B52)</f>
        <v>0.30399900990094081</v>
      </c>
      <c r="C53" s="299" t="str">
        <f>CONCATENATE("(",ROUND((B53/$H53)*100,1),")")</f>
        <v>(63.5)</v>
      </c>
      <c r="D53" s="302">
        <f>SUM(D51:D52)</f>
        <v>1.2646864686560004E-2</v>
      </c>
      <c r="E53" s="299" t="str">
        <f>CONCATENATE("(",ROUND((D53/$H53)*100,1),")")</f>
        <v>(2.6)</v>
      </c>
      <c r="F53" s="302">
        <f>SUM(F51:F52)</f>
        <v>0.16235412541249866</v>
      </c>
      <c r="G53" s="299" t="str">
        <f>CONCATENATE("(",ROUND((F53/$H53)*100,1),")")</f>
        <v>(33.9)</v>
      </c>
      <c r="H53" s="302">
        <f>SUM(H51:H52)</f>
        <v>0.47899999999999948</v>
      </c>
      <c r="I53" s="299" t="str">
        <f>CONCATENATE("(",ROUND((H53/$H53)*100,1),")")</f>
        <v>(100)</v>
      </c>
      <c r="K53" s="302">
        <f t="shared" si="52"/>
        <v>-2.7538663164364874E-2</v>
      </c>
      <c r="L53" s="302">
        <f t="shared" si="53"/>
        <v>-9.0654746021349986E-4</v>
      </c>
      <c r="M53" s="302">
        <f t="shared" si="54"/>
        <v>-1.4554789375421651E-2</v>
      </c>
      <c r="N53" s="302">
        <f t="shared" si="55"/>
        <v>-4.3000000000000024E-2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0.23609295462989774</v>
      </c>
      <c r="C56" s="299" t="str">
        <f>CONCATENATE("(",ROUND((B56/$H58)*100,1),")")</f>
        <v>(54.1)</v>
      </c>
      <c r="D56" s="302">
        <f>'Ind T6'!R18</f>
        <v>1.7690888970874766E-3</v>
      </c>
      <c r="E56" s="299" t="str">
        <f>CONCATENATE("(",ROUND((D56/$H58)*100,1),")")</f>
        <v>(0.4)</v>
      </c>
      <c r="F56" s="302">
        <f>'Ind T6'!S18</f>
        <v>0.14779933603707701</v>
      </c>
      <c r="G56" s="299" t="str">
        <f>CONCATENATE("(",ROUND((F56/$H58)*100,1),")")</f>
        <v>(33.9)</v>
      </c>
      <c r="H56" s="302">
        <f>SUM(B56,D56,F56)</f>
        <v>0.38566137956406221</v>
      </c>
      <c r="I56" s="299" t="str">
        <f>CONCATENATE("(",ROUND((H56/$H58)*100,1),")")</f>
        <v>(88.5)</v>
      </c>
      <c r="K56" s="302">
        <f>B61-B56</f>
        <v>-1.630170050427765E-2</v>
      </c>
      <c r="L56" s="302">
        <f>D61-D56</f>
        <v>3.2478759678228157E-5</v>
      </c>
      <c r="M56" s="302">
        <f>F61-F56</f>
        <v>-1.8414022506683086E-2</v>
      </c>
      <c r="N56" s="302">
        <f>SUM(K56:M56)</f>
        <v>-3.4683244251282511E-2</v>
      </c>
    </row>
    <row r="57" spans="1:14" x14ac:dyDescent="0.2">
      <c r="A57" s="282" t="s">
        <v>365</v>
      </c>
      <c r="B57" s="302">
        <f>'Ind T6'!Q17</f>
        <v>4.0367392106678224E-2</v>
      </c>
      <c r="C57" s="299" t="str">
        <f>CONCATENATE("(",ROUND((B57/$H58)*100,1),")")</f>
        <v>(9.3)</v>
      </c>
      <c r="D57" s="302">
        <f>'Ind T6'!R17</f>
        <v>9.9712283292590284E-3</v>
      </c>
      <c r="E57" s="299" t="str">
        <f>CONCATENATE("(",ROUND((D57/$H58)*100,1),")")</f>
        <v>(2.3)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5.0338620435937252E-2</v>
      </c>
      <c r="I57" s="299" t="str">
        <f>CONCATENATE("(",ROUND((H57/$H58)*100,1),")")</f>
        <v>(11.5)</v>
      </c>
      <c r="K57" s="302">
        <f t="shared" ref="K57:K58" si="57">B62-B57</f>
        <v>-4.0084812149903531E-3</v>
      </c>
      <c r="L57" s="302">
        <f t="shared" ref="L57:L58" si="58">D62-D57</f>
        <v>-3.0827453372601378E-4</v>
      </c>
      <c r="M57" s="302">
        <f t="shared" ref="M57:M58" si="59">F62-F57</f>
        <v>0</v>
      </c>
      <c r="N57" s="302">
        <f t="shared" ref="N57:N58" si="60">SUM(K57:M57)</f>
        <v>-4.3167557487163669E-3</v>
      </c>
    </row>
    <row r="58" spans="1:14" x14ac:dyDescent="0.2">
      <c r="A58" s="282" t="s">
        <v>363</v>
      </c>
      <c r="B58" s="302">
        <f>SUM(B56:B57)</f>
        <v>0.27646034673657593</v>
      </c>
      <c r="C58" s="299" t="str">
        <f>CONCATENATE("(",ROUND((B58/$H58)*100,1),")")</f>
        <v>(63.4)</v>
      </c>
      <c r="D58" s="302">
        <f>SUM(D56:D57)</f>
        <v>1.1740317226346504E-2</v>
      </c>
      <c r="E58" s="299" t="str">
        <f>CONCATENATE("(",ROUND((D58/$H58)*100,1),")")</f>
        <v>(2.7)</v>
      </c>
      <c r="F58" s="302">
        <f>SUM(F56:F57)</f>
        <v>0.14779933603707701</v>
      </c>
      <c r="G58" s="299" t="str">
        <f>CONCATENATE("(",ROUND((F58/$H58)*100,1),")")</f>
        <v>(33.9)</v>
      </c>
      <c r="H58" s="302">
        <f>SUM(H56:H57)</f>
        <v>0.43599999999999944</v>
      </c>
      <c r="I58" s="299" t="str">
        <f>CONCATENATE("(",ROUND((H58/$H58)*100,1),")")</f>
        <v>(100)</v>
      </c>
      <c r="K58" s="302">
        <f t="shared" si="57"/>
        <v>-2.0310181719267961E-2</v>
      </c>
      <c r="L58" s="302">
        <f t="shared" si="58"/>
        <v>-2.7579577404778476E-4</v>
      </c>
      <c r="M58" s="302">
        <f t="shared" si="59"/>
        <v>-1.8414022506683086E-2</v>
      </c>
      <c r="N58" s="302">
        <f t="shared" si="60"/>
        <v>-3.8999999999998834E-2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0.21979125412562009</v>
      </c>
      <c r="C61" s="299" t="str">
        <f>CONCATENATE("(",ROUND((B61/$H63)*100,1),")")</f>
        <v>(55.4)</v>
      </c>
      <c r="D61" s="302">
        <f>'Ind T6'!W18</f>
        <v>1.8015676567657048E-3</v>
      </c>
      <c r="E61" s="299" t="str">
        <f>CONCATENATE("(",ROUND((D61/$H63)*100,1),")")</f>
        <v>(0.5)</v>
      </c>
      <c r="F61" s="302">
        <f>'Ind T6'!X18</f>
        <v>0.12938531353039393</v>
      </c>
      <c r="G61" s="299" t="str">
        <f>CONCATENATE("(",ROUND((F61/$H63)*100,1),")")</f>
        <v>(32.6)</v>
      </c>
      <c r="H61" s="302">
        <f>SUM(B61,D61,F61)</f>
        <v>0.35097813531277972</v>
      </c>
      <c r="I61" s="299" t="str">
        <f>CONCATENATE("(",ROUND((H61/$H63)*100,1),")")</f>
        <v>(88.4)</v>
      </c>
      <c r="K61" s="302">
        <f>B61-B51</f>
        <v>-3.962755775584334E-2</v>
      </c>
      <c r="L61" s="302">
        <f>D61-D51</f>
        <v>-9.5462046213038105E-5</v>
      </c>
      <c r="M61" s="302">
        <f>F61-F51</f>
        <v>-3.2968811882104737E-2</v>
      </c>
      <c r="N61" s="302">
        <f>SUM(K61:M61)</f>
        <v>-7.2691831684161115E-2</v>
      </c>
    </row>
    <row r="62" spans="1:14" x14ac:dyDescent="0.2">
      <c r="A62" s="282" t="s">
        <v>365</v>
      </c>
      <c r="B62" s="302">
        <f>'Ind T6'!V17</f>
        <v>3.6358910891687871E-2</v>
      </c>
      <c r="C62" s="299" t="str">
        <f>CONCATENATE("(",ROUND((B62/$H63)*100,1),")")</f>
        <v>(9.2)</v>
      </c>
      <c r="D62" s="302">
        <f>'Ind T6'!W17</f>
        <v>9.6629537955330146E-3</v>
      </c>
      <c r="E62" s="299" t="str">
        <f>CONCATENATE("(",ROUND((D62/$H63)*100,1),")")</f>
        <v>(2.4)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4.6021864687220887E-2</v>
      </c>
      <c r="I62" s="299" t="str">
        <f>CONCATENATE("(",ROUND((H62/$H63)*100,1),")")</f>
        <v>(11.6)</v>
      </c>
      <c r="K62" s="302">
        <f t="shared" ref="K62:K63" si="62">B62-B52</f>
        <v>-8.2212871277895297E-3</v>
      </c>
      <c r="L62" s="302">
        <f t="shared" ref="L62:L63" si="63">D62-D52</f>
        <v>-1.0868811880482467E-3</v>
      </c>
      <c r="M62" s="302">
        <f t="shared" ref="M62:M63" si="64">F62-F52</f>
        <v>0</v>
      </c>
      <c r="N62" s="302">
        <f t="shared" ref="N62:N63" si="65">SUM(K62:M62)</f>
        <v>-9.3081683158377764E-3</v>
      </c>
    </row>
    <row r="63" spans="1:14" x14ac:dyDescent="0.2">
      <c r="A63" s="282" t="s">
        <v>363</v>
      </c>
      <c r="B63" s="302">
        <f>SUM(B61:B62)</f>
        <v>0.25615016501730797</v>
      </c>
      <c r="C63" s="299" t="str">
        <f>CONCATENATE("(",ROUND((B63/$H63)*100,1),")")</f>
        <v>(64.5)</v>
      </c>
      <c r="D63" s="302">
        <f>SUM(D61:D62)</f>
        <v>1.1464521452298719E-2</v>
      </c>
      <c r="E63" s="299" t="str">
        <f>CONCATENATE("(",ROUND((D63/$H63)*100,1),")")</f>
        <v>(2.9)</v>
      </c>
      <c r="F63" s="302">
        <f>SUM(F61:F62)</f>
        <v>0.12938531353039393</v>
      </c>
      <c r="G63" s="299" t="str">
        <f>CONCATENATE("(",ROUND((F63/$H63)*100,1),")")</f>
        <v>(32.6)</v>
      </c>
      <c r="H63" s="302">
        <f>SUM(H61:H62)</f>
        <v>0.39700000000000057</v>
      </c>
      <c r="I63" s="299" t="str">
        <f>CONCATENATE("(",ROUND((H63/$H63)*100,1),")")</f>
        <v>(100)</v>
      </c>
      <c r="K63" s="302">
        <f t="shared" si="62"/>
        <v>-4.7848844883632835E-2</v>
      </c>
      <c r="L63" s="302">
        <f t="shared" si="63"/>
        <v>-1.1823432342612846E-3</v>
      </c>
      <c r="M63" s="302">
        <f t="shared" si="64"/>
        <v>-3.2968811882104737E-2</v>
      </c>
      <c r="N63" s="302">
        <f t="shared" si="65"/>
        <v>-8.1999999999998852E-2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3.7052406201051373</v>
      </c>
      <c r="C72" s="299" t="str">
        <f>CONCATENATE("(",ROUND((B72/$H74)*100,1),")")</f>
        <v>(53.2)</v>
      </c>
      <c r="D72" s="302">
        <f>'Ind T6'!M27</f>
        <v>0.28785342937399466</v>
      </c>
      <c r="E72" s="299" t="str">
        <f>CONCATENATE("(",ROUND((D72/$H74)*100,1),")")</f>
        <v>(4.1)</v>
      </c>
      <c r="F72" s="302">
        <f>'Ind T6'!N27</f>
        <v>0.1424002192289581</v>
      </c>
      <c r="G72" s="299" t="str">
        <f>CONCATENATE("(",ROUND((F72/$H74)*100,1),")")</f>
        <v>(2)</v>
      </c>
      <c r="H72" s="302">
        <f>SUM(B72,D72,F72)</f>
        <v>4.13549426870809</v>
      </c>
      <c r="I72" s="299" t="str">
        <f>CONCATENATE("(",ROUND((H72/$H74)*100,1),")")</f>
        <v>(59.4)</v>
      </c>
      <c r="K72" s="302">
        <f>B77-B72</f>
        <v>0.33803078889263238</v>
      </c>
      <c r="L72" s="302">
        <f>D77-D72</f>
        <v>2.9657965985154522E-2</v>
      </c>
      <c r="M72" s="302">
        <f>F77-F72</f>
        <v>1.6025881845321693E-2</v>
      </c>
      <c r="N72" s="302">
        <f>SUM(K72:M72)</f>
        <v>0.38371463672310857</v>
      </c>
    </row>
    <row r="73" spans="1:14" x14ac:dyDescent="0.2">
      <c r="A73" s="282" t="s">
        <v>365</v>
      </c>
      <c r="B73" s="302">
        <f>'Ind T6'!L26</f>
        <v>1.6865594111973476</v>
      </c>
      <c r="C73" s="299" t="str">
        <f>CONCATENATE("(",ROUND((B73/$H74)*100,1),")")</f>
        <v>(24.2)</v>
      </c>
      <c r="D73" s="302">
        <f>'Ind T6'!M26</f>
        <v>0.92200325714809073</v>
      </c>
      <c r="E73" s="299" t="str">
        <f>CONCATENATE("(",ROUND((D73/$H74)*100,1),")")</f>
        <v>(13.2)</v>
      </c>
      <c r="F73" s="302">
        <f>'Ind T6'!N26</f>
        <v>0.21894306294648164</v>
      </c>
      <c r="G73" s="299" t="str">
        <f>CONCATENATE("(",ROUND((F73/$H74)*100,1),")")</f>
        <v>(3.1)</v>
      </c>
      <c r="H73" s="302">
        <f t="shared" ref="H73" si="66">SUM(B73,D73,F73)</f>
        <v>2.8275057312919203</v>
      </c>
      <c r="I73" s="299" t="str">
        <f>CONCATENATE("(",ROUND((H73/$H74)*100,1),")")</f>
        <v>(40.6)</v>
      </c>
      <c r="K73" s="302">
        <f t="shared" ref="K73:K74" si="67">B78-B73</f>
        <v>0.24377803397065034</v>
      </c>
      <c r="L73" s="302">
        <f t="shared" ref="L73:L74" si="68">D78-D73</f>
        <v>9.3154283771730517E-2</v>
      </c>
      <c r="M73" s="302">
        <f t="shared" ref="M73:M74" si="69">F78-F73</f>
        <v>2.935304553450932E-2</v>
      </c>
      <c r="N73" s="302">
        <f t="shared" ref="N73:N74" si="70">SUM(K73:M73)</f>
        <v>0.36628536327689021</v>
      </c>
    </row>
    <row r="74" spans="1:14" x14ac:dyDescent="0.2">
      <c r="A74" s="282" t="s">
        <v>363</v>
      </c>
      <c r="B74" s="302">
        <f>SUM(B72:B73)</f>
        <v>5.391800031302485</v>
      </c>
      <c r="C74" s="299" t="str">
        <f>CONCATENATE("(",ROUND((B74/$H74)*100,1),")")</f>
        <v>(77.4)</v>
      </c>
      <c r="D74" s="302">
        <f>SUM(D72:D73)</f>
        <v>1.2098566865220854</v>
      </c>
      <c r="E74" s="299" t="str">
        <f>CONCATENATE("(",ROUND((D74/$H74)*100,1),")")</f>
        <v>(17.4)</v>
      </c>
      <c r="F74" s="302">
        <f>SUM(F72:F73)</f>
        <v>0.36134328217543976</v>
      </c>
      <c r="G74" s="299" t="str">
        <f>CONCATENATE("(",ROUND((F74/$H74)*100,1),")")</f>
        <v>(5.2)</v>
      </c>
      <c r="H74" s="302">
        <f>SUM(H72:H73)</f>
        <v>6.9630000000000098</v>
      </c>
      <c r="I74" s="299" t="str">
        <f>CONCATENATE("(",ROUND((H74/$H74)*100,1),")")</f>
        <v>(100)</v>
      </c>
      <c r="K74" s="302">
        <f t="shared" si="67"/>
        <v>0.58180882286328295</v>
      </c>
      <c r="L74" s="302">
        <f t="shared" si="68"/>
        <v>0.12281224975688487</v>
      </c>
      <c r="M74" s="302">
        <f t="shared" si="69"/>
        <v>4.5378927379830958E-2</v>
      </c>
      <c r="N74" s="302">
        <f t="shared" si="70"/>
        <v>0.74999999999999878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4.0432714089977697</v>
      </c>
      <c r="C77" s="299" t="str">
        <f>CONCATENATE("(",ROUND((B77/$H79)*100,1),")")</f>
        <v>(52.4)</v>
      </c>
      <c r="D77" s="302">
        <f>'Ind T6'!R27</f>
        <v>0.31751139535914918</v>
      </c>
      <c r="E77" s="299" t="str">
        <f>CONCATENATE("(",ROUND((D77/$H79)*100,1),")")</f>
        <v>(4.1)</v>
      </c>
      <c r="F77" s="302">
        <f>'Ind T6'!S27</f>
        <v>0.15842610107427979</v>
      </c>
      <c r="G77" s="299" t="str">
        <f>CONCATENATE("(",ROUND((F77/$H79)*100,1),")")</f>
        <v>(2.1)</v>
      </c>
      <c r="H77" s="302">
        <f>SUM(B77,D77,F77)</f>
        <v>4.5192089054311992</v>
      </c>
      <c r="I77" s="299" t="str">
        <f>CONCATENATE("(",ROUND((H77/$H79)*100,1),")")</f>
        <v>(58.6)</v>
      </c>
      <c r="K77" s="302">
        <f>B82-B77</f>
        <v>0.35069217691392129</v>
      </c>
      <c r="L77" s="302">
        <f>D82-D77</f>
        <v>3.536136085604441E-2</v>
      </c>
      <c r="M77" s="302">
        <f>F82-F77</f>
        <v>2.3880413906468972E-2</v>
      </c>
      <c r="N77" s="302">
        <f>SUM(K77:M77)</f>
        <v>0.40993395167643465</v>
      </c>
    </row>
    <row r="78" spans="1:14" x14ac:dyDescent="0.2">
      <c r="A78" s="282" t="s">
        <v>365</v>
      </c>
      <c r="B78" s="302">
        <f>'Ind T6'!Q26</f>
        <v>1.930337445167998</v>
      </c>
      <c r="C78" s="299" t="str">
        <f>CONCATENATE("(",ROUND((B78/$H79)*100,1),")")</f>
        <v>(25)</v>
      </c>
      <c r="D78" s="302">
        <f>'Ind T6'!R26</f>
        <v>1.0151575409198212</v>
      </c>
      <c r="E78" s="299" t="str">
        <f>CONCATENATE("(",ROUND((D78/$H79)*100,1),")")</f>
        <v>(13.2)</v>
      </c>
      <c r="F78" s="302">
        <f>'Ind T6'!S26</f>
        <v>0.24829610848099096</v>
      </c>
      <c r="G78" s="299" t="str">
        <f>CONCATENATE("(",ROUND((F78/$H79)*100,1),")")</f>
        <v>(3.2)</v>
      </c>
      <c r="H78" s="302">
        <f t="shared" ref="H78" si="71">SUM(B78,D78,F78)</f>
        <v>3.1937910945688106</v>
      </c>
      <c r="I78" s="299" t="str">
        <f>CONCATENATE("(",ROUND((H78/$H79)*100,1),")")</f>
        <v>(41.4)</v>
      </c>
      <c r="K78" s="302">
        <f t="shared" ref="K78:K79" si="72">B83-B78</f>
        <v>0.36012350859843401</v>
      </c>
      <c r="L78" s="302">
        <f t="shared" ref="L78:L79" si="73">D83-D78</f>
        <v>0.10415572789604854</v>
      </c>
      <c r="M78" s="302">
        <f t="shared" ref="M78:M79" si="74">F83-F78</f>
        <v>3.8786811829063933E-2</v>
      </c>
      <c r="N78" s="302">
        <f t="shared" ref="N78:N79" si="75">SUM(K78:M78)</f>
        <v>0.50306604832354651</v>
      </c>
    </row>
    <row r="79" spans="1:14" x14ac:dyDescent="0.2">
      <c r="A79" s="282" t="s">
        <v>363</v>
      </c>
      <c r="B79" s="302">
        <f>SUM(B77:B78)</f>
        <v>5.9736088541657679</v>
      </c>
      <c r="C79" s="299" t="str">
        <f>CONCATENATE("(",ROUND((B79/$H79)*100,1),")")</f>
        <v>(77.4)</v>
      </c>
      <c r="D79" s="302">
        <f>SUM(D77:D78)</f>
        <v>1.3326689362789703</v>
      </c>
      <c r="E79" s="299" t="str">
        <f>CONCATENATE("(",ROUND((D79/$H79)*100,1),")")</f>
        <v>(17.3)</v>
      </c>
      <c r="F79" s="302">
        <f>SUM(F77:F78)</f>
        <v>0.40672220955527072</v>
      </c>
      <c r="G79" s="299" t="str">
        <f>CONCATENATE("(",ROUND((F79/$H79)*100,1),")")</f>
        <v>(5.3)</v>
      </c>
      <c r="H79" s="302">
        <f>SUM(H77:H78)</f>
        <v>7.7130000000000098</v>
      </c>
      <c r="I79" s="299" t="str">
        <f>CONCATENATE("(",ROUND((H79/$H79)*100,1),")")</f>
        <v>(100)</v>
      </c>
      <c r="K79" s="302">
        <f t="shared" si="72"/>
        <v>0.71081568551235463</v>
      </c>
      <c r="L79" s="302">
        <f t="shared" si="73"/>
        <v>0.13951708875209312</v>
      </c>
      <c r="M79" s="302">
        <f t="shared" si="74"/>
        <v>6.2667225735532961E-2</v>
      </c>
      <c r="N79" s="302">
        <f t="shared" si="75"/>
        <v>0.91299999999998072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4.393963585911691</v>
      </c>
      <c r="C82" s="299" t="str">
        <f>CONCATENATE("(",ROUND((B82/$H84)*100,1),")")</f>
        <v>(50.9)</v>
      </c>
      <c r="D82" s="302">
        <f>'Ind T6'!W27</f>
        <v>0.35287275621519359</v>
      </c>
      <c r="E82" s="299" t="str">
        <f>CONCATENATE("(",ROUND((D82/$H84)*100,1),")")</f>
        <v>(4.1)</v>
      </c>
      <c r="F82" s="302">
        <f>'Ind T6'!X27</f>
        <v>0.18230651498074876</v>
      </c>
      <c r="G82" s="299" t="str">
        <f>CONCATENATE("(",ROUND((F82/$H84)*100,1),")")</f>
        <v>(2.1)</v>
      </c>
      <c r="H82" s="302">
        <f>SUM(B82,D82,F82)</f>
        <v>4.9291428571076326</v>
      </c>
      <c r="I82" s="299" t="str">
        <f>CONCATENATE("(",ROUND((H82/$H84)*100,1),")")</f>
        <v>(57.1)</v>
      </c>
      <c r="K82" s="302">
        <f>B82-B72</f>
        <v>0.68872296580655368</v>
      </c>
      <c r="L82" s="302">
        <f>D82-D72</f>
        <v>6.5019326841198932E-2</v>
      </c>
      <c r="M82" s="302">
        <f>F82-F72</f>
        <v>3.9906295751790666E-2</v>
      </c>
      <c r="N82" s="302">
        <f>SUM(K82:M82)</f>
        <v>0.79364858839954322</v>
      </c>
    </row>
    <row r="83" spans="1:14" x14ac:dyDescent="0.2">
      <c r="A83" s="282" t="s">
        <v>365</v>
      </c>
      <c r="B83" s="302">
        <f>'Ind T6'!V26</f>
        <v>2.290460953766432</v>
      </c>
      <c r="C83" s="299" t="str">
        <f>CONCATENATE("(",ROUND((B83/$H84)*100,1),")")</f>
        <v>(26.6)</v>
      </c>
      <c r="D83" s="302">
        <f>'Ind T6'!W26</f>
        <v>1.1193132688158698</v>
      </c>
      <c r="E83" s="299" t="str">
        <f>CONCATENATE("(",ROUND((D83/$H84)*100,1),")")</f>
        <v>(13)</v>
      </c>
      <c r="F83" s="302">
        <f>'Ind T6'!X26</f>
        <v>0.28708292031005489</v>
      </c>
      <c r="G83" s="299" t="str">
        <f>CONCATENATE("(",ROUND((F83/$H84)*100,1),")")</f>
        <v>(3.3)</v>
      </c>
      <c r="H83" s="302">
        <f t="shared" ref="H83" si="76">SUM(B83,D83,F83)</f>
        <v>3.6968571428923562</v>
      </c>
      <c r="I83" s="299" t="str">
        <f>CONCATENATE("(",ROUND((H83/$H84)*100,1),")")</f>
        <v>(42.9)</v>
      </c>
      <c r="K83" s="302">
        <f t="shared" ref="K83:K84" si="77">B83-B73</f>
        <v>0.60390154256908435</v>
      </c>
      <c r="L83" s="302">
        <f t="shared" ref="L83:L84" si="78">D83-D73</f>
        <v>0.19731001166777906</v>
      </c>
      <c r="M83" s="302">
        <f t="shared" ref="M83:M84" si="79">F83-F73</f>
        <v>6.8139857363573253E-2</v>
      </c>
      <c r="N83" s="302">
        <f t="shared" ref="N83:N84" si="80">SUM(K83:M83)</f>
        <v>0.86935141160043661</v>
      </c>
    </row>
    <row r="84" spans="1:14" x14ac:dyDescent="0.2">
      <c r="A84" s="282" t="s">
        <v>363</v>
      </c>
      <c r="B84" s="302">
        <f>SUM(B82:B83)</f>
        <v>6.6844245396781226</v>
      </c>
      <c r="C84" s="299" t="str">
        <f>CONCATENATE("(",ROUND((B84/$H84)*100,1),")")</f>
        <v>(77.5)</v>
      </c>
      <c r="D84" s="302">
        <f>SUM(D82:D83)</f>
        <v>1.4721860250310634</v>
      </c>
      <c r="E84" s="299" t="str">
        <f>CONCATENATE("(",ROUND((D84/$H84)*100,1),")")</f>
        <v>(17.1)</v>
      </c>
      <c r="F84" s="302">
        <f>SUM(F82:F83)</f>
        <v>0.46938943529080368</v>
      </c>
      <c r="G84" s="299" t="str">
        <f>CONCATENATE("(",ROUND((F84/$H84)*100,1),")")</f>
        <v>(5.4)</v>
      </c>
      <c r="H84" s="302">
        <f>SUM(H82:H83)</f>
        <v>8.6259999999999888</v>
      </c>
      <c r="I84" s="299" t="str">
        <f>CONCATENATE("(",ROUND((H84/$H84)*100,1),")")</f>
        <v>(100)</v>
      </c>
      <c r="K84" s="302">
        <f t="shared" si="77"/>
        <v>1.2926245083756376</v>
      </c>
      <c r="L84" s="302">
        <f t="shared" si="78"/>
        <v>0.26232933850897799</v>
      </c>
      <c r="M84" s="302">
        <f t="shared" si="79"/>
        <v>0.10804615311536392</v>
      </c>
      <c r="N84" s="302">
        <f t="shared" si="80"/>
        <v>1.6629999999999794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7.3036755103276798</v>
      </c>
      <c r="C93" s="299" t="str">
        <f>CONCATENATE("(",ROUND((B93/$H95)*100,1),")")</f>
        <v>(68.7)</v>
      </c>
      <c r="D93" s="302">
        <f>'Ind T6'!M36</f>
        <v>0.23813953761961371</v>
      </c>
      <c r="E93" s="299" t="str">
        <f>CONCATENATE("(",ROUND((D93/$H95)*100,1),")")</f>
        <v>(2.2)</v>
      </c>
      <c r="F93" s="302">
        <f>'Ind T6'!N36</f>
        <v>0.37839637626017342</v>
      </c>
      <c r="G93" s="299" t="str">
        <f>CONCATENATE("(",ROUND((F93/$H95)*100,1),")")</f>
        <v>(3.6)</v>
      </c>
      <c r="H93" s="302">
        <f>SUM(B93,D93,F93)</f>
        <v>7.9202114242074675</v>
      </c>
      <c r="I93" s="299" t="str">
        <f>CONCATENATE("(",ROUND((H93/$H95)*100,1),")")</f>
        <v>(74.5)</v>
      </c>
      <c r="K93" s="302">
        <f>B98-B93</f>
        <v>-0.37395009290958647</v>
      </c>
      <c r="L93" s="302">
        <f>D98-D93</f>
        <v>-7.933600700690685E-3</v>
      </c>
      <c r="M93" s="302">
        <f>F98-F93</f>
        <v>-2.1041684672937766E-3</v>
      </c>
      <c r="N93" s="302">
        <f>SUM(K93:M93)</f>
        <v>-0.38398786207757096</v>
      </c>
    </row>
    <row r="94" spans="1:14" x14ac:dyDescent="0.2">
      <c r="A94" s="282" t="s">
        <v>365</v>
      </c>
      <c r="B94" s="302">
        <f>'Ind T6'!L35</f>
        <v>1.8381933054743154</v>
      </c>
      <c r="C94" s="299" t="str">
        <f>CONCATENATE("(",ROUND((B94/$H95)*100,1),")")</f>
        <v>(17.3)</v>
      </c>
      <c r="D94" s="302">
        <f>'Ind T6'!M35</f>
        <v>0.61184504971905329</v>
      </c>
      <c r="E94" s="299" t="str">
        <f>CONCATENATE("(",ROUND((D94/$H95)*100,1),")")</f>
        <v>(5.8)</v>
      </c>
      <c r="F94" s="302">
        <f>'Ind T6'!N35</f>
        <v>0.26175022059918096</v>
      </c>
      <c r="G94" s="299" t="str">
        <f>CONCATENATE("(",ROUND((F94/$H95)*100,1),")")</f>
        <v>(2.5)</v>
      </c>
      <c r="H94" s="302">
        <f t="shared" ref="H94" si="81">SUM(B94,D94,F94)</f>
        <v>2.7117885757925495</v>
      </c>
      <c r="I94" s="299" t="str">
        <f>CONCATENATE("(",ROUND((H94/$H95)*100,1),")")</f>
        <v>(25.5)</v>
      </c>
      <c r="K94" s="302">
        <f t="shared" ref="K94:K95" si="82">B99-B94</f>
        <v>-0.18368495666985463</v>
      </c>
      <c r="L94" s="302">
        <f t="shared" ref="L94:L95" si="83">D99-D94</f>
        <v>-3.3076960652122067E-2</v>
      </c>
      <c r="M94" s="302">
        <f t="shared" ref="M94:M95" si="84">F99-F94</f>
        <v>-1.1250220600450722E-2</v>
      </c>
      <c r="N94" s="302">
        <f t="shared" ref="N94:N95" si="85">SUM(K94:M94)</f>
        <v>-0.22801213792242742</v>
      </c>
    </row>
    <row r="95" spans="1:14" x14ac:dyDescent="0.2">
      <c r="A95" s="282" t="s">
        <v>363</v>
      </c>
      <c r="B95" s="302">
        <f>SUM(B93:B94)</f>
        <v>9.1418688158019954</v>
      </c>
      <c r="C95" s="299" t="str">
        <f>CONCATENATE("(",ROUND((B95/$H95)*100,1),")")</f>
        <v>(86)</v>
      </c>
      <c r="D95" s="302">
        <f>SUM(D93:D94)</f>
        <v>0.849984587338667</v>
      </c>
      <c r="E95" s="299" t="str">
        <f>CONCATENATE("(",ROUND((D95/$H95)*100,1),")")</f>
        <v>(8)</v>
      </c>
      <c r="F95" s="302">
        <f>SUM(F93:F94)</f>
        <v>0.64014659685935438</v>
      </c>
      <c r="G95" s="299" t="str">
        <f>CONCATENATE("(",ROUND((F95/$H95)*100,1),")")</f>
        <v>(6)</v>
      </c>
      <c r="H95" s="302">
        <f>SUM(H93:H94)</f>
        <v>10.632000000000017</v>
      </c>
      <c r="I95" s="299" t="str">
        <f>CONCATENATE("(",ROUND((H95/$H95)*100,1),")")</f>
        <v>(100)</v>
      </c>
      <c r="K95" s="302">
        <f t="shared" si="82"/>
        <v>-0.55763504957944221</v>
      </c>
      <c r="L95" s="302">
        <f t="shared" si="83"/>
        <v>-4.101056135281278E-2</v>
      </c>
      <c r="M95" s="302">
        <f t="shared" si="84"/>
        <v>-1.3354389067744443E-2</v>
      </c>
      <c r="N95" s="302">
        <f t="shared" si="85"/>
        <v>-0.61199999999999943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6.9297254174180933</v>
      </c>
      <c r="C98" s="299" t="str">
        <f>CONCATENATE("(",ROUND((B98/$H100)*100,1),")")</f>
        <v>(69.2)</v>
      </c>
      <c r="D98" s="302">
        <f>'Ind T6'!R36</f>
        <v>0.23020593691892302</v>
      </c>
      <c r="E98" s="299" t="str">
        <f>CONCATENATE("(",ROUND((D98/$H100)*100,1),")")</f>
        <v>(2.3)</v>
      </c>
      <c r="F98" s="302">
        <f>'Ind T6'!S36</f>
        <v>0.37629220779287964</v>
      </c>
      <c r="G98" s="299" t="str">
        <f>CONCATENATE("(",ROUND((F98/$H100)*100,1),")")</f>
        <v>(3.8)</v>
      </c>
      <c r="H98" s="302">
        <f>SUM(B98,D98,F98)</f>
        <v>7.5362235621298961</v>
      </c>
      <c r="I98" s="299" t="str">
        <f>CONCATENATE("(",ROUND((H98/$H100)*100,1),")")</f>
        <v>(75.2)</v>
      </c>
      <c r="K98" s="302">
        <f>B103-B98</f>
        <v>-1.4853616579234528</v>
      </c>
      <c r="L98" s="302">
        <f>D103-D98</f>
        <v>-4.0542205298451983E-2</v>
      </c>
      <c r="M98" s="302">
        <f>F103-F98</f>
        <v>-5.7844460871853742E-2</v>
      </c>
      <c r="N98" s="302">
        <f>SUM(K98:M98)</f>
        <v>-1.5837483240937584</v>
      </c>
    </row>
    <row r="99" spans="1:14" x14ac:dyDescent="0.2">
      <c r="A99" s="282" t="s">
        <v>365</v>
      </c>
      <c r="B99" s="302">
        <f>'Ind T6'!Q35</f>
        <v>1.6545083488044607</v>
      </c>
      <c r="C99" s="299" t="str">
        <f>CONCATENATE("(",ROUND((B99/$H100)*100,1),")")</f>
        <v>(16.5)</v>
      </c>
      <c r="D99" s="302">
        <f>'Ind T6'!R35</f>
        <v>0.57876808906693122</v>
      </c>
      <c r="E99" s="299" t="str">
        <f>CONCATENATE("(",ROUND((D99/$H100)*100,1),")")</f>
        <v>(5.8)</v>
      </c>
      <c r="F99" s="302">
        <f>'Ind T6'!S35</f>
        <v>0.25049999999873024</v>
      </c>
      <c r="G99" s="299" t="str">
        <f>CONCATENATE("(",ROUND((F99/$H100)*100,1),")")</f>
        <v>(2.5)</v>
      </c>
      <c r="H99" s="302">
        <f t="shared" ref="H99" si="86">SUM(B99,D99,F99)</f>
        <v>2.4837764378701221</v>
      </c>
      <c r="I99" s="299" t="str">
        <f>CONCATENATE("(",ROUND((H99/$H100)*100,1),")")</f>
        <v>(24.8)</v>
      </c>
      <c r="K99" s="302">
        <f t="shared" ref="K99:K100" si="87">B104-B99</f>
        <v>-0.43316757823779306</v>
      </c>
      <c r="L99" s="302">
        <f t="shared" ref="L99:L100" si="88">D104-D99</f>
        <v>-0.12794598459517997</v>
      </c>
      <c r="M99" s="302">
        <f t="shared" ref="M99:M100" si="89">F104-F99</f>
        <v>-3.9138113073303005E-2</v>
      </c>
      <c r="N99" s="302">
        <f t="shared" ref="N99:N100" si="90">SUM(K99:M99)</f>
        <v>-0.60025167590627615</v>
      </c>
    </row>
    <row r="100" spans="1:14" x14ac:dyDescent="0.2">
      <c r="A100" s="282" t="s">
        <v>363</v>
      </c>
      <c r="B100" s="302">
        <f>SUM(B98:B99)</f>
        <v>8.5842337662225532</v>
      </c>
      <c r="C100" s="299" t="str">
        <f>CONCATENATE("(",ROUND((B100/$H100)*100,1),")")</f>
        <v>(85.7)</v>
      </c>
      <c r="D100" s="302">
        <f>SUM(D98:D99)</f>
        <v>0.80897402598585422</v>
      </c>
      <c r="E100" s="299" t="str">
        <f>CONCATENATE("(",ROUND((D100/$H100)*100,1),")")</f>
        <v>(8.1)</v>
      </c>
      <c r="F100" s="302">
        <f>SUM(F98:F99)</f>
        <v>0.62679220779160993</v>
      </c>
      <c r="G100" s="299" t="str">
        <f>CONCATENATE("(",ROUND((F100/$H100)*100,1),")")</f>
        <v>(6.3)</v>
      </c>
      <c r="H100" s="302">
        <f>SUM(H98:H99)</f>
        <v>10.020000000000017</v>
      </c>
      <c r="I100" s="299" t="str">
        <f>CONCATENATE("(",ROUND((H100/$H100)*100,1),")")</f>
        <v>(100)</v>
      </c>
      <c r="K100" s="302">
        <f t="shared" si="87"/>
        <v>-1.9185292361612447</v>
      </c>
      <c r="L100" s="302">
        <f t="shared" si="88"/>
        <v>-0.1684881898936319</v>
      </c>
      <c r="M100" s="302">
        <f t="shared" si="89"/>
        <v>-9.6982573945156858E-2</v>
      </c>
      <c r="N100" s="302">
        <f t="shared" si="90"/>
        <v>-2.1840000000000335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5.4443637594946406</v>
      </c>
      <c r="C103" s="299" t="str">
        <f>CONCATENATE("(",ROUND((B103/$H105)*100,1),")")</f>
        <v>(69.5)</v>
      </c>
      <c r="D103" s="302">
        <f>'Ind T6'!W36</f>
        <v>0.18966373162047104</v>
      </c>
      <c r="E103" s="299" t="str">
        <f>CONCATENATE("(",ROUND((D103/$H105)*100,1),")")</f>
        <v>(2.4)</v>
      </c>
      <c r="F103" s="302">
        <f>'Ind T6'!X36</f>
        <v>0.3184477469210259</v>
      </c>
      <c r="G103" s="299" t="str">
        <f>CONCATENATE("(",ROUND((F103/$H105)*100,1),")")</f>
        <v>(4.1)</v>
      </c>
      <c r="H103" s="302">
        <f>SUM(B103,D103,F103)</f>
        <v>5.9524752380361381</v>
      </c>
      <c r="I103" s="299" t="str">
        <f>CONCATENATE("(",ROUND((H103/$H105)*100,1),")")</f>
        <v>(76)</v>
      </c>
      <c r="K103" s="302">
        <f>B103-B93</f>
        <v>-1.8593117508330392</v>
      </c>
      <c r="L103" s="302">
        <f>D103-D93</f>
        <v>-4.8475805999142668E-2</v>
      </c>
      <c r="M103" s="302">
        <f>F103-F93</f>
        <v>-5.9948629339147519E-2</v>
      </c>
      <c r="N103" s="302">
        <f>SUM(K103:M103)</f>
        <v>-1.9677361861713294</v>
      </c>
    </row>
    <row r="104" spans="1:14" x14ac:dyDescent="0.2">
      <c r="A104" s="282" t="s">
        <v>365</v>
      </c>
      <c r="B104" s="302">
        <f>'Ind T6'!V35</f>
        <v>1.2213407705666677</v>
      </c>
      <c r="C104" s="299" t="str">
        <f>CONCATENATE("(",ROUND((B104/$H105)*100,1),")")</f>
        <v>(15.6)</v>
      </c>
      <c r="D104" s="302">
        <f>'Ind T6'!W35</f>
        <v>0.45082210447175125</v>
      </c>
      <c r="E104" s="299" t="str">
        <f>CONCATENATE("(",ROUND((D104/$H105)*100,1),")")</f>
        <v>(5.8)</v>
      </c>
      <c r="F104" s="302">
        <f>'Ind T6'!X35</f>
        <v>0.21136188692542723</v>
      </c>
      <c r="G104" s="299" t="str">
        <f>CONCATENATE("(",ROUND((F104/$H105)*100,1),")")</f>
        <v>(2.7)</v>
      </c>
      <c r="H104" s="302">
        <f t="shared" ref="H104" si="91">SUM(B104,D104,F104)</f>
        <v>1.8835247619638462</v>
      </c>
      <c r="I104" s="299" t="str">
        <f>CONCATENATE("(",ROUND((H104/$H105)*100,1),")")</f>
        <v>(24)</v>
      </c>
      <c r="K104" s="302">
        <f t="shared" ref="K104:K105" si="92">B104-B94</f>
        <v>-0.61685253490764769</v>
      </c>
      <c r="L104" s="302">
        <f t="shared" ref="L104:L105" si="93">D104-D94</f>
        <v>-0.16102294524730204</v>
      </c>
      <c r="M104" s="302">
        <f t="shared" ref="M104:M105" si="94">F104-F94</f>
        <v>-5.0388333673753727E-2</v>
      </c>
      <c r="N104" s="302">
        <f t="shared" ref="N104:N105" si="95">SUM(K104:M104)</f>
        <v>-0.8282638138287034</v>
      </c>
    </row>
    <row r="105" spans="1:14" x14ac:dyDescent="0.2">
      <c r="A105" s="282" t="s">
        <v>363</v>
      </c>
      <c r="B105" s="302">
        <f>SUM(B103:B104)</f>
        <v>6.6657045300613085</v>
      </c>
      <c r="C105" s="299" t="str">
        <f>CONCATENATE("(",ROUND((B105/$H105)*100,1),")")</f>
        <v>(85.1)</v>
      </c>
      <c r="D105" s="302">
        <f>SUM(D103:D104)</f>
        <v>0.64048583609222232</v>
      </c>
      <c r="E105" s="299" t="str">
        <f>CONCATENATE("(",ROUND((D105/$H105)*100,1),")")</f>
        <v>(8.2)</v>
      </c>
      <c r="F105" s="302">
        <f>SUM(F103:F104)</f>
        <v>0.52980963384645308</v>
      </c>
      <c r="G105" s="299" t="str">
        <f>CONCATENATE("(",ROUND((F105/$H105)*100,1),")")</f>
        <v>(6.8)</v>
      </c>
      <c r="H105" s="302">
        <f>SUM(H103:H104)</f>
        <v>7.8359999999999843</v>
      </c>
      <c r="I105" s="299" t="str">
        <f>CONCATENATE("(",ROUND((H105/$H105)*100,1),")")</f>
        <v>(100)</v>
      </c>
      <c r="K105" s="302">
        <f t="shared" si="92"/>
        <v>-2.4761642857406869</v>
      </c>
      <c r="L105" s="302">
        <f t="shared" si="93"/>
        <v>-0.20949875124644468</v>
      </c>
      <c r="M105" s="302">
        <f t="shared" si="94"/>
        <v>-0.1103369630129013</v>
      </c>
      <c r="N105" s="302">
        <f t="shared" si="95"/>
        <v>-2.7960000000000327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22.870019680935151</v>
      </c>
      <c r="C114" s="299" t="str">
        <f>CONCATENATE("(",ROUND((B114/$H116)*100,1),")")</f>
        <v>(65.9)</v>
      </c>
      <c r="D114" s="302">
        <f>'Ind T6'!M45</f>
        <v>0.97257693192755801</v>
      </c>
      <c r="E114" s="299" t="str">
        <f>CONCATENATE("(",ROUND((D114/$H116)*100,1),")")</f>
        <v>(2.8)</v>
      </c>
      <c r="F114" s="302">
        <f>'Ind T6'!N45</f>
        <v>2.312820239140176</v>
      </c>
      <c r="G114" s="299" t="str">
        <f>CONCATENATE("(",ROUND((F114/$H116)*100,1),")")</f>
        <v>(6.7)</v>
      </c>
      <c r="H114" s="302">
        <f>SUM(B114,D114,F114)</f>
        <v>26.155416852002887</v>
      </c>
      <c r="I114" s="299" t="str">
        <f>CONCATENATE("(",ROUND((H114/$H116)*100,1),")")</f>
        <v>(75.3)</v>
      </c>
      <c r="K114" s="302">
        <f>B119-B114</f>
        <v>-1.0378058129629046</v>
      </c>
      <c r="L114" s="302">
        <f>D119-D114</f>
        <v>-3.9085637770506221E-2</v>
      </c>
      <c r="M114" s="302">
        <f>F119-F114</f>
        <v>-9.8276567611473631E-2</v>
      </c>
      <c r="N114" s="302">
        <f>SUM(K114:M114)</f>
        <v>-1.1751680183448845</v>
      </c>
    </row>
    <row r="115" spans="1:14" x14ac:dyDescent="0.2">
      <c r="A115" s="282" t="s">
        <v>365</v>
      </c>
      <c r="B115" s="302">
        <f>'Ind T6'!L44</f>
        <v>5.3409219255102656</v>
      </c>
      <c r="C115" s="299" t="str">
        <f>CONCATENATE("(",ROUND((B115/$H116)*100,1),")")</f>
        <v>(15.4)</v>
      </c>
      <c r="D115" s="302">
        <f>'Ind T6'!M44</f>
        <v>2.1518774774061931</v>
      </c>
      <c r="E115" s="299" t="str">
        <f>CONCATENATE("(",ROUND((D115/$H116)*100,1),")")</f>
        <v>(6.2)</v>
      </c>
      <c r="F115" s="302">
        <f>'Ind T6'!N44</f>
        <v>1.0637837450807064</v>
      </c>
      <c r="G115" s="299" t="str">
        <f>CONCATENATE("(",ROUND((F115/$H116)*100,1),")")</f>
        <v>(3.1)</v>
      </c>
      <c r="H115" s="302">
        <f t="shared" ref="H115" si="96">SUM(B115,D115,F115)</f>
        <v>8.5565831479971663</v>
      </c>
      <c r="I115" s="299" t="str">
        <f>CONCATENATE("(",ROUND((H115/$H116)*100,1),")")</f>
        <v>(24.7)</v>
      </c>
      <c r="K115" s="302">
        <f t="shared" ref="K115:K116" si="97">B120-B115</f>
        <v>-0.20145097779443422</v>
      </c>
      <c r="L115" s="302">
        <f t="shared" ref="L115:L116" si="98">D120-D115</f>
        <v>-7.7412005044005916E-2</v>
      </c>
      <c r="M115" s="302">
        <f t="shared" ref="M115:M116" si="99">F120-F115</f>
        <v>-7.5968998816736577E-2</v>
      </c>
      <c r="N115" s="302">
        <f t="shared" ref="N115:N116" si="100">SUM(K115:M115)</f>
        <v>-0.35483198165517671</v>
      </c>
    </row>
    <row r="116" spans="1:14" x14ac:dyDescent="0.2">
      <c r="A116" s="282" t="s">
        <v>363</v>
      </c>
      <c r="B116" s="302">
        <f>SUM(B114:B115)</f>
        <v>28.210941606445417</v>
      </c>
      <c r="C116" s="299" t="str">
        <f>CONCATENATE("(",ROUND((B116/$H116)*100,1),")")</f>
        <v>(81.3)</v>
      </c>
      <c r="D116" s="302">
        <f>SUM(D114:D115)</f>
        <v>3.124454409333751</v>
      </c>
      <c r="E116" s="299" t="str">
        <f>CONCATENATE("(",ROUND((D116/$H116)*100,1),")")</f>
        <v>(9)</v>
      </c>
      <c r="F116" s="302">
        <f>SUM(F114:F115)</f>
        <v>3.3766039842208824</v>
      </c>
      <c r="G116" s="299" t="str">
        <f>CONCATENATE("(",ROUND((F116/$H116)*100,1),")")</f>
        <v>(9.7)</v>
      </c>
      <c r="H116" s="302">
        <f>SUM(H114:H115)</f>
        <v>34.712000000000053</v>
      </c>
      <c r="I116" s="299" t="str">
        <f>CONCATENATE("(",ROUND((H116/$H116)*100,1),")")</f>
        <v>(100)</v>
      </c>
      <c r="K116" s="302">
        <f t="shared" si="97"/>
        <v>-1.239256790757338</v>
      </c>
      <c r="L116" s="302">
        <f t="shared" si="98"/>
        <v>-0.11649764281451214</v>
      </c>
      <c r="M116" s="302">
        <f t="shared" si="99"/>
        <v>-0.1742455664282101</v>
      </c>
      <c r="N116" s="302">
        <f t="shared" si="100"/>
        <v>-1.5300000000000602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21.832213867972246</v>
      </c>
      <c r="C119" s="299" t="str">
        <f>CONCATENATE("(",ROUND((B119/$H121)*100,1),")")</f>
        <v>(65.8)</v>
      </c>
      <c r="D119" s="302">
        <f>'Ind T6'!R45</f>
        <v>0.93349129415705179</v>
      </c>
      <c r="E119" s="299" t="str">
        <f>CONCATENATE("(",ROUND((D119/$H121)*100,1),")")</f>
        <v>(2.8)</v>
      </c>
      <c r="F119" s="302">
        <f>'Ind T6'!S45</f>
        <v>2.2145436715287024</v>
      </c>
      <c r="G119" s="299" t="str">
        <f>CONCATENATE("(",ROUND((F119/$H121)*100,1),")")</f>
        <v>(6.7)</v>
      </c>
      <c r="H119" s="302">
        <f>SUM(B119,D119,F119)</f>
        <v>24.980248833657999</v>
      </c>
      <c r="I119" s="299" t="str">
        <f>CONCATENATE("(",ROUND((H119/$H121)*100,1),")")</f>
        <v>(75.3)</v>
      </c>
      <c r="K119" s="302">
        <f>B124-B119</f>
        <v>-2.3885487105320706</v>
      </c>
      <c r="L119" s="302">
        <f>D124-D119</f>
        <v>-8.6144047398941881E-2</v>
      </c>
      <c r="M119" s="302">
        <f>F124-F119</f>
        <v>-0.14351543982205595</v>
      </c>
      <c r="N119" s="302">
        <f>SUM(K119:M119)</f>
        <v>-2.6182081977530682</v>
      </c>
    </row>
    <row r="120" spans="1:14" x14ac:dyDescent="0.2">
      <c r="A120" s="282" t="s">
        <v>365</v>
      </c>
      <c r="B120" s="302">
        <f>'Ind T6'!Q44</f>
        <v>5.1394709477158314</v>
      </c>
      <c r="C120" s="299" t="str">
        <f>CONCATENATE("(",ROUND((B120/$H121)*100,1),")")</f>
        <v>(15.5)</v>
      </c>
      <c r="D120" s="302">
        <f>'Ind T6'!R44</f>
        <v>2.0744654723621871</v>
      </c>
      <c r="E120" s="299" t="str">
        <f>CONCATENATE("(",ROUND((D120/$H121)*100,1),")")</f>
        <v>(6.3)</v>
      </c>
      <c r="F120" s="302">
        <f>'Ind T6'!S44</f>
        <v>0.98781474626396981</v>
      </c>
      <c r="G120" s="299" t="str">
        <f>CONCATENATE("(",ROUND((F120/$H121)*100,1),")")</f>
        <v>(3)</v>
      </c>
      <c r="H120" s="302">
        <f t="shared" ref="H120" si="101">SUM(B120,D120,F120)</f>
        <v>8.2017511663419889</v>
      </c>
      <c r="I120" s="299" t="str">
        <f>CONCATENATE("(",ROUND((H120/$H121)*100,1),")")</f>
        <v>(24.7)</v>
      </c>
      <c r="K120" s="302">
        <f t="shared" ref="K120:K121" si="102">B125-B120</f>
        <v>-0.39850989051006813</v>
      </c>
      <c r="L120" s="302">
        <f t="shared" ref="L120:L121" si="103">D125-D120</f>
        <v>-0.16050290606324191</v>
      </c>
      <c r="M120" s="302">
        <f t="shared" ref="M120:M121" si="104">F125-F120</f>
        <v>-9.4779005673601646E-2</v>
      </c>
      <c r="N120" s="302">
        <f t="shared" ref="N120:N121" si="105">SUM(K120:M120)</f>
        <v>-0.65379180224691169</v>
      </c>
    </row>
    <row r="121" spans="1:14" x14ac:dyDescent="0.2">
      <c r="A121" s="282" t="s">
        <v>363</v>
      </c>
      <c r="B121" s="302">
        <f>SUM(B119:B120)</f>
        <v>26.971684815688079</v>
      </c>
      <c r="C121" s="299" t="str">
        <f>CONCATENATE("(",ROUND((B121/$H121)*100,1),")")</f>
        <v>(81.3)</v>
      </c>
      <c r="D121" s="302">
        <f>SUM(D119:D120)</f>
        <v>3.0079567665192388</v>
      </c>
      <c r="E121" s="299" t="str">
        <f>CONCATENATE("(",ROUND((D121/$H121)*100,1),")")</f>
        <v>(9.1)</v>
      </c>
      <c r="F121" s="302">
        <f>SUM(F119:F120)</f>
        <v>3.2023584177926723</v>
      </c>
      <c r="G121" s="299" t="str">
        <f>CONCATENATE("(",ROUND((F121/$H121)*100,1),")")</f>
        <v>(9.7)</v>
      </c>
      <c r="H121" s="302">
        <f>SUM(H119:H120)</f>
        <v>33.181999999999988</v>
      </c>
      <c r="I121" s="299" t="str">
        <f>CONCATENATE("(",ROUND((H121/$H121)*100,1),")")</f>
        <v>(100)</v>
      </c>
      <c r="K121" s="302">
        <f t="shared" si="102"/>
        <v>-2.7870586010421405</v>
      </c>
      <c r="L121" s="302">
        <f t="shared" si="103"/>
        <v>-0.24664695346218357</v>
      </c>
      <c r="M121" s="302">
        <f t="shared" si="104"/>
        <v>-0.23829444549565748</v>
      </c>
      <c r="N121" s="302">
        <f t="shared" si="105"/>
        <v>-3.2719999999999816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19.443665157440176</v>
      </c>
      <c r="C124" s="299" t="str">
        <f>CONCATENATE("(",ROUND((B124/$H126)*100,1),")")</f>
        <v>(65)</v>
      </c>
      <c r="D124" s="302">
        <f>'Ind T6'!W45</f>
        <v>0.84734724675810991</v>
      </c>
      <c r="E124" s="299" t="str">
        <f>CONCATENATE("(",ROUND((D124/$H126)*100,1),")")</f>
        <v>(2.8)</v>
      </c>
      <c r="F124" s="302">
        <f>'Ind T6'!X45</f>
        <v>2.0710282317066464</v>
      </c>
      <c r="G124" s="299" t="str">
        <f>CONCATENATE("(",ROUND((F124/$H126)*100,1),")")</f>
        <v>(6.9)</v>
      </c>
      <c r="H124" s="302">
        <f>SUM(B124,D124,F124)</f>
        <v>22.362040635904929</v>
      </c>
      <c r="I124" s="299" t="str">
        <f>CONCATENATE("(",ROUND((H124/$H126)*100,1),")")</f>
        <v>(74.8)</v>
      </c>
      <c r="K124" s="302">
        <f>B124-B114</f>
        <v>-3.4263545234949753</v>
      </c>
      <c r="L124" s="302">
        <f>D124-D114</f>
        <v>-0.1252296851694481</v>
      </c>
      <c r="M124" s="302">
        <f>F124-F114</f>
        <v>-0.24179200743352958</v>
      </c>
      <c r="N124" s="302">
        <f>SUM(K124:M124)</f>
        <v>-3.7933762160979532</v>
      </c>
    </row>
    <row r="125" spans="1:14" x14ac:dyDescent="0.2">
      <c r="A125" s="282" t="s">
        <v>365</v>
      </c>
      <c r="B125" s="302">
        <f>'Ind T6'!V44</f>
        <v>4.7409610572057632</v>
      </c>
      <c r="C125" s="299" t="str">
        <f>CONCATENATE("(",ROUND((B125/$H126)*100,1),")")</f>
        <v>(15.9)</v>
      </c>
      <c r="D125" s="302">
        <f>'Ind T6'!W44</f>
        <v>1.9139625662989452</v>
      </c>
      <c r="E125" s="299" t="str">
        <f>CONCATENATE("(",ROUND((D125/$H126)*100,1),")")</f>
        <v>(6.4)</v>
      </c>
      <c r="F125" s="302">
        <f>'Ind T6'!X44</f>
        <v>0.89303574059036817</v>
      </c>
      <c r="G125" s="299" t="str">
        <f>CONCATENATE("(",ROUND((F125/$H126)*100,1),")")</f>
        <v>(3)</v>
      </c>
      <c r="H125" s="302">
        <f t="shared" ref="H125" si="106">SUM(B125,D125,F125)</f>
        <v>7.5479593640950764</v>
      </c>
      <c r="I125" s="299" t="str">
        <f>CONCATENATE("(",ROUND((H125/$H126)*100,1),")")</f>
        <v>(25.2)</v>
      </c>
      <c r="K125" s="302">
        <f t="shared" ref="K125:K126" si="107">B125-B115</f>
        <v>-0.59996086830450235</v>
      </c>
      <c r="L125" s="302">
        <f t="shared" ref="L125:L126" si="108">D125-D115</f>
        <v>-0.23791491110724783</v>
      </c>
      <c r="M125" s="302">
        <f t="shared" ref="M125:M126" si="109">F125-F115</f>
        <v>-0.17074800449033822</v>
      </c>
      <c r="N125" s="302">
        <f t="shared" ref="N125:N126" si="110">SUM(K125:M125)</f>
        <v>-1.0086237839020884</v>
      </c>
    </row>
    <row r="126" spans="1:14" x14ac:dyDescent="0.2">
      <c r="A126" s="282" t="s">
        <v>363</v>
      </c>
      <c r="B126" s="302">
        <f>SUM(B124:B125)</f>
        <v>24.184626214645938</v>
      </c>
      <c r="C126" s="299" t="str">
        <f>CONCATENATE("(",ROUND((B126/$H126)*100,1),")")</f>
        <v>(80.9)</v>
      </c>
      <c r="D126" s="302">
        <f>SUM(D124:D125)</f>
        <v>2.7613098130570553</v>
      </c>
      <c r="E126" s="299" t="str">
        <f>CONCATENATE("(",ROUND((D126/$H126)*100,1),")")</f>
        <v>(9.2)</v>
      </c>
      <c r="F126" s="302">
        <f>SUM(F124:F125)</f>
        <v>2.9640639722970148</v>
      </c>
      <c r="G126" s="299" t="str">
        <f>CONCATENATE("(",ROUND((F126/$H126)*100,1),")")</f>
        <v>(9.9)</v>
      </c>
      <c r="H126" s="302">
        <f>SUM(H124:H125)</f>
        <v>29.910000000000004</v>
      </c>
      <c r="I126" s="299" t="str">
        <f>CONCATENATE("(",ROUND((H126/$H126)*100,1),")")</f>
        <v>(100)</v>
      </c>
      <c r="K126" s="302">
        <f t="shared" si="107"/>
        <v>-4.0263153917994785</v>
      </c>
      <c r="L126" s="302">
        <f t="shared" si="108"/>
        <v>-0.36314459627669571</v>
      </c>
      <c r="M126" s="302">
        <f t="shared" si="109"/>
        <v>-0.41254001192386758</v>
      </c>
      <c r="N126" s="302">
        <f t="shared" si="110"/>
        <v>-4.8020000000000422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2.4430891773002319</v>
      </c>
      <c r="C135" s="299" t="str">
        <f>CONCATENATE("(",ROUND((B135/$H137)*100,1),")")</f>
        <v>(65.2)</v>
      </c>
      <c r="D135" s="302">
        <f>'Ind T6'!M54</f>
        <v>3.7513544065390876E-2</v>
      </c>
      <c r="E135" s="299" t="str">
        <f>CONCATENATE("(",ROUND((D135/$H137)*100,1),")")</f>
        <v>(1)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2.480602721365623</v>
      </c>
      <c r="I135" s="299" t="str">
        <f>CONCATENATE("(",ROUND((H135/$H137)*100,1),")")</f>
        <v>(66.2)</v>
      </c>
      <c r="K135" s="302">
        <f>B140-B135</f>
        <v>-5.6332360125725955E-2</v>
      </c>
      <c r="L135" s="302">
        <f>D140-D135</f>
        <v>-6.2447291105272029E-5</v>
      </c>
      <c r="M135" s="302">
        <f>F140-F135</f>
        <v>0</v>
      </c>
      <c r="N135" s="302">
        <f>SUM(K135:M135)</f>
        <v>-5.6394807416831227E-2</v>
      </c>
    </row>
    <row r="136" spans="1:14" x14ac:dyDescent="0.2">
      <c r="A136" s="282" t="s">
        <v>365</v>
      </c>
      <c r="B136" s="302">
        <f>'Ind T6'!L53</f>
        <v>0.75074176261401915</v>
      </c>
      <c r="C136" s="299" t="str">
        <f>CONCATENATE("(",ROUND((B136/$H137)*100,1),")")</f>
        <v>(20)</v>
      </c>
      <c r="D136" s="302">
        <f>'Ind T6'!M53</f>
        <v>0.20436248692260048</v>
      </c>
      <c r="E136" s="299" t="str">
        <f>CONCATENATE("(",ROUND((D136/$H137)*100,1),")")</f>
        <v>(5.5)</v>
      </c>
      <c r="F136" s="302">
        <f>'Ind T6'!N53</f>
        <v>0.31329302909775364</v>
      </c>
      <c r="G136" s="299" t="str">
        <f>CONCATENATE("(",ROUND((F136/$H137)*100,1),")")</f>
        <v>(8.4)</v>
      </c>
      <c r="H136" s="302">
        <f t="shared" ref="H136" si="111">SUM(B136,D136,F136)</f>
        <v>1.2683972786343733</v>
      </c>
      <c r="I136" s="299" t="str">
        <f>CONCATENATE("(",ROUND((H136/$H137)*100,1),")")</f>
        <v>(33.8)</v>
      </c>
      <c r="K136" s="302">
        <f t="shared" ref="K136:K137" si="112">B141-B136</f>
        <v>-5.6703647437530424E-3</v>
      </c>
      <c r="L136" s="302">
        <f t="shared" ref="L136:L137" si="113">D141-D136</f>
        <v>-3.3591320761215682E-3</v>
      </c>
      <c r="M136" s="302">
        <f t="shared" ref="M136:M137" si="114">F141-F136</f>
        <v>-9.5756957632888717E-3</v>
      </c>
      <c r="N136" s="302">
        <f t="shared" ref="N136:N137" si="115">SUM(K136:M136)</f>
        <v>-1.8605192583163482E-2</v>
      </c>
    </row>
    <row r="137" spans="1:14" x14ac:dyDescent="0.2">
      <c r="A137" s="282" t="s">
        <v>363</v>
      </c>
      <c r="B137" s="302">
        <f>SUM(B135:B136)</f>
        <v>3.193830939914251</v>
      </c>
      <c r="C137" s="299" t="str">
        <f>CONCATENATE("(",ROUND((B137/$H137)*100,1),")")</f>
        <v>(85.2)</v>
      </c>
      <c r="D137" s="302">
        <f>SUM(D135:D136)</f>
        <v>0.24187603098799135</v>
      </c>
      <c r="E137" s="299" t="str">
        <f>CONCATENATE("(",ROUND((D137/$H137)*100,1),")")</f>
        <v>(6.5)</v>
      </c>
      <c r="F137" s="302">
        <f>SUM(F135:F136)</f>
        <v>0.31329302909775364</v>
      </c>
      <c r="G137" s="299" t="str">
        <f>CONCATENATE("(",ROUND((F137/$H137)*100,1),")")</f>
        <v>(8.4)</v>
      </c>
      <c r="H137" s="302">
        <f>SUM(H135:H136)</f>
        <v>3.7489999999999961</v>
      </c>
      <c r="I137" s="299" t="str">
        <f>CONCATENATE("(",ROUND((H137/$H137)*100,1),")")</f>
        <v>(100)</v>
      </c>
      <c r="K137" s="302">
        <f t="shared" si="112"/>
        <v>-6.200272486947922E-2</v>
      </c>
      <c r="L137" s="302">
        <f t="shared" si="113"/>
        <v>-3.4215793672268402E-3</v>
      </c>
      <c r="M137" s="302">
        <f t="shared" si="114"/>
        <v>-9.5756957632888717E-3</v>
      </c>
      <c r="N137" s="302">
        <f t="shared" si="115"/>
        <v>-7.4999999999994932E-2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2.3867568171745059</v>
      </c>
      <c r="C140" s="299" t="str">
        <f>CONCATENATE("(",ROUND((B140/$H142)*100,1),")")</f>
        <v>(65)</v>
      </c>
      <c r="D140" s="302">
        <f>'Ind T6'!R54</f>
        <v>3.7451096774285604E-2</v>
      </c>
      <c r="E140" s="299" t="str">
        <f>CONCATENATE("(",ROUND((D140/$H142)*100,1),")")</f>
        <v>(1)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2.4242079139487918</v>
      </c>
      <c r="I140" s="299" t="str">
        <f>CONCATENATE("(",ROUND((H140/$H142)*100,1),")")</f>
        <v>(66)</v>
      </c>
      <c r="K140" s="302">
        <f>B145-B140</f>
        <v>-5.357381363346736E-3</v>
      </c>
      <c r="L140" s="302">
        <f>D145-D140</f>
        <v>1.5339019438312396E-3</v>
      </c>
      <c r="M140" s="302">
        <f>F145-F140</f>
        <v>0</v>
      </c>
      <c r="N140" s="302">
        <f>SUM(K140:M140)</f>
        <v>-3.8234794195154964E-3</v>
      </c>
    </row>
    <row r="141" spans="1:14" x14ac:dyDescent="0.2">
      <c r="A141" s="282" t="s">
        <v>365</v>
      </c>
      <c r="B141" s="302">
        <f>'Ind T6'!Q53</f>
        <v>0.74507139787026611</v>
      </c>
      <c r="C141" s="299" t="str">
        <f>CONCATENATE("(",ROUND((B141/$H142)*100,1),")")</f>
        <v>(20.3)</v>
      </c>
      <c r="D141" s="302">
        <f>'Ind T6'!R53</f>
        <v>0.20100335484647891</v>
      </c>
      <c r="E141" s="299" t="str">
        <f>CONCATENATE("(",ROUND((D141/$H142)*100,1),")")</f>
        <v>(5.5)</v>
      </c>
      <c r="F141" s="302">
        <f>'Ind T6'!S53</f>
        <v>0.30371733333446477</v>
      </c>
      <c r="G141" s="299" t="str">
        <f>CONCATENATE("(",ROUND((F141/$H142)*100,1),")")</f>
        <v>(8.3)</v>
      </c>
      <c r="H141" s="302">
        <f t="shared" ref="H141" si="116">SUM(B141,D141,F141)</f>
        <v>1.2497920860512097</v>
      </c>
      <c r="I141" s="299" t="str">
        <f>CONCATENATE("(",ROUND((H141/$H142)*100,1),")")</f>
        <v>(34)</v>
      </c>
      <c r="K141" s="302">
        <f t="shared" ref="K141:K142" si="117">B146-B141</f>
        <v>2.2317524277840395E-2</v>
      </c>
      <c r="L141" s="302">
        <f t="shared" ref="L141:L142" si="118">D146-D141</f>
        <v>2.1290068984850252E-3</v>
      </c>
      <c r="M141" s="302">
        <f t="shared" ref="M141:M142" si="119">F146-F141</f>
        <v>-1.6230517568102676E-3</v>
      </c>
      <c r="N141" s="302">
        <f t="shared" ref="N141:N142" si="120">SUM(K141:M141)</f>
        <v>2.2823479419515152E-2</v>
      </c>
    </row>
    <row r="142" spans="1:14" x14ac:dyDescent="0.2">
      <c r="A142" s="282" t="s">
        <v>363</v>
      </c>
      <c r="B142" s="302">
        <f>SUM(B140:B141)</f>
        <v>3.1318282150447718</v>
      </c>
      <c r="C142" s="299" t="str">
        <f>CONCATENATE("(",ROUND((B142/$H142)*100,1),")")</f>
        <v>(85.2)</v>
      </c>
      <c r="D142" s="302">
        <f>SUM(D140:D141)</f>
        <v>0.23845445162076451</v>
      </c>
      <c r="E142" s="299" t="str">
        <f>CONCATENATE("(",ROUND((D142/$H142)*100,1),")")</f>
        <v>(6.5)</v>
      </c>
      <c r="F142" s="302">
        <f>SUM(F140:F141)</f>
        <v>0.30371733333446477</v>
      </c>
      <c r="G142" s="299" t="str">
        <f>CONCATENATE("(",ROUND((F142/$H142)*100,1),")")</f>
        <v>(8.3)</v>
      </c>
      <c r="H142" s="302">
        <f>SUM(H140:H141)</f>
        <v>3.6740000000000013</v>
      </c>
      <c r="I142" s="299" t="str">
        <f>CONCATENATE("(",ROUND((H142/$H142)*100,1),")")</f>
        <v>(100)</v>
      </c>
      <c r="K142" s="302">
        <f t="shared" si="117"/>
        <v>1.6960142914493659E-2</v>
      </c>
      <c r="L142" s="302">
        <f t="shared" si="118"/>
        <v>3.6629088423162648E-3</v>
      </c>
      <c r="M142" s="302">
        <f t="shared" si="119"/>
        <v>-1.6230517568102676E-3</v>
      </c>
      <c r="N142" s="302">
        <f t="shared" si="120"/>
        <v>1.8999999999999656E-2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2.3813994358111592</v>
      </c>
      <c r="C145" s="299" t="str">
        <f>CONCATENATE("(",ROUND((B145/$H147)*100,1),")")</f>
        <v>(64.5)</v>
      </c>
      <c r="D145" s="302">
        <f>'Ind T6'!W54</f>
        <v>3.8984998718116844E-2</v>
      </c>
      <c r="E145" s="299" t="str">
        <f>CONCATENATE("(",ROUND((D145/$H147)*100,1),")")</f>
        <v>(1.1)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2.420384434529276</v>
      </c>
      <c r="I145" s="299" t="str">
        <f>CONCATENATE("(",ROUND((H145/$H147)*100,1),")")</f>
        <v>(65.5)</v>
      </c>
      <c r="K145" s="302">
        <f>B145-B135</f>
        <v>-6.1689741489072691E-2</v>
      </c>
      <c r="L145" s="302">
        <f>D145-D135</f>
        <v>1.4714546527259675E-3</v>
      </c>
      <c r="M145" s="302">
        <f>F145-F135</f>
        <v>0</v>
      </c>
      <c r="N145" s="302">
        <f>SUM(K145:M145)</f>
        <v>-6.0218286836346724E-2</v>
      </c>
    </row>
    <row r="146" spans="1:14" x14ac:dyDescent="0.2">
      <c r="A146" s="282" t="s">
        <v>365</v>
      </c>
      <c r="B146" s="302">
        <f>'Ind T6'!V53</f>
        <v>0.7673889221481065</v>
      </c>
      <c r="C146" s="299" t="str">
        <f>CONCATENATE("(",ROUND((B146/$H147)*100,1),")")</f>
        <v>(20.8)</v>
      </c>
      <c r="D146" s="302">
        <f>'Ind T6'!W53</f>
        <v>0.20313236174496394</v>
      </c>
      <c r="E146" s="299" t="str">
        <f>CONCATENATE("(",ROUND((D146/$H147)*100,1),")")</f>
        <v>(5.5)</v>
      </c>
      <c r="F146" s="302">
        <f>'Ind T6'!X53</f>
        <v>0.3020942815776545</v>
      </c>
      <c r="G146" s="299" t="str">
        <f>CONCATENATE("(",ROUND((F146/$H147)*100,1),")")</f>
        <v>(8.2)</v>
      </c>
      <c r="H146" s="302">
        <f t="shared" ref="H146" si="121">SUM(B146,D146,F146)</f>
        <v>1.272615565470725</v>
      </c>
      <c r="I146" s="299" t="str">
        <f>CONCATENATE("(",ROUND((H146/$H147)*100,1),")")</f>
        <v>(34.5)</v>
      </c>
      <c r="K146" s="302">
        <f t="shared" ref="K146:K147" si="122">B146-B136</f>
        <v>1.6647159534087352E-2</v>
      </c>
      <c r="L146" s="302">
        <f t="shared" ref="L146:L147" si="123">D146-D136</f>
        <v>-1.2301251776365429E-3</v>
      </c>
      <c r="M146" s="302">
        <f t="shared" ref="M146:M147" si="124">F146-F136</f>
        <v>-1.1198747520099139E-2</v>
      </c>
      <c r="N146" s="302">
        <f t="shared" ref="N146:N147" si="125">SUM(K146:M146)</f>
        <v>4.2182868363516701E-3</v>
      </c>
    </row>
    <row r="147" spans="1:14" x14ac:dyDescent="0.2">
      <c r="A147" s="282" t="s">
        <v>363</v>
      </c>
      <c r="B147" s="302">
        <f>SUM(B145:B146)</f>
        <v>3.1487883579592655</v>
      </c>
      <c r="C147" s="299" t="str">
        <f>CONCATENATE("(",ROUND((B147/$H147)*100,1),")")</f>
        <v>(85.3)</v>
      </c>
      <c r="D147" s="302">
        <f>SUM(D145:D146)</f>
        <v>0.24211736046308077</v>
      </c>
      <c r="E147" s="299" t="str">
        <f>CONCATENATE("(",ROUND((D147/$H147)*100,1),")")</f>
        <v>(6.6)</v>
      </c>
      <c r="F147" s="302">
        <f>SUM(F145:F146)</f>
        <v>0.3020942815776545</v>
      </c>
      <c r="G147" s="299" t="str">
        <f>CONCATENATE("(",ROUND((F147/$H147)*100,1),")")</f>
        <v>(8.2)</v>
      </c>
      <c r="H147" s="302">
        <f>SUM(H145:H146)</f>
        <v>3.6930000000000009</v>
      </c>
      <c r="I147" s="299" t="str">
        <f>CONCATENATE("(",ROUND((H147/$H147)*100,1),")")</f>
        <v>(100)</v>
      </c>
      <c r="K147" s="302">
        <f t="shared" si="122"/>
        <v>-4.5042581954985561E-2</v>
      </c>
      <c r="L147" s="302">
        <f t="shared" si="123"/>
        <v>2.4132947508942459E-4</v>
      </c>
      <c r="M147" s="302">
        <f t="shared" si="124"/>
        <v>-1.1198747520099139E-2</v>
      </c>
      <c r="N147" s="302">
        <f t="shared" si="125"/>
        <v>-5.5999999999995276E-2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4.5262219398118484</v>
      </c>
      <c r="C156" s="299" t="str">
        <f>CONCATENATE("(",ROUND((B156/$H158)*100,1),")")</f>
        <v>(67.3)</v>
      </c>
      <c r="D156" s="302">
        <f>'Ind T6'!M63</f>
        <v>0.62312113697894833</v>
      </c>
      <c r="E156" s="299" t="str">
        <f>CONCATENATE("(",ROUND((D156/$H158)*100,1),")")</f>
        <v>(9.3)</v>
      </c>
      <c r="F156" s="302">
        <f>'Ind T6'!N63</f>
        <v>0.2897898701205105</v>
      </c>
      <c r="G156" s="299" t="str">
        <f>CONCATENATE("(",ROUND((F156/$H158)*100,1),")")</f>
        <v>(4.3)</v>
      </c>
      <c r="H156" s="302">
        <f>SUM(B156,D156,F156)</f>
        <v>5.4391329469113074</v>
      </c>
      <c r="I156" s="299" t="str">
        <f>CONCATENATE("(",ROUND((H156/$H158)*100,1),")")</f>
        <v>(80.9)</v>
      </c>
      <c r="K156" s="302">
        <f>B161-B156</f>
        <v>0.29474716268130408</v>
      </c>
      <c r="L156" s="302">
        <f>D161-D156</f>
        <v>4.8081932582421771E-2</v>
      </c>
      <c r="M156" s="302">
        <f>F161-F156</f>
        <v>9.4010827625588544E-3</v>
      </c>
      <c r="N156" s="302">
        <f>SUM(K156:M156)</f>
        <v>0.3522301780262847</v>
      </c>
    </row>
    <row r="157" spans="1:14" x14ac:dyDescent="0.2">
      <c r="A157" s="282" t="s">
        <v>365</v>
      </c>
      <c r="B157" s="302">
        <f>'Ind T6'!L62</f>
        <v>1.0204103406491538</v>
      </c>
      <c r="C157" s="299" t="str">
        <f>CONCATENATE("(",ROUND((B157/$H158)*100,1),")")</f>
        <v>(15.2)</v>
      </c>
      <c r="D157" s="302">
        <f>'Ind T6'!M62</f>
        <v>0.24479014909686764</v>
      </c>
      <c r="E157" s="299" t="str">
        <f>CONCATENATE("(",ROUND((D157/$H158)*100,1),")")</f>
        <v>(3.6)</v>
      </c>
      <c r="F157" s="302">
        <f>'Ind T6'!N62</f>
        <v>1.6666563342647944E-2</v>
      </c>
      <c r="G157" s="299" t="str">
        <f>CONCATENATE("(",ROUND((F157/$H158)*100,1),")")</f>
        <v>(0.2)</v>
      </c>
      <c r="H157" s="302">
        <f t="shared" ref="H157" si="126">SUM(B157,D157,F157)</f>
        <v>1.2818670530886693</v>
      </c>
      <c r="I157" s="299" t="str">
        <f>CONCATENATE("(",ROUND((H157/$H158)*100,1),")")</f>
        <v>(19.1)</v>
      </c>
      <c r="K157" s="302">
        <f t="shared" ref="K157:K158" si="127">B162-B157</f>
        <v>0.1168481770865446</v>
      </c>
      <c r="L157" s="302">
        <f t="shared" ref="L157:L158" si="128">D162-D157</f>
        <v>2.0903068455374818E-2</v>
      </c>
      <c r="M157" s="302">
        <f t="shared" ref="M157:M158" si="129">F162-F157</f>
        <v>1.0185764318260369E-3</v>
      </c>
      <c r="N157" s="302">
        <f t="shared" ref="N157:N158" si="130">SUM(K157:M157)</f>
        <v>0.13876982197374546</v>
      </c>
    </row>
    <row r="158" spans="1:14" x14ac:dyDescent="0.2">
      <c r="A158" s="282" t="s">
        <v>363</v>
      </c>
      <c r="B158" s="302">
        <f>SUM(B156:B157)</f>
        <v>5.5466322804610027</v>
      </c>
      <c r="C158" s="299" t="str">
        <f>CONCATENATE("(",ROUND((B158/$H158)*100,1),")")</f>
        <v>(82.5)</v>
      </c>
      <c r="D158" s="302">
        <f>SUM(D156:D157)</f>
        <v>0.86791128607581602</v>
      </c>
      <c r="E158" s="299" t="str">
        <f>CONCATENATE("(",ROUND((D158/$H158)*100,1),")")</f>
        <v>(12.9)</v>
      </c>
      <c r="F158" s="302">
        <f>SUM(F156:F157)</f>
        <v>0.30645643346315843</v>
      </c>
      <c r="G158" s="299" t="str">
        <f>CONCATENATE("(",ROUND((F158/$H158)*100,1),")")</f>
        <v>(4.6)</v>
      </c>
      <c r="H158" s="302">
        <f>SUM(H156:H157)</f>
        <v>6.720999999999977</v>
      </c>
      <c r="I158" s="299" t="str">
        <f>CONCATENATE("(",ROUND((H158/$H158)*100,1),")")</f>
        <v>(100)</v>
      </c>
      <c r="K158" s="302">
        <f t="shared" si="127"/>
        <v>0.41159533976784779</v>
      </c>
      <c r="L158" s="302">
        <f t="shared" si="128"/>
        <v>6.8985001037796589E-2</v>
      </c>
      <c r="M158" s="302">
        <f t="shared" si="129"/>
        <v>1.0419659194384923E-2</v>
      </c>
      <c r="N158" s="302">
        <f t="shared" si="130"/>
        <v>0.4910000000000293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4.8209691024931525</v>
      </c>
      <c r="C161" s="299" t="str">
        <f>CONCATENATE("(",ROUND((B161/$H163)*100,1),")")</f>
        <v>(66.8)</v>
      </c>
      <c r="D161" s="302">
        <f>'Ind T6'!R63</f>
        <v>0.6712030695613701</v>
      </c>
      <c r="E161" s="299" t="str">
        <f>CONCATENATE("(",ROUND((D161/$H163)*100,1),")")</f>
        <v>(9.3)</v>
      </c>
      <c r="F161" s="302">
        <f>'Ind T6'!S63</f>
        <v>0.29919095288306935</v>
      </c>
      <c r="G161" s="299" t="str">
        <f>CONCATENATE("(",ROUND((F161/$H163)*100,1),")")</f>
        <v>(4.1)</v>
      </c>
      <c r="H161" s="302">
        <f>SUM(B161,D161,F161)</f>
        <v>5.7913631249375923</v>
      </c>
      <c r="I161" s="299" t="str">
        <f>CONCATENATE("(",ROUND((H161/$H163)*100,1),")")</f>
        <v>(80.3)</v>
      </c>
      <c r="K161" s="302">
        <f>B166-B161</f>
        <v>0.48100493149490209</v>
      </c>
      <c r="L161" s="302">
        <f>D166-D161</f>
        <v>7.8508104078167773E-2</v>
      </c>
      <c r="M161" s="302">
        <f>F166-F161</f>
        <v>7.7545082259228848E-3</v>
      </c>
      <c r="N161" s="302">
        <f>SUM(K161:M161)</f>
        <v>0.56726754379899269</v>
      </c>
    </row>
    <row r="162" spans="1:14" x14ac:dyDescent="0.2">
      <c r="A162" s="282" t="s">
        <v>365</v>
      </c>
      <c r="B162" s="302">
        <f>'Ind T6'!Q62</f>
        <v>1.1372585177356984</v>
      </c>
      <c r="C162" s="299" t="str">
        <f>CONCATENATE("(",ROUND((B162/$H163)*100,1),")")</f>
        <v>(15.8)</v>
      </c>
      <c r="D162" s="302">
        <f>'Ind T6'!R62</f>
        <v>0.26569321755224246</v>
      </c>
      <c r="E162" s="299" t="str">
        <f>CONCATENATE("(",ROUND((D162/$H163)*100,1),")")</f>
        <v>(3.7)</v>
      </c>
      <c r="F162" s="302">
        <f>'Ind T6'!S62</f>
        <v>1.7685139774473981E-2</v>
      </c>
      <c r="G162" s="299" t="str">
        <f>CONCATENATE("(",ROUND((F162/$H163)*100,1),")")</f>
        <v>(0.2)</v>
      </c>
      <c r="H162" s="302">
        <f t="shared" ref="H162" si="131">SUM(B162,D162,F162)</f>
        <v>1.4206368750624148</v>
      </c>
      <c r="I162" s="299" t="str">
        <f>CONCATENATE("(",ROUND((H162/$H163)*100,1),")")</f>
        <v>(19.7)</v>
      </c>
      <c r="K162" s="302">
        <f t="shared" ref="K162:K163" si="132">B167-B162</f>
        <v>0.22821266418275266</v>
      </c>
      <c r="L162" s="302">
        <f t="shared" ref="L162:L163" si="133">D167-D162</f>
        <v>3.7098719057361895E-2</v>
      </c>
      <c r="M162" s="302">
        <f t="shared" ref="M162:M163" si="134">F167-F162</f>
        <v>1.4210729608694073E-3</v>
      </c>
      <c r="N162" s="302">
        <f t="shared" ref="N162:N163" si="135">SUM(K162:M162)</f>
        <v>0.26673245620098396</v>
      </c>
    </row>
    <row r="163" spans="1:14" x14ac:dyDescent="0.2">
      <c r="A163" s="282" t="s">
        <v>363</v>
      </c>
      <c r="B163" s="302">
        <f>SUM(B161:B162)</f>
        <v>5.9582276202288504</v>
      </c>
      <c r="C163" s="299" t="str">
        <f>CONCATENATE("(",ROUND((B163/$H163)*100,1),")")</f>
        <v>(82.6)</v>
      </c>
      <c r="D163" s="302">
        <f>SUM(D161:D162)</f>
        <v>0.93689628711361261</v>
      </c>
      <c r="E163" s="299" t="str">
        <f>CONCATENATE("(",ROUND((D163/$H163)*100,1),")")</f>
        <v>(13)</v>
      </c>
      <c r="F163" s="302">
        <f>SUM(F161:F162)</f>
        <v>0.31687609265754335</v>
      </c>
      <c r="G163" s="299" t="str">
        <f>CONCATENATE("(",ROUND((F163/$H163)*100,1),")")</f>
        <v>(4.4)</v>
      </c>
      <c r="H163" s="302">
        <f>SUM(H161:H162)</f>
        <v>7.2120000000000068</v>
      </c>
      <c r="I163" s="299" t="str">
        <f>CONCATENATE("(",ROUND((H163/$H163)*100,1),")")</f>
        <v>(100)</v>
      </c>
      <c r="K163" s="302">
        <f t="shared" si="132"/>
        <v>0.70921759567765541</v>
      </c>
      <c r="L163" s="302">
        <f t="shared" si="133"/>
        <v>0.11560682313552961</v>
      </c>
      <c r="M163" s="302">
        <f t="shared" si="134"/>
        <v>9.1755811867922921E-3</v>
      </c>
      <c r="N163" s="302">
        <f t="shared" si="135"/>
        <v>0.83399999999997732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5.3019740339880546</v>
      </c>
      <c r="C166" s="299" t="str">
        <f>CONCATENATE("(",ROUND((B166/$H168)*100,1),")")</f>
        <v>(65.9)</v>
      </c>
      <c r="D166" s="302">
        <f>'Ind T6'!W63</f>
        <v>0.74971117363953788</v>
      </c>
      <c r="E166" s="299" t="str">
        <f>CONCATENATE("(",ROUND((D166/$H168)*100,1),")")</f>
        <v>(9.3)</v>
      </c>
      <c r="F166" s="302">
        <f>'Ind T6'!X63</f>
        <v>0.30694546110899223</v>
      </c>
      <c r="G166" s="299" t="str">
        <f>CONCATENATE("(",ROUND((F166/$H168)*100,1),")")</f>
        <v>(3.8)</v>
      </c>
      <c r="H166" s="302">
        <f>SUM(B166,D166,F166)</f>
        <v>6.358630668736585</v>
      </c>
      <c r="I166" s="299" t="str">
        <f>CONCATENATE("(",ROUND((H166/$H168)*100,1),")")</f>
        <v>(79)</v>
      </c>
      <c r="K166" s="302">
        <f>B166-B156</f>
        <v>0.77575209417620616</v>
      </c>
      <c r="L166" s="302">
        <f>D166-D156</f>
        <v>0.12659003666058954</v>
      </c>
      <c r="M166" s="302">
        <f>F166-F156</f>
        <v>1.7155590988481739E-2</v>
      </c>
      <c r="N166" s="302">
        <f>SUM(K166:M166)</f>
        <v>0.91949772182527745</v>
      </c>
    </row>
    <row r="167" spans="1:14" x14ac:dyDescent="0.2">
      <c r="A167" s="282" t="s">
        <v>365</v>
      </c>
      <c r="B167" s="302">
        <f>'Ind T6'!V62</f>
        <v>1.3654711819184511</v>
      </c>
      <c r="C167" s="299" t="str">
        <f>CONCATENATE("(",ROUND((B167/$H168)*100,1),")")</f>
        <v>(17)</v>
      </c>
      <c r="D167" s="302">
        <f>'Ind T6'!W62</f>
        <v>0.30279193660960435</v>
      </c>
      <c r="E167" s="299" t="str">
        <f>CONCATENATE("(",ROUND((D167/$H168)*100,1),")")</f>
        <v>(3.8)</v>
      </c>
      <c r="F167" s="302">
        <f>'Ind T6'!X62</f>
        <v>1.9106212735343388E-2</v>
      </c>
      <c r="G167" s="299" t="str">
        <f>CONCATENATE("(",ROUND((F167/$H168)*100,1),")")</f>
        <v>(0.2)</v>
      </c>
      <c r="H167" s="302">
        <f t="shared" ref="H167" si="136">SUM(B167,D167,F167)</f>
        <v>1.6873693312633988</v>
      </c>
      <c r="I167" s="299" t="str">
        <f>CONCATENATE("(",ROUND((H167/$H168)*100,1),")")</f>
        <v>(21)</v>
      </c>
      <c r="K167" s="302">
        <f t="shared" ref="K167:K168" si="137">B167-B157</f>
        <v>0.34506084126929726</v>
      </c>
      <c r="L167" s="302">
        <f t="shared" ref="L167:L168" si="138">D167-D157</f>
        <v>5.8001787512736713E-2</v>
      </c>
      <c r="M167" s="302">
        <f t="shared" ref="M167:M168" si="139">F167-F157</f>
        <v>2.4396493926954442E-3</v>
      </c>
      <c r="N167" s="302">
        <f t="shared" ref="N167:N168" si="140">SUM(K167:M167)</f>
        <v>0.40550227817472939</v>
      </c>
    </row>
    <row r="168" spans="1:14" x14ac:dyDescent="0.2">
      <c r="A168" s="282" t="s">
        <v>363</v>
      </c>
      <c r="B168" s="302">
        <f>SUM(B166:B167)</f>
        <v>6.6674452159065059</v>
      </c>
      <c r="C168" s="299" t="str">
        <f>CONCATENATE("(",ROUND((B168/$H168)*100,1),")")</f>
        <v>(82.9)</v>
      </c>
      <c r="D168" s="302">
        <f>SUM(D166:D167)</f>
        <v>1.0525031102491422</v>
      </c>
      <c r="E168" s="299" t="str">
        <f>CONCATENATE("(",ROUND((D168/$H168)*100,1),")")</f>
        <v>(13.1)</v>
      </c>
      <c r="F168" s="302">
        <f>SUM(F166:F167)</f>
        <v>0.32605167384433564</v>
      </c>
      <c r="G168" s="299" t="str">
        <f>CONCATENATE("(",ROUND((F168/$H168)*100,1),")")</f>
        <v>(4.1)</v>
      </c>
      <c r="H168" s="302">
        <f>SUM(H166:H167)</f>
        <v>8.0459999999999834</v>
      </c>
      <c r="I168" s="299" t="str">
        <f>CONCATENATE("(",ROUND((H168/$H168)*100,1),")")</f>
        <v>(100)</v>
      </c>
      <c r="K168" s="302">
        <f t="shared" si="137"/>
        <v>1.1208129354455032</v>
      </c>
      <c r="L168" s="302">
        <f t="shared" si="138"/>
        <v>0.1845918241733262</v>
      </c>
      <c r="M168" s="302">
        <f t="shared" si="139"/>
        <v>1.9595240381177215E-2</v>
      </c>
      <c r="N168" s="302">
        <f t="shared" si="140"/>
        <v>1.3250000000000066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32.712686525057372</v>
      </c>
      <c r="C177" s="299" t="str">
        <f>CONCATENATE("(",ROUND((B177/$H179)*100,1),")")</f>
        <v>(43.7)</v>
      </c>
      <c r="D177" s="302">
        <f>'Ind T6'!M72</f>
        <v>2.4192249191337467</v>
      </c>
      <c r="E177" s="299" t="str">
        <f>CONCATENATE("(",ROUND((D177/$H179)*100,1),")")</f>
        <v>(3.2)</v>
      </c>
      <c r="F177" s="302">
        <f>'Ind T6'!N72</f>
        <v>26.766819797456261</v>
      </c>
      <c r="G177" s="299" t="str">
        <f>CONCATENATE("(",ROUND((F177/$H179)*100,1),")")</f>
        <v>(35.8)</v>
      </c>
      <c r="H177" s="302">
        <f>SUM(B177,D177,F177)</f>
        <v>61.898731241647383</v>
      </c>
      <c r="I177" s="299" t="str">
        <f>CONCATENATE("(",ROUND((H177/$H179)*100,1),")")</f>
        <v>(82.7)</v>
      </c>
      <c r="K177" s="302">
        <f>B182-B177</f>
        <v>1.6504645962572511</v>
      </c>
      <c r="L177" s="302">
        <f>D182-D177</f>
        <v>0.20149527891850694</v>
      </c>
      <c r="M177" s="302">
        <f>F182-F177</f>
        <v>1.9951842309002892</v>
      </c>
      <c r="N177" s="302">
        <f>SUM(K177:M177)</f>
        <v>3.8471441060760472</v>
      </c>
    </row>
    <row r="178" spans="1:14" x14ac:dyDescent="0.2">
      <c r="A178" s="282" t="s">
        <v>365</v>
      </c>
      <c r="B178" s="302">
        <f>'Ind T6'!L71</f>
        <v>6.0967920087452638</v>
      </c>
      <c r="C178" s="299" t="str">
        <f>CONCATENATE("(",ROUND((B178/$H179)*100,1),")")</f>
        <v>(8.1)</v>
      </c>
      <c r="D178" s="302">
        <f>'Ind T6'!M71</f>
        <v>4.8001396551311366</v>
      </c>
      <c r="E178" s="299" t="str">
        <f>CONCATENATE("(",ROUND((D178/$H179)*100,1),")")</f>
        <v>(6.4)</v>
      </c>
      <c r="F178" s="302">
        <f>'Ind T6'!N71</f>
        <v>2.0123370944763566</v>
      </c>
      <c r="G178" s="299" t="str">
        <f>CONCATENATE("(",ROUND((F178/$H179)*100,1),")")</f>
        <v>(2.7)</v>
      </c>
      <c r="H178" s="302">
        <f t="shared" ref="H178" si="141">SUM(B178,D178,F178)</f>
        <v>12.909268758352757</v>
      </c>
      <c r="I178" s="299" t="str">
        <f>CONCATENATE("(",ROUND((H178/$H179)*100,1),")")</f>
        <v>(17.3)</v>
      </c>
      <c r="K178" s="302">
        <f t="shared" ref="K178:K179" si="142">B183-B178</f>
        <v>0.41752148899065844</v>
      </c>
      <c r="L178" s="302">
        <f t="shared" ref="L178:L179" si="143">D183-D178</f>
        <v>0.36274652743510138</v>
      </c>
      <c r="M178" s="302">
        <f t="shared" ref="M178:M179" si="144">F183-F178</f>
        <v>0.14758787749781233</v>
      </c>
      <c r="N178" s="302">
        <f t="shared" ref="N178:N179" si="145">SUM(K178:M178)</f>
        <v>0.92785589392357215</v>
      </c>
    </row>
    <row r="179" spans="1:14" x14ac:dyDescent="0.2">
      <c r="A179" s="282" t="s">
        <v>363</v>
      </c>
      <c r="B179" s="302">
        <f>SUM(B177:B178)</f>
        <v>38.809478533802633</v>
      </c>
      <c r="C179" s="299" t="str">
        <f>CONCATENATE("(",ROUND((B179/$H179)*100,1),")")</f>
        <v>(51.9)</v>
      </c>
      <c r="D179" s="302">
        <f>SUM(D177:D178)</f>
        <v>7.2193645742648833</v>
      </c>
      <c r="E179" s="299" t="str">
        <f>CONCATENATE("(",ROUND((D179/$H179)*100,1),")")</f>
        <v>(9.7)</v>
      </c>
      <c r="F179" s="302">
        <f>SUM(F177:F178)</f>
        <v>28.779156891932619</v>
      </c>
      <c r="G179" s="299" t="str">
        <f>CONCATENATE("(",ROUND((F179/$H179)*100,1),")")</f>
        <v>(38.5)</v>
      </c>
      <c r="H179" s="302">
        <f>SUM(H177:H178)</f>
        <v>74.808000000000135</v>
      </c>
      <c r="I179" s="299" t="str">
        <f>CONCATENATE("(",ROUND((H179/$H179)*100,1),")")</f>
        <v>(100)</v>
      </c>
      <c r="K179" s="302">
        <f t="shared" si="142"/>
        <v>2.0679860852479095</v>
      </c>
      <c r="L179" s="302">
        <f t="shared" si="143"/>
        <v>0.56424180635360877</v>
      </c>
      <c r="M179" s="302">
        <f t="shared" si="144"/>
        <v>2.1427721083981019</v>
      </c>
      <c r="N179" s="302">
        <f t="shared" si="145"/>
        <v>4.7749999999996202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34.363151121314623</v>
      </c>
      <c r="C182" s="299" t="str">
        <f>CONCATENATE("(",ROUND((B182/$H184)*100,1),")")</f>
        <v>(43.2)</v>
      </c>
      <c r="D182" s="302">
        <f>'Ind T6'!R72</f>
        <v>2.6207201980522536</v>
      </c>
      <c r="E182" s="299" t="str">
        <f>CONCATENATE("(",ROUND((D182/$H184)*100,1),")")</f>
        <v>(3.3)</v>
      </c>
      <c r="F182" s="302">
        <f>'Ind T6'!S72</f>
        <v>28.76200402835655</v>
      </c>
      <c r="G182" s="299" t="str">
        <f>CONCATENATE("(",ROUND((F182/$H184)*100,1),")")</f>
        <v>(36.1)</v>
      </c>
      <c r="H182" s="302">
        <f>SUM(B182,D182,F182)</f>
        <v>65.745875347723427</v>
      </c>
      <c r="I182" s="299" t="str">
        <f>CONCATENATE("(",ROUND((H182/$H184)*100,1),")")</f>
        <v>(82.6)</v>
      </c>
      <c r="K182" s="302">
        <f>B187-B182</f>
        <v>1.4728908300523216</v>
      </c>
      <c r="L182" s="302">
        <f>D187-D182</f>
        <v>0.30418498198375898</v>
      </c>
      <c r="M182" s="302">
        <f>F187-F182</f>
        <v>2.8956320551000019</v>
      </c>
      <c r="N182" s="302">
        <f>SUM(K182:M182)</f>
        <v>4.6727078671360829</v>
      </c>
    </row>
    <row r="183" spans="1:14" x14ac:dyDescent="0.2">
      <c r="A183" s="282" t="s">
        <v>365</v>
      </c>
      <c r="B183" s="302">
        <f>'Ind T6'!Q71</f>
        <v>6.5143134977359223</v>
      </c>
      <c r="C183" s="299" t="str">
        <f>CONCATENATE("(",ROUND((B183/$H184)*100,1),")")</f>
        <v>(8.2)</v>
      </c>
      <c r="D183" s="302">
        <f>'Ind T6'!R71</f>
        <v>5.162886182566238</v>
      </c>
      <c r="E183" s="299" t="str">
        <f>CONCATENATE("(",ROUND((D183/$H184)*100,1),")")</f>
        <v>(6.5)</v>
      </c>
      <c r="F183" s="302">
        <f>'Ind T6'!S71</f>
        <v>2.1599249719741689</v>
      </c>
      <c r="G183" s="299" t="str">
        <f>CONCATENATE("(",ROUND((F183/$H184)*100,1),")")</f>
        <v>(2.7)</v>
      </c>
      <c r="H183" s="302">
        <f t="shared" ref="H183" si="146">SUM(B183,D183,F183)</f>
        <v>13.837124652276328</v>
      </c>
      <c r="I183" s="299" t="str">
        <f>CONCATENATE("(",ROUND((H183/$H184)*100,1),")")</f>
        <v>(17.4)</v>
      </c>
      <c r="K183" s="302">
        <f t="shared" ref="K183:K184" si="147">B188-B183</f>
        <v>0.59700579013183219</v>
      </c>
      <c r="L183" s="302">
        <f t="shared" ref="L183:L184" si="148">D188-D183</f>
        <v>0.53624277370391749</v>
      </c>
      <c r="M183" s="302">
        <f t="shared" ref="M183:M184" si="149">F188-F183</f>
        <v>0.26404356902842085</v>
      </c>
      <c r="N183" s="302">
        <f t="shared" ref="N183:N184" si="150">SUM(K183:M183)</f>
        <v>1.3972921328641705</v>
      </c>
    </row>
    <row r="184" spans="1:14" x14ac:dyDescent="0.2">
      <c r="A184" s="282" t="s">
        <v>363</v>
      </c>
      <c r="B184" s="302">
        <f>SUM(B182:B183)</f>
        <v>40.877464619050542</v>
      </c>
      <c r="C184" s="299" t="str">
        <f>CONCATENATE("(",ROUND((B184/$H184)*100,1),")")</f>
        <v>(51.4)</v>
      </c>
      <c r="D184" s="302">
        <f>SUM(D182:D183)</f>
        <v>7.7836063806184921</v>
      </c>
      <c r="E184" s="299" t="str">
        <f>CONCATENATE("(",ROUND((D184/$H184)*100,1),")")</f>
        <v>(9.8)</v>
      </c>
      <c r="F184" s="302">
        <f>SUM(F182:F183)</f>
        <v>30.921929000330721</v>
      </c>
      <c r="G184" s="299" t="str">
        <f>CONCATENATE("(",ROUND((F184/$H184)*100,1),")")</f>
        <v>(38.9)</v>
      </c>
      <c r="H184" s="302">
        <f>SUM(H182:H183)</f>
        <v>79.582999999999757</v>
      </c>
      <c r="I184" s="299" t="str">
        <f>CONCATENATE("(",ROUND((H184/$H184)*100,1),")")</f>
        <v>(100)</v>
      </c>
      <c r="K184" s="302">
        <f t="shared" si="147"/>
        <v>2.0698966201841529</v>
      </c>
      <c r="L184" s="302">
        <f t="shared" si="148"/>
        <v>0.84042775568767603</v>
      </c>
      <c r="M184" s="302">
        <f t="shared" si="149"/>
        <v>3.1596756241284183</v>
      </c>
      <c r="N184" s="302">
        <f t="shared" si="150"/>
        <v>6.0700000000002472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35.836041951366944</v>
      </c>
      <c r="C187" s="299" t="str">
        <f>CONCATENATE("(",ROUND((B187/$H189)*100,1),")")</f>
        <v>(41.8)</v>
      </c>
      <c r="D187" s="302">
        <f>'Ind T6'!W72</f>
        <v>2.9249051800360126</v>
      </c>
      <c r="E187" s="299" t="str">
        <f>CONCATENATE("(",ROUND((D187/$H189)*100,1),")")</f>
        <v>(3.4)</v>
      </c>
      <c r="F187" s="302">
        <f>'Ind T6'!X72</f>
        <v>31.657636083456552</v>
      </c>
      <c r="G187" s="299" t="str">
        <f>CONCATENATE("(",ROUND((F187/$H189)*100,1),")")</f>
        <v>(37)</v>
      </c>
      <c r="H187" s="302">
        <f>SUM(B187,D187,F187)</f>
        <v>70.41858321485951</v>
      </c>
      <c r="I187" s="299" t="str">
        <f>CONCATENATE("(",ROUND((H187/$H189)*100,1),")")</f>
        <v>(82.2)</v>
      </c>
      <c r="K187" s="302">
        <f>B187-B177</f>
        <v>3.1233554263095726</v>
      </c>
      <c r="L187" s="302">
        <f>D187-D177</f>
        <v>0.50568026090226592</v>
      </c>
      <c r="M187" s="302">
        <f>F187-F177</f>
        <v>4.8908162860002911</v>
      </c>
      <c r="N187" s="302">
        <f>SUM(K187:M187)</f>
        <v>8.5198519732121305</v>
      </c>
    </row>
    <row r="188" spans="1:14" x14ac:dyDescent="0.2">
      <c r="A188" s="282" t="s">
        <v>365</v>
      </c>
      <c r="B188" s="302">
        <f>'Ind T6'!V71</f>
        <v>7.1113192878677545</v>
      </c>
      <c r="C188" s="299" t="str">
        <f>CONCATENATE("(",ROUND((B188/$H189)*100,1),")")</f>
        <v>(8.3)</v>
      </c>
      <c r="D188" s="302">
        <f>'Ind T6'!W71</f>
        <v>5.6991289562701555</v>
      </c>
      <c r="E188" s="299" t="str">
        <f>CONCATENATE("(",ROUND((D188/$H189)*100,1),")")</f>
        <v>(6.7)</v>
      </c>
      <c r="F188" s="302">
        <f>'Ind T6'!X71</f>
        <v>2.4239685410025897</v>
      </c>
      <c r="G188" s="299" t="str">
        <f>CONCATENATE("(",ROUND((F188/$H189)*100,1),")")</f>
        <v>(2.8)</v>
      </c>
      <c r="H188" s="302">
        <f t="shared" ref="H188" si="151">SUM(B188,D188,F188)</f>
        <v>15.2344167851405</v>
      </c>
      <c r="I188" s="299" t="str">
        <f>CONCATENATE("(",ROUND((H188/$H189)*100,1),")")</f>
        <v>(17.8)</v>
      </c>
      <c r="K188" s="302">
        <f t="shared" ref="K188:K189" si="152">B188-B178</f>
        <v>1.0145272791224906</v>
      </c>
      <c r="L188" s="302">
        <f t="shared" ref="L188:L189" si="153">D188-D178</f>
        <v>0.89898930113901887</v>
      </c>
      <c r="M188" s="302">
        <f t="shared" ref="M188:M189" si="154">F188-F178</f>
        <v>0.41163144652623318</v>
      </c>
      <c r="N188" s="302">
        <f t="shared" ref="N188:N189" si="155">SUM(K188:M188)</f>
        <v>2.3251480267877427</v>
      </c>
    </row>
    <row r="189" spans="1:14" x14ac:dyDescent="0.2">
      <c r="A189" s="282" t="s">
        <v>363</v>
      </c>
      <c r="B189" s="302">
        <f>SUM(B187:B188)</f>
        <v>42.947361239234695</v>
      </c>
      <c r="C189" s="299" t="str">
        <f>CONCATENATE("(",ROUND((B189/$H189)*100,1),")")</f>
        <v>(50.1)</v>
      </c>
      <c r="D189" s="302">
        <f>SUM(D187:D188)</f>
        <v>8.6240341363061681</v>
      </c>
      <c r="E189" s="299" t="str">
        <f>CONCATENATE("(",ROUND((D189/$H189)*100,1),")")</f>
        <v>(10.1)</v>
      </c>
      <c r="F189" s="302">
        <f>SUM(F187:F188)</f>
        <v>34.081604624459139</v>
      </c>
      <c r="G189" s="299" t="str">
        <f>CONCATENATE("(",ROUND((F189/$H189)*100,1),")")</f>
        <v>(39.8)</v>
      </c>
      <c r="H189" s="302">
        <f>SUM(H187:H188)</f>
        <v>85.653000000000006</v>
      </c>
      <c r="I189" s="299" t="str">
        <f>CONCATENATE("(",ROUND((H189/$H189)*100,1),")")</f>
        <v>(100)</v>
      </c>
      <c r="K189" s="302">
        <f t="shared" si="152"/>
        <v>4.1378827054320624</v>
      </c>
      <c r="L189" s="302">
        <f t="shared" si="153"/>
        <v>1.4046695620412848</v>
      </c>
      <c r="M189" s="302">
        <f t="shared" si="154"/>
        <v>5.3024477325265202</v>
      </c>
      <c r="N189" s="302">
        <f t="shared" si="155"/>
        <v>10.844999999999867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48.349541899321274</v>
      </c>
      <c r="C198" s="299" t="str">
        <f>CONCATENATE("(",ROUND((B198/$H200)*100,1),")")</f>
        <v>(35.2)</v>
      </c>
      <c r="D198" s="302">
        <f>'Ind T6'!M81</f>
        <v>17.458383392009623</v>
      </c>
      <c r="E198" s="299" t="str">
        <f>CONCATENATE("(",ROUND((D198/$H200)*100,1),")")</f>
        <v>(12.7)</v>
      </c>
      <c r="F198" s="302">
        <f>'Ind T6'!N81</f>
        <v>3.9553253697601995</v>
      </c>
      <c r="G198" s="299" t="str">
        <f>CONCATENATE("(",ROUND((F198/$H200)*100,1),")")</f>
        <v>(2.9)</v>
      </c>
      <c r="H198" s="302">
        <f>SUM(B198,D198,F198)</f>
        <v>69.763250661091092</v>
      </c>
      <c r="I198" s="299" t="str">
        <f>CONCATENATE("(",ROUND((H198/$H200)*100,1),")")</f>
        <v>(50.8)</v>
      </c>
      <c r="K198" s="302">
        <f>B203-B198</f>
        <v>0.75780102209936473</v>
      </c>
      <c r="L198" s="302">
        <f>D203-D198</f>
        <v>-2.5792411762108003E-2</v>
      </c>
      <c r="M198" s="302">
        <f>F203-F198</f>
        <v>4.8511755598581452E-2</v>
      </c>
      <c r="N198" s="302">
        <f>SUM(K198:M198)</f>
        <v>0.78052036593583818</v>
      </c>
    </row>
    <row r="199" spans="1:14" x14ac:dyDescent="0.2">
      <c r="A199" s="282" t="s">
        <v>365</v>
      </c>
      <c r="B199" s="302">
        <f>'Ind T6'!L80</f>
        <v>30.25624530163957</v>
      </c>
      <c r="C199" s="299" t="str">
        <f>CONCATENATE("(",ROUND((B199/$H200)*100,1),")")</f>
        <v>(22)</v>
      </c>
      <c r="D199" s="302">
        <f>'Ind T6'!M80</f>
        <v>34.170784737221403</v>
      </c>
      <c r="E199" s="299" t="str">
        <f>CONCATENATE("(",ROUND((D199/$H200)*100,1),")")</f>
        <v>(24.9)</v>
      </c>
      <c r="F199" s="302">
        <f>'Ind T6'!N80</f>
        <v>3.1547193000481415</v>
      </c>
      <c r="G199" s="299" t="str">
        <f>CONCATENATE("(",ROUND((F199/$H200)*100,1),")")</f>
        <v>(2.3)</v>
      </c>
      <c r="H199" s="302">
        <f t="shared" ref="H199" si="156">SUM(B199,D199,F199)</f>
        <v>67.58174933890912</v>
      </c>
      <c r="I199" s="299" t="str">
        <f>CONCATENATE("(",ROUND((H199/$H200)*100,1),")")</f>
        <v>(49.2)</v>
      </c>
      <c r="K199" s="302">
        <f t="shared" ref="K199:K200" si="157">B204-B199</f>
        <v>1.2635978971909445</v>
      </c>
      <c r="L199" s="302">
        <f t="shared" ref="L199:L200" si="158">D204-D199</f>
        <v>-1.3339448101045761</v>
      </c>
      <c r="M199" s="302">
        <f t="shared" ref="M199:M200" si="159">F204-F199</f>
        <v>9.1826546977432866E-2</v>
      </c>
      <c r="N199" s="302">
        <f t="shared" ref="N199:N200" si="160">SUM(K199:M199)</f>
        <v>2.1479634063801267E-2</v>
      </c>
    </row>
    <row r="200" spans="1:14" x14ac:dyDescent="0.2">
      <c r="A200" s="282" t="s">
        <v>363</v>
      </c>
      <c r="B200" s="302">
        <f>SUM(B198:B199)</f>
        <v>78.605787200960847</v>
      </c>
      <c r="C200" s="299" t="str">
        <f>CONCATENATE("(",ROUND((B200/$H200)*100,1),")")</f>
        <v>(57.2)</v>
      </c>
      <c r="D200" s="302">
        <f>SUM(D198:D199)</f>
        <v>51.629168129231026</v>
      </c>
      <c r="E200" s="299" t="str">
        <f>CONCATENATE("(",ROUND((D200/$H200)*100,1),")")</f>
        <v>(37.6)</v>
      </c>
      <c r="F200" s="302">
        <f>SUM(F198:F199)</f>
        <v>7.1100446698083406</v>
      </c>
      <c r="G200" s="299" t="str">
        <f>CONCATENATE("(",ROUND((F200/$H200)*100,1),")")</f>
        <v>(5.2)</v>
      </c>
      <c r="H200" s="302">
        <f>SUM(H198:H199)</f>
        <v>137.3450000000002</v>
      </c>
      <c r="I200" s="299" t="str">
        <f>CONCATENATE("(",ROUND((H200/$H200)*100,1),")")</f>
        <v>(100)</v>
      </c>
      <c r="K200" s="302">
        <f t="shared" si="157"/>
        <v>2.0213989192903057</v>
      </c>
      <c r="L200" s="302">
        <f t="shared" si="158"/>
        <v>-1.3597372218666877</v>
      </c>
      <c r="M200" s="302">
        <f t="shared" si="159"/>
        <v>0.14033830257601476</v>
      </c>
      <c r="N200" s="302">
        <f t="shared" si="160"/>
        <v>0.80199999999963278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49.107342921420639</v>
      </c>
      <c r="C203" s="299" t="str">
        <f>CONCATENATE("(",ROUND((B203/$H205)*100,1),")")</f>
        <v>(35.5)</v>
      </c>
      <c r="D203" s="302">
        <f>'Ind T6'!R81</f>
        <v>17.432590980247515</v>
      </c>
      <c r="E203" s="299" t="str">
        <f>CONCATENATE("(",ROUND((D203/$H205)*100,1),")")</f>
        <v>(12.6)</v>
      </c>
      <c r="F203" s="302">
        <f>'Ind T6'!S81</f>
        <v>4.003837125358781</v>
      </c>
      <c r="G203" s="299" t="str">
        <f>CONCATENATE("(",ROUND((F203/$H205)*100,1),")")</f>
        <v>(2.9)</v>
      </c>
      <c r="H203" s="302">
        <f>SUM(B203,D203,F203)</f>
        <v>70.543771027026935</v>
      </c>
      <c r="I203" s="299" t="str">
        <f>CONCATENATE("(",ROUND((H203/$H205)*100,1),")")</f>
        <v>(51.1)</v>
      </c>
      <c r="K203" s="302">
        <f>B208-B203</f>
        <v>0.9918225000770633</v>
      </c>
      <c r="L203" s="302">
        <f>D208-D203</f>
        <v>0.15053237443751399</v>
      </c>
      <c r="M203" s="302">
        <f>F208-F203</f>
        <v>8.6049761841265671E-2</v>
      </c>
      <c r="N203" s="302">
        <f>SUM(K203:M203)</f>
        <v>1.228404636355843</v>
      </c>
    </row>
    <row r="204" spans="1:14" x14ac:dyDescent="0.2">
      <c r="A204" s="282" t="s">
        <v>365</v>
      </c>
      <c r="B204" s="302">
        <f>'Ind T6'!Q80</f>
        <v>31.519843198830515</v>
      </c>
      <c r="C204" s="299" t="str">
        <f>CONCATENATE("(",ROUND((B204/$H205)*100,1),")")</f>
        <v>(22.8)</v>
      </c>
      <c r="D204" s="302">
        <f>'Ind T6'!R80</f>
        <v>32.836839927116827</v>
      </c>
      <c r="E204" s="299" t="str">
        <f>CONCATENATE("(",ROUND((D204/$H205)*100,1),")")</f>
        <v>(23.8)</v>
      </c>
      <c r="F204" s="302">
        <f>'Ind T6'!S80</f>
        <v>3.2465458470255744</v>
      </c>
      <c r="G204" s="299" t="str">
        <f>CONCATENATE("(",ROUND((F204/$H205)*100,1),")")</f>
        <v>(2.4)</v>
      </c>
      <c r="H204" s="302">
        <f t="shared" ref="H204" si="161">SUM(B204,D204,F204)</f>
        <v>67.603228972972914</v>
      </c>
      <c r="I204" s="299" t="str">
        <f>CONCATENATE("(",ROUND((H204/$H205)*100,1),")")</f>
        <v>(48.9)</v>
      </c>
      <c r="K204" s="302">
        <f t="shared" ref="K204:K205" si="162">B209-B204</f>
        <v>2.4792111801573782</v>
      </c>
      <c r="L204" s="302">
        <f t="shared" ref="L204:L205" si="163">D209-D204</f>
        <v>-2.2632176516921021</v>
      </c>
      <c r="M204" s="302">
        <f t="shared" ref="M204:M205" si="164">F209-F204</f>
        <v>0.21460183517899134</v>
      </c>
      <c r="N204" s="302">
        <f t="shared" ref="N204:N205" si="165">SUM(K204:M204)</f>
        <v>0.43059536364426743</v>
      </c>
    </row>
    <row r="205" spans="1:14" x14ac:dyDescent="0.2">
      <c r="A205" s="282" t="s">
        <v>363</v>
      </c>
      <c r="B205" s="302">
        <f>SUM(B203:B204)</f>
        <v>80.627186120251153</v>
      </c>
      <c r="C205" s="299" t="str">
        <f>CONCATENATE("(",ROUND((B205/$H205)*100,1),")")</f>
        <v>(58.4)</v>
      </c>
      <c r="D205" s="302">
        <f>SUM(D203:D204)</f>
        <v>50.269430907364338</v>
      </c>
      <c r="E205" s="299" t="str">
        <f>CONCATENATE("(",ROUND((D205/$H205)*100,1),")")</f>
        <v>(36.4)</v>
      </c>
      <c r="F205" s="302">
        <f>SUM(F203:F204)</f>
        <v>7.2503829723843554</v>
      </c>
      <c r="G205" s="299" t="str">
        <f>CONCATENATE("(",ROUND((F205/$H205)*100,1),")")</f>
        <v>(5.2)</v>
      </c>
      <c r="H205" s="302">
        <f>SUM(H203:H204)</f>
        <v>138.14699999999985</v>
      </c>
      <c r="I205" s="299" t="str">
        <f>CONCATENATE("(",ROUND((H205/$H205)*100,1),")")</f>
        <v>(100)</v>
      </c>
      <c r="K205" s="302">
        <f t="shared" si="162"/>
        <v>3.4710336802344415</v>
      </c>
      <c r="L205" s="302">
        <f t="shared" si="163"/>
        <v>-2.1126852772545845</v>
      </c>
      <c r="M205" s="302">
        <f t="shared" si="164"/>
        <v>0.30065159702025657</v>
      </c>
      <c r="N205" s="302">
        <f t="shared" si="165"/>
        <v>1.6590000000001135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50.099165421497702</v>
      </c>
      <c r="C208" s="299" t="str">
        <f>CONCATENATE("(",ROUND((B208/$H210)*100,1),")")</f>
        <v>(35.8)</v>
      </c>
      <c r="D208" s="302">
        <f>'Ind T6'!W81</f>
        <v>17.583123354685029</v>
      </c>
      <c r="E208" s="299" t="str">
        <f>CONCATENATE("(",ROUND((D208/$H210)*100,1),")")</f>
        <v>(12.6)</v>
      </c>
      <c r="F208" s="302">
        <f>'Ind T6'!X81</f>
        <v>4.0898868872000467</v>
      </c>
      <c r="G208" s="299" t="str">
        <f>CONCATENATE("(",ROUND((F208/$H210)*100,1),")")</f>
        <v>(2.9)</v>
      </c>
      <c r="H208" s="302">
        <f>SUM(B208,D208,F208)</f>
        <v>71.772175663382782</v>
      </c>
      <c r="I208" s="299" t="str">
        <f>CONCATENATE("(",ROUND((H208/$H210)*100,1),")")</f>
        <v>(51.3)</v>
      </c>
      <c r="K208" s="302">
        <f>B208-B198</f>
        <v>1.749623522176428</v>
      </c>
      <c r="L208" s="302">
        <f>D208-D198</f>
        <v>0.12473996267540599</v>
      </c>
      <c r="M208" s="302">
        <f>F208-F198</f>
        <v>0.13456151743984712</v>
      </c>
      <c r="N208" s="302">
        <f>SUM(K208:M208)</f>
        <v>2.0089250022916811</v>
      </c>
    </row>
    <row r="209" spans="1:14" x14ac:dyDescent="0.2">
      <c r="A209" s="282" t="s">
        <v>365</v>
      </c>
      <c r="B209" s="302">
        <f>'Ind T6'!V80</f>
        <v>33.999054378987893</v>
      </c>
      <c r="C209" s="299" t="str">
        <f>CONCATENATE("(",ROUND((B209/$H210)*100,1),")")</f>
        <v>(24.3)</v>
      </c>
      <c r="D209" s="302">
        <f>'Ind T6'!W80</f>
        <v>30.573622275424725</v>
      </c>
      <c r="E209" s="299" t="str">
        <f>CONCATENATE("(",ROUND((D209/$H210)*100,1),")")</f>
        <v>(21.9)</v>
      </c>
      <c r="F209" s="302">
        <f>'Ind T6'!X80</f>
        <v>3.4611476822045657</v>
      </c>
      <c r="G209" s="299" t="str">
        <f>CONCATENATE("(",ROUND((F209/$H210)*100,1),")")</f>
        <v>(2.5)</v>
      </c>
      <c r="H209" s="302">
        <f t="shared" ref="H209" si="166">SUM(B209,D209,F209)</f>
        <v>68.033824336617187</v>
      </c>
      <c r="I209" s="299" t="str">
        <f>CONCATENATE("(",ROUND((H209/$H210)*100,1),")")</f>
        <v>(48.7)</v>
      </c>
      <c r="K209" s="302">
        <f t="shared" ref="K209:K210" si="167">B209-B199</f>
        <v>3.7428090773483227</v>
      </c>
      <c r="L209" s="302">
        <f t="shared" ref="L209:L210" si="168">D209-D199</f>
        <v>-3.5971624617966782</v>
      </c>
      <c r="M209" s="302">
        <f t="shared" ref="M209:M210" si="169">F209-F199</f>
        <v>0.30642838215642421</v>
      </c>
      <c r="N209" s="302">
        <f t="shared" ref="N209:N210" si="170">SUM(K209:M209)</f>
        <v>0.45207499770806869</v>
      </c>
    </row>
    <row r="210" spans="1:14" x14ac:dyDescent="0.2">
      <c r="A210" s="282" t="s">
        <v>363</v>
      </c>
      <c r="B210" s="302">
        <f>SUM(B208:B209)</f>
        <v>84.098219800485595</v>
      </c>
      <c r="C210" s="299" t="str">
        <f>CONCATENATE("(",ROUND((B210/$H210)*100,1),")")</f>
        <v>(60.2)</v>
      </c>
      <c r="D210" s="302">
        <f>SUM(D208:D209)</f>
        <v>48.156745630109754</v>
      </c>
      <c r="E210" s="299" t="str">
        <f>CONCATENATE("(",ROUND((D210/$H210)*100,1),")")</f>
        <v>(34.4)</v>
      </c>
      <c r="F210" s="302">
        <f>SUM(F208:F209)</f>
        <v>7.5510345694046119</v>
      </c>
      <c r="G210" s="299" t="str">
        <f>CONCATENATE("(",ROUND((F210/$H210)*100,1),")")</f>
        <v>(5.4)</v>
      </c>
      <c r="H210" s="302">
        <f>SUM(H208:H209)</f>
        <v>139.80599999999998</v>
      </c>
      <c r="I210" s="299" t="str">
        <f>CONCATENATE("(",ROUND((H210/$H210)*100,1),")")</f>
        <v>(100)</v>
      </c>
      <c r="K210" s="302">
        <f t="shared" si="167"/>
        <v>5.4924325995247472</v>
      </c>
      <c r="L210" s="302">
        <f t="shared" si="168"/>
        <v>-3.4724224991212722</v>
      </c>
      <c r="M210" s="302">
        <f t="shared" si="169"/>
        <v>0.44098989959627133</v>
      </c>
      <c r="N210" s="302">
        <f t="shared" si="170"/>
        <v>2.4609999999997463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24.514997438400751</v>
      </c>
      <c r="C219" s="299" t="str">
        <f>CONCATENATE("(",ROUND((B219/$H221)*100,1),")")</f>
        <v>(56.1)</v>
      </c>
      <c r="D219" s="302">
        <f>'Ind T6'!M90</f>
        <v>3.9521912326613804</v>
      </c>
      <c r="E219" s="299" t="str">
        <f>CONCATENATE("(",ROUND((D219/$H221)*100,1),")")</f>
        <v>(9)</v>
      </c>
      <c r="F219" s="302">
        <f>'Ind T6'!N90</f>
        <v>4.1737736306934385</v>
      </c>
      <c r="G219" s="299" t="str">
        <f>CONCATENATE("(",ROUND((F219/$H221)*100,1),")")</f>
        <v>(9.6)</v>
      </c>
      <c r="H219" s="302">
        <f>SUM(B219,D219,F219)</f>
        <v>32.640962301755572</v>
      </c>
      <c r="I219" s="299" t="str">
        <f>CONCATENATE("(",ROUND((H219/$H221)*100,1),")")</f>
        <v>(74.7)</v>
      </c>
      <c r="K219" s="302">
        <f>B224-B219</f>
        <v>0.96748459652623353</v>
      </c>
      <c r="L219" s="302">
        <f>D224-D219</f>
        <v>0.20160631875847246</v>
      </c>
      <c r="M219" s="302">
        <f>F224-F219</f>
        <v>0.18706870359956618</v>
      </c>
      <c r="N219" s="302">
        <f>SUM(K219:M219)</f>
        <v>1.3561596188842722</v>
      </c>
    </row>
    <row r="220" spans="1:14" x14ac:dyDescent="0.2">
      <c r="A220" s="282" t="s">
        <v>365</v>
      </c>
      <c r="B220" s="302">
        <f>'Ind T6'!L89</f>
        <v>6.6688438532013832</v>
      </c>
      <c r="C220" s="299" t="str">
        <f>CONCATENATE("(",ROUND((B220/$H221)*100,1),")")</f>
        <v>(15.3)</v>
      </c>
      <c r="D220" s="302">
        <f>'Ind T6'!M89</f>
        <v>4.0062258848463541</v>
      </c>
      <c r="E220" s="299" t="str">
        <f>CONCATENATE("(",ROUND((D220/$H221)*100,1),")")</f>
        <v>(9.2)</v>
      </c>
      <c r="F220" s="302">
        <f>'Ind T6'!N89</f>
        <v>0.36896796019671746</v>
      </c>
      <c r="G220" s="299" t="str">
        <f>CONCATENATE("(",ROUND((F220/$H221)*100,1),")")</f>
        <v>(0.8)</v>
      </c>
      <c r="H220" s="302">
        <f t="shared" ref="H220" si="171">SUM(B220,D220,F220)</f>
        <v>11.044037698244455</v>
      </c>
      <c r="I220" s="299" t="str">
        <f>CONCATENATE("(",ROUND((H220/$H221)*100,1),")")</f>
        <v>(25.3)</v>
      </c>
      <c r="K220" s="302">
        <f t="shared" ref="K220:K221" si="172">B225-B220</f>
        <v>0.2842565001681292</v>
      </c>
      <c r="L220" s="302">
        <f t="shared" ref="L220:L221" si="173">D225-D220</f>
        <v>0.28744465034596534</v>
      </c>
      <c r="M220" s="302">
        <f t="shared" ref="M220:M221" si="174">F225-F220</f>
        <v>3.1392306016398974E-3</v>
      </c>
      <c r="N220" s="302">
        <f t="shared" ref="N220:N221" si="175">SUM(K220:M220)</f>
        <v>0.57484038111573443</v>
      </c>
    </row>
    <row r="221" spans="1:14" x14ac:dyDescent="0.2">
      <c r="A221" s="282" t="s">
        <v>363</v>
      </c>
      <c r="B221" s="302">
        <f>SUM(B219:B220)</f>
        <v>31.183841291602135</v>
      </c>
      <c r="C221" s="299" t="str">
        <f>CONCATENATE("(",ROUND((B221/$H221)*100,1),")")</f>
        <v>(71.4)</v>
      </c>
      <c r="D221" s="302">
        <f>SUM(D219:D220)</f>
        <v>7.9584171175077341</v>
      </c>
      <c r="E221" s="299" t="str">
        <f>CONCATENATE("(",ROUND((D221/$H221)*100,1),")")</f>
        <v>(18.2)</v>
      </c>
      <c r="F221" s="302">
        <f>SUM(F219:F220)</f>
        <v>4.5427415908901558</v>
      </c>
      <c r="G221" s="299" t="str">
        <f>CONCATENATE("(",ROUND((F221/$H221)*100,1),")")</f>
        <v>(10.4)</v>
      </c>
      <c r="H221" s="302">
        <f>SUM(H219:H220)</f>
        <v>43.685000000000031</v>
      </c>
      <c r="I221" s="299" t="str">
        <f>CONCATENATE("(",ROUND((H221/$H221)*100,1),")")</f>
        <v>(100)</v>
      </c>
      <c r="K221" s="302">
        <f t="shared" si="172"/>
        <v>1.2517410966943601</v>
      </c>
      <c r="L221" s="302">
        <f t="shared" si="173"/>
        <v>0.48905096910443824</v>
      </c>
      <c r="M221" s="302">
        <f t="shared" si="174"/>
        <v>0.19020793420120619</v>
      </c>
      <c r="N221" s="302">
        <f t="shared" si="175"/>
        <v>1.9310000000000045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25.482482034926985</v>
      </c>
      <c r="C224" s="299" t="str">
        <f>CONCATENATE("(",ROUND((B224/$H226)*100,1),")")</f>
        <v>(55.9)</v>
      </c>
      <c r="D224" s="302">
        <f>'Ind T6'!R90</f>
        <v>4.1537975514198529</v>
      </c>
      <c r="E224" s="299" t="str">
        <f>CONCATENATE("(",ROUND((D224/$H226)*100,1),")")</f>
        <v>(9.1)</v>
      </c>
      <c r="F224" s="302">
        <f>'Ind T6'!S90</f>
        <v>4.3608423342930047</v>
      </c>
      <c r="G224" s="299" t="str">
        <f>CONCATENATE("(",ROUND((F224/$H226)*100,1),")")</f>
        <v>(9.6)</v>
      </c>
      <c r="H224" s="302">
        <f>SUM(B224,D224,F224)</f>
        <v>33.997121920639842</v>
      </c>
      <c r="I224" s="299" t="str">
        <f>CONCATENATE("(",ROUND((H224/$H226)*100,1),")")</f>
        <v>(74.5)</v>
      </c>
      <c r="K224" s="302">
        <f>B229-B224</f>
        <v>-0.39618696054824909</v>
      </c>
      <c r="L224" s="302">
        <f>D229-D224</f>
        <v>0.16036945144382653</v>
      </c>
      <c r="M224" s="302">
        <f>F229-F224</f>
        <v>0.14053123058190753</v>
      </c>
      <c r="N224" s="302">
        <f>SUM(K224:M224)</f>
        <v>-9.5286278522515033E-2</v>
      </c>
    </row>
    <row r="225" spans="1:14" x14ac:dyDescent="0.2">
      <c r="A225" s="282" t="s">
        <v>365</v>
      </c>
      <c r="B225" s="302">
        <f>'Ind T6'!Q89</f>
        <v>6.9531003533695124</v>
      </c>
      <c r="C225" s="299" t="str">
        <f>CONCATENATE("(",ROUND((B225/$H226)*100,1),")")</f>
        <v>(15.2)</v>
      </c>
      <c r="D225" s="302">
        <f>'Ind T6'!R89</f>
        <v>4.2936705351923194</v>
      </c>
      <c r="E225" s="299" t="str">
        <f>CONCATENATE("(",ROUND((D225/$H226)*100,1),")")</f>
        <v>(9.4)</v>
      </c>
      <c r="F225" s="302">
        <f>'Ind T6'!S89</f>
        <v>0.37210719079835736</v>
      </c>
      <c r="G225" s="299" t="str">
        <f>CONCATENATE("(",ROUND((F225/$H226)*100,1),")")</f>
        <v>(0.8)</v>
      </c>
      <c r="H225" s="302">
        <f t="shared" ref="H225" si="176">SUM(B225,D225,F225)</f>
        <v>11.61887807936019</v>
      </c>
      <c r="I225" s="299" t="str">
        <f>CONCATENATE("(",ROUND((H225/$H226)*100,1),")")</f>
        <v>(25.5)</v>
      </c>
      <c r="K225" s="302">
        <f t="shared" ref="K225:K226" si="177">B230-B225</f>
        <v>0.24244659043184402</v>
      </c>
      <c r="L225" s="302">
        <f t="shared" ref="L225:L226" si="178">D230-D225</f>
        <v>0.34194984000596662</v>
      </c>
      <c r="M225" s="302">
        <f t="shared" ref="M225:M226" si="179">F230-F225</f>
        <v>-6.1101519153390904E-3</v>
      </c>
      <c r="N225" s="302">
        <f t="shared" ref="N225:N226" si="180">SUM(K225:M225)</f>
        <v>0.57828627852247161</v>
      </c>
    </row>
    <row r="226" spans="1:14" x14ac:dyDescent="0.2">
      <c r="A226" s="282" t="s">
        <v>363</v>
      </c>
      <c r="B226" s="302">
        <f>SUM(B224:B225)</f>
        <v>32.435582388296496</v>
      </c>
      <c r="C226" s="299" t="str">
        <f>CONCATENATE("(",ROUND((B226/$H226)*100,1),")")</f>
        <v>(71.1)</v>
      </c>
      <c r="D226" s="302">
        <f>SUM(D224:D225)</f>
        <v>8.4474680866121723</v>
      </c>
      <c r="E226" s="299" t="str">
        <f>CONCATENATE("(",ROUND((D226/$H226)*100,1),")")</f>
        <v>(18.5)</v>
      </c>
      <c r="F226" s="302">
        <f>SUM(F224:F225)</f>
        <v>4.732949525091362</v>
      </c>
      <c r="G226" s="299" t="str">
        <f>CONCATENATE("(",ROUND((F226/$H226)*100,1),")")</f>
        <v>(10.4)</v>
      </c>
      <c r="H226" s="302">
        <f>SUM(H224:H225)</f>
        <v>45.616000000000028</v>
      </c>
      <c r="I226" s="299" t="str">
        <f>CONCATENATE("(",ROUND((H226/$H226)*100,1),")")</f>
        <v>(100)</v>
      </c>
      <c r="K226" s="302">
        <f t="shared" si="177"/>
        <v>-0.1537403701164024</v>
      </c>
      <c r="L226" s="302">
        <f t="shared" si="178"/>
        <v>0.50231929144979404</v>
      </c>
      <c r="M226" s="302">
        <f t="shared" si="179"/>
        <v>0.13442107866656805</v>
      </c>
      <c r="N226" s="302">
        <f t="shared" si="180"/>
        <v>0.48299999999995968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25.086295074378736</v>
      </c>
      <c r="C229" s="299" t="str">
        <f>CONCATENATE("(",ROUND((B229/$H231)*100,1),")")</f>
        <v>(54.4)</v>
      </c>
      <c r="D229" s="302">
        <f>'Ind T6'!W90</f>
        <v>4.3141670028636794</v>
      </c>
      <c r="E229" s="299" t="str">
        <f>CONCATENATE("(",ROUND((D229/$H231)*100,1),")")</f>
        <v>(9.4)</v>
      </c>
      <c r="F229" s="302">
        <f>'Ind T6'!X90</f>
        <v>4.5013735648749122</v>
      </c>
      <c r="G229" s="299" t="str">
        <f>CONCATENATE("(",ROUND((F229/$H231)*100,1),")")</f>
        <v>(9.8)</v>
      </c>
      <c r="H229" s="302">
        <f>SUM(B229,D229,F229)</f>
        <v>33.901835642117327</v>
      </c>
      <c r="I229" s="299" t="str">
        <f>CONCATENATE("(",ROUND((H229/$H231)*100,1),")")</f>
        <v>(73.5)</v>
      </c>
      <c r="K229" s="302">
        <f>B229-B219</f>
        <v>0.57129763597798444</v>
      </c>
      <c r="L229" s="302">
        <f>D229-D219</f>
        <v>0.36197577020229899</v>
      </c>
      <c r="M229" s="302">
        <f>F229-F219</f>
        <v>0.32759993418147371</v>
      </c>
      <c r="N229" s="302">
        <f>SUM(K229:M229)</f>
        <v>1.2608733403617571</v>
      </c>
    </row>
    <row r="230" spans="1:14" x14ac:dyDescent="0.2">
      <c r="A230" s="282" t="s">
        <v>365</v>
      </c>
      <c r="B230" s="302">
        <f>'Ind T6'!V89</f>
        <v>7.1955469438013564</v>
      </c>
      <c r="C230" s="299" t="str">
        <f>CONCATENATE("(",ROUND((B230/$H231)*100,1),")")</f>
        <v>(15.6)</v>
      </c>
      <c r="D230" s="302">
        <f>'Ind T6'!W89</f>
        <v>4.6356203751982861</v>
      </c>
      <c r="E230" s="299" t="str">
        <f>CONCATENATE("(",ROUND((D230/$H231)*100,1),")")</f>
        <v>(10.1)</v>
      </c>
      <c r="F230" s="302">
        <f>'Ind T6'!X89</f>
        <v>0.36599703888301827</v>
      </c>
      <c r="G230" s="299" t="str">
        <f>CONCATENATE("(",ROUND((F230/$H231)*100,1),")")</f>
        <v>(0.8)</v>
      </c>
      <c r="H230" s="302">
        <f t="shared" ref="H230" si="181">SUM(B230,D230,F230)</f>
        <v>12.197164357882661</v>
      </c>
      <c r="I230" s="299" t="str">
        <f>CONCATENATE("(",ROUND((H230/$H231)*100,1),")")</f>
        <v>(26.5)</v>
      </c>
      <c r="K230" s="302">
        <f t="shared" ref="K230:K231" si="182">B230-B220</f>
        <v>0.52670309059997322</v>
      </c>
      <c r="L230" s="302">
        <f t="shared" ref="L230:L231" si="183">D230-D220</f>
        <v>0.62939449035193196</v>
      </c>
      <c r="M230" s="302">
        <f t="shared" ref="M230:M231" si="184">F230-F220</f>
        <v>-2.970921313699193E-3</v>
      </c>
      <c r="N230" s="302">
        <f t="shared" ref="N230:N231" si="185">SUM(K230:M230)</f>
        <v>1.1531266596382059</v>
      </c>
    </row>
    <row r="231" spans="1:14" x14ac:dyDescent="0.2">
      <c r="A231" s="282" t="s">
        <v>363</v>
      </c>
      <c r="B231" s="302">
        <f>SUM(B229:B230)</f>
        <v>32.281842018180093</v>
      </c>
      <c r="C231" s="299" t="str">
        <f>CONCATENATE("(",ROUND((B231/$H231)*100,1),")")</f>
        <v>(70)</v>
      </c>
      <c r="D231" s="302">
        <f>SUM(D229:D230)</f>
        <v>8.9497873780619663</v>
      </c>
      <c r="E231" s="299" t="str">
        <f>CONCATENATE("(",ROUND((D231/$H231)*100,1),")")</f>
        <v>(19.4)</v>
      </c>
      <c r="F231" s="302">
        <f>SUM(F229:F230)</f>
        <v>4.8673706037579301</v>
      </c>
      <c r="G231" s="299" t="str">
        <f>CONCATENATE("(",ROUND((F231/$H231)*100,1),")")</f>
        <v>(10.6)</v>
      </c>
      <c r="H231" s="302">
        <f>SUM(H229:H230)</f>
        <v>46.09899999999999</v>
      </c>
      <c r="I231" s="299" t="str">
        <f>CONCATENATE("(",ROUND((H231/$H231)*100,1),")")</f>
        <v>(100)</v>
      </c>
      <c r="K231" s="302">
        <f t="shared" si="182"/>
        <v>1.0980007265779577</v>
      </c>
      <c r="L231" s="302">
        <f t="shared" si="183"/>
        <v>0.99137026055423227</v>
      </c>
      <c r="M231" s="302">
        <f t="shared" si="184"/>
        <v>0.32462901286777424</v>
      </c>
      <c r="N231" s="302">
        <f t="shared" si="185"/>
        <v>2.4139999999999642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12.497849006392796</v>
      </c>
      <c r="C240" s="299" t="str">
        <f>CONCATENATE("(",ROUND((B240/$H242)*100,1),")")</f>
        <v>(22.3)</v>
      </c>
      <c r="D240" s="302">
        <f>'Ind T6'!M99</f>
        <v>13.036673641529672</v>
      </c>
      <c r="E240" s="299" t="str">
        <f>CONCATENATE("(",ROUND((D240/$H242)*100,1),")")</f>
        <v>(23.2)</v>
      </c>
      <c r="F240" s="302">
        <f>'Ind T6'!N99</f>
        <v>0.6881604992547653</v>
      </c>
      <c r="G240" s="299" t="str">
        <f>CONCATENATE("(",ROUND((F240/$H242)*100,1),")")</f>
        <v>(1.2)</v>
      </c>
      <c r="H240" s="302">
        <f>SUM(B240,D240,F240)</f>
        <v>26.222683147177232</v>
      </c>
      <c r="I240" s="299" t="str">
        <f>CONCATENATE("(",ROUND((H240/$H242)*100,1),")")</f>
        <v>(46.8)</v>
      </c>
      <c r="K240" s="302">
        <f>B245-B240</f>
        <v>0.74508767841788703</v>
      </c>
      <c r="L240" s="302">
        <f>D245-D240</f>
        <v>0.60791671835876038</v>
      </c>
      <c r="M240" s="302">
        <f>F245-F240</f>
        <v>4.6033939712017302E-2</v>
      </c>
      <c r="N240" s="302">
        <f>SUM(K240:M240)</f>
        <v>1.3990383364886647</v>
      </c>
    </row>
    <row r="241" spans="1:14" x14ac:dyDescent="0.2">
      <c r="A241" s="282" t="s">
        <v>365</v>
      </c>
      <c r="B241" s="302">
        <f>'Ind T6'!L98</f>
        <v>10.639833023081643</v>
      </c>
      <c r="C241" s="299" t="str">
        <f>CONCATENATE("(",ROUND((B241/$H242)*100,1),")")</f>
        <v>(19)</v>
      </c>
      <c r="D241" s="302">
        <f>'Ind T6'!M98</f>
        <v>18.183725208754524</v>
      </c>
      <c r="E241" s="299" t="str">
        <f>CONCATENATE("(",ROUND((D241/$H242)*100,1),")")</f>
        <v>(32.4)</v>
      </c>
      <c r="F241" s="302">
        <f>'Ind T6'!N98</f>
        <v>1.0347586209866375</v>
      </c>
      <c r="G241" s="299" t="str">
        <f>CONCATENATE("(",ROUND((F241/$H242)*100,1),")")</f>
        <v>(1.8)</v>
      </c>
      <c r="H241" s="302">
        <f t="shared" ref="H241" si="186">SUM(B241,D241,F241)</f>
        <v>29.858316852822803</v>
      </c>
      <c r="I241" s="299" t="str">
        <f>CONCATENATE("(",ROUND((H241/$H242)*100,1),")")</f>
        <v>(53.2)</v>
      </c>
      <c r="K241" s="302">
        <f t="shared" ref="K241:K242" si="187">B246-B241</f>
        <v>0.61063748599230472</v>
      </c>
      <c r="L241" s="302">
        <f t="shared" ref="L241:L242" si="188">D246-D241</f>
        <v>0.91019241993981481</v>
      </c>
      <c r="M241" s="302">
        <f t="shared" ref="M241:M242" si="189">F246-F241</f>
        <v>7.3131757579130818E-2</v>
      </c>
      <c r="N241" s="302">
        <f t="shared" ref="N241:N242" si="190">SUM(K241:M241)</f>
        <v>1.5939616635112503</v>
      </c>
    </row>
    <row r="242" spans="1:14" x14ac:dyDescent="0.2">
      <c r="A242" s="282" t="s">
        <v>363</v>
      </c>
      <c r="B242" s="302">
        <f>SUM(B240:B241)</f>
        <v>23.137682029474441</v>
      </c>
      <c r="C242" s="299" t="str">
        <f>CONCATENATE("(",ROUND((B242/$H242)*100,1),")")</f>
        <v>(41.3)</v>
      </c>
      <c r="D242" s="302">
        <f>SUM(D240:D241)</f>
        <v>31.220398850284198</v>
      </c>
      <c r="E242" s="299" t="str">
        <f>CONCATENATE("(",ROUND((D242/$H242)*100,1),")")</f>
        <v>(55.7)</v>
      </c>
      <c r="F242" s="302">
        <f>SUM(F240:F241)</f>
        <v>1.7229191202414027</v>
      </c>
      <c r="G242" s="299" t="str">
        <f>CONCATENATE("(",ROUND((F242/$H242)*100,1),")")</f>
        <v>(3.1)</v>
      </c>
      <c r="H242" s="302">
        <f>SUM(H240:H241)</f>
        <v>56.081000000000031</v>
      </c>
      <c r="I242" s="299" t="str">
        <f>CONCATENATE("(",ROUND((H242/$H242)*100,1),")")</f>
        <v>(100)</v>
      </c>
      <c r="K242" s="302">
        <f t="shared" si="187"/>
        <v>1.3557251644101882</v>
      </c>
      <c r="L242" s="302">
        <f t="shared" si="188"/>
        <v>1.5181091382985699</v>
      </c>
      <c r="M242" s="302">
        <f t="shared" si="189"/>
        <v>0.11916569729114812</v>
      </c>
      <c r="N242" s="302">
        <f t="shared" si="190"/>
        <v>2.9929999999999062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13.242936684810683</v>
      </c>
      <c r="C245" s="299" t="str">
        <f>CONCATENATE("(",ROUND((B245/$H247)*100,1),")")</f>
        <v>(22.4)</v>
      </c>
      <c r="D245" s="302">
        <f>'Ind T6'!R99</f>
        <v>13.644590359888433</v>
      </c>
      <c r="E245" s="299" t="str">
        <f>CONCATENATE("(",ROUND((D245/$H247)*100,1),")")</f>
        <v>(23.1)</v>
      </c>
      <c r="F245" s="302">
        <f>'Ind T6'!S99</f>
        <v>0.7341944389667826</v>
      </c>
      <c r="G245" s="299" t="str">
        <f>CONCATENATE("(",ROUND((F245/$H247)*100,1),")")</f>
        <v>(1.2)</v>
      </c>
      <c r="H245" s="302">
        <f>SUM(B245,D245,F245)</f>
        <v>27.621721483665898</v>
      </c>
      <c r="I245" s="299" t="str">
        <f>CONCATENATE("(",ROUND((H245/$H247)*100,1),")")</f>
        <v>(46.8)</v>
      </c>
      <c r="K245" s="302">
        <f>B250-B245</f>
        <v>2.0729829864927485</v>
      </c>
      <c r="L245" s="302">
        <f>D250-D245</f>
        <v>1.9214951277558328</v>
      </c>
      <c r="M245" s="302">
        <f>F250-F245</f>
        <v>0.1094849953731134</v>
      </c>
      <c r="N245" s="302">
        <f>SUM(K245:M245)</f>
        <v>4.1039631096216951</v>
      </c>
    </row>
    <row r="246" spans="1:14" x14ac:dyDescent="0.2">
      <c r="A246" s="282" t="s">
        <v>365</v>
      </c>
      <c r="B246" s="302">
        <f>'Ind T6'!Q98</f>
        <v>11.250470509073947</v>
      </c>
      <c r="C246" s="299" t="str">
        <f>CONCATENATE("(",ROUND((B246/$H247)*100,1),")")</f>
        <v>(19)</v>
      </c>
      <c r="D246" s="302">
        <f>'Ind T6'!R98</f>
        <v>19.093917628694339</v>
      </c>
      <c r="E246" s="299" t="str">
        <f>CONCATENATE("(",ROUND((D246/$H247)*100,1),")")</f>
        <v>(32.3)</v>
      </c>
      <c r="F246" s="302">
        <f>'Ind T6'!S98</f>
        <v>1.1078903785657683</v>
      </c>
      <c r="G246" s="299" t="str">
        <f>CONCATENATE("(",ROUND((F246/$H247)*100,1),")")</f>
        <v>(1.9)</v>
      </c>
      <c r="H246" s="302">
        <f t="shared" ref="H246" si="191">SUM(B246,D246,F246)</f>
        <v>31.452278516334054</v>
      </c>
      <c r="I246" s="299" t="str">
        <f>CONCATENATE("(",ROUND((H246/$H247)*100,1),")")</f>
        <v>(53.2)</v>
      </c>
      <c r="K246" s="302">
        <f t="shared" ref="K246:K247" si="192">B251-B246</f>
        <v>1.6319390198759312</v>
      </c>
      <c r="L246" s="302">
        <f t="shared" ref="L246:L247" si="193">D251-D246</f>
        <v>2.6536452234703098</v>
      </c>
      <c r="M246" s="302">
        <f t="shared" ref="M246:M247" si="194">F251-F246</f>
        <v>0.16345264703218731</v>
      </c>
      <c r="N246" s="302">
        <f t="shared" ref="N246:N247" si="195">SUM(K246:M246)</f>
        <v>4.4490368903784283</v>
      </c>
    </row>
    <row r="247" spans="1:14" x14ac:dyDescent="0.2">
      <c r="A247" s="282" t="s">
        <v>363</v>
      </c>
      <c r="B247" s="302">
        <f>SUM(B245:B246)</f>
        <v>24.493407193884629</v>
      </c>
      <c r="C247" s="299" t="str">
        <f>CONCATENATE("(",ROUND((B247/$H247)*100,1),")")</f>
        <v>(41.5)</v>
      </c>
      <c r="D247" s="302">
        <f>SUM(D245:D246)</f>
        <v>32.738507988582768</v>
      </c>
      <c r="E247" s="299" t="str">
        <f>CONCATENATE("(",ROUND((D247/$H247)*100,1),")")</f>
        <v>(55.4)</v>
      </c>
      <c r="F247" s="302">
        <f>SUM(F245:F246)</f>
        <v>1.8420848175325508</v>
      </c>
      <c r="G247" s="299" t="str">
        <f>CONCATENATE("(",ROUND((F247/$H247)*100,1),")")</f>
        <v>(3.1)</v>
      </c>
      <c r="H247" s="302">
        <f>SUM(H245:H246)</f>
        <v>59.073999999999955</v>
      </c>
      <c r="I247" s="299" t="str">
        <f>CONCATENATE("(",ROUND((H247/$H247)*100,1),")")</f>
        <v>(100)</v>
      </c>
      <c r="K247" s="302">
        <f t="shared" si="192"/>
        <v>3.7049220063686832</v>
      </c>
      <c r="L247" s="302">
        <f t="shared" si="193"/>
        <v>4.5751403512261462</v>
      </c>
      <c r="M247" s="302">
        <f t="shared" si="194"/>
        <v>0.27293764240530072</v>
      </c>
      <c r="N247" s="302">
        <f t="shared" si="195"/>
        <v>8.5530000000001305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15.315919671303432</v>
      </c>
      <c r="C250" s="299" t="str">
        <f>CONCATENATE("(",ROUND((B250/$H252)*100,1),")")</f>
        <v>(22.6)</v>
      </c>
      <c r="D250" s="302">
        <f>'Ind T6'!W99</f>
        <v>15.566085487644266</v>
      </c>
      <c r="E250" s="299" t="str">
        <f>CONCATENATE("(",ROUND((D250/$H252)*100,1),")")</f>
        <v>(23)</v>
      </c>
      <c r="F250" s="302">
        <f>'Ind T6'!X99</f>
        <v>0.84367943433989601</v>
      </c>
      <c r="G250" s="299" t="str">
        <f>CONCATENATE("(",ROUND((F250/$H252)*100,1),")")</f>
        <v>(1.2)</v>
      </c>
      <c r="H250" s="302">
        <f>SUM(B250,D250,F250)</f>
        <v>31.725684593287596</v>
      </c>
      <c r="I250" s="299" t="str">
        <f>CONCATENATE("(",ROUND((H250/$H252)*100,1),")")</f>
        <v>(46.9)</v>
      </c>
      <c r="K250" s="302">
        <f>B250-B240</f>
        <v>2.8180706649106355</v>
      </c>
      <c r="L250" s="302">
        <f>D250-D240</f>
        <v>2.5294118461145931</v>
      </c>
      <c r="M250" s="302">
        <f>F250-F240</f>
        <v>0.15551893508513071</v>
      </c>
      <c r="N250" s="302">
        <f>SUM(K250:M250)</f>
        <v>5.5030014461103596</v>
      </c>
    </row>
    <row r="251" spans="1:14" x14ac:dyDescent="0.2">
      <c r="A251" s="282" t="s">
        <v>365</v>
      </c>
      <c r="B251" s="302">
        <f>'Ind T6'!V98</f>
        <v>12.882409528949879</v>
      </c>
      <c r="C251" s="299" t="str">
        <f>CONCATENATE("(",ROUND((B251/$H252)*100,1),")")</f>
        <v>(19)</v>
      </c>
      <c r="D251" s="302">
        <f>'Ind T6'!W98</f>
        <v>21.747562852164648</v>
      </c>
      <c r="E251" s="299" t="str">
        <f>CONCATENATE("(",ROUND((D251/$H252)*100,1),")")</f>
        <v>(32.2)</v>
      </c>
      <c r="F251" s="302">
        <f>'Ind T6'!X98</f>
        <v>1.2713430255979556</v>
      </c>
      <c r="G251" s="299" t="str">
        <f>CONCATENATE("(",ROUND((F251/$H252)*100,1),")")</f>
        <v>(1.9)</v>
      </c>
      <c r="H251" s="302">
        <f t="shared" ref="H251" si="196">SUM(B251,D251,F251)</f>
        <v>35.901315406712484</v>
      </c>
      <c r="I251" s="299" t="str">
        <f>CONCATENATE("(",ROUND((H251/$H252)*100,1),")")</f>
        <v>(53.1)</v>
      </c>
      <c r="K251" s="302">
        <f t="shared" ref="K251:K252" si="197">B251-B241</f>
        <v>2.2425765058682359</v>
      </c>
      <c r="L251" s="302">
        <f t="shared" ref="L251:L252" si="198">D251-D241</f>
        <v>3.5638376434101247</v>
      </c>
      <c r="M251" s="302">
        <f t="shared" ref="M251:M252" si="199">F251-F241</f>
        <v>0.23658440461131813</v>
      </c>
      <c r="N251" s="302">
        <f t="shared" ref="N251:N252" si="200">SUM(K251:M251)</f>
        <v>6.0429985538896789</v>
      </c>
    </row>
    <row r="252" spans="1:14" x14ac:dyDescent="0.2">
      <c r="A252" s="282" t="s">
        <v>363</v>
      </c>
      <c r="B252" s="302">
        <f>SUM(B250:B251)</f>
        <v>28.198329200253312</v>
      </c>
      <c r="C252" s="299" t="str">
        <f>CONCATENATE("(",ROUND((B252/$H252)*100,1),")")</f>
        <v>(41.7)</v>
      </c>
      <c r="D252" s="302">
        <f>SUM(D250:D251)</f>
        <v>37.313648339808914</v>
      </c>
      <c r="E252" s="299" t="str">
        <f>CONCATENATE("(",ROUND((D252/$H252)*100,1),")")</f>
        <v>(55.2)</v>
      </c>
      <c r="F252" s="302">
        <f>SUM(F250:F251)</f>
        <v>2.1150224599378515</v>
      </c>
      <c r="G252" s="299" t="str">
        <f>CONCATENATE("(",ROUND((F252/$H252)*100,1),")")</f>
        <v>(3.1)</v>
      </c>
      <c r="H252" s="302">
        <f>SUM(H250:H251)</f>
        <v>67.627000000000081</v>
      </c>
      <c r="I252" s="299" t="str">
        <f>CONCATENATE("(",ROUND((H252/$H252)*100,1),")")</f>
        <v>(100)</v>
      </c>
      <c r="K252" s="302">
        <f t="shared" si="197"/>
        <v>5.0606471707788714</v>
      </c>
      <c r="L252" s="302">
        <f t="shared" si="198"/>
        <v>6.093249489524716</v>
      </c>
      <c r="M252" s="302">
        <f t="shared" si="199"/>
        <v>0.39210333969644884</v>
      </c>
      <c r="N252" s="302">
        <f t="shared" si="200"/>
        <v>11.546000000000037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1.6391390448096759</v>
      </c>
      <c r="C261" s="299" t="str">
        <f>CONCATENATE("(",ROUND((B261/$H263)*100,1),")")</f>
        <v>(28.6)</v>
      </c>
      <c r="D261" s="302">
        <f>'Ind T6'!M108</f>
        <v>0.51708206716847316</v>
      </c>
      <c r="E261" s="299" t="str">
        <f>CONCATENATE("(",ROUND((D261/$H263)*100,1),")")</f>
        <v>(9)</v>
      </c>
      <c r="F261" s="302">
        <f>'Ind T6'!N108</f>
        <v>0.58622999130663722</v>
      </c>
      <c r="G261" s="299" t="str">
        <f>CONCATENATE("(",ROUND((F261/$H263)*100,1),")")</f>
        <v>(10.2)</v>
      </c>
      <c r="H261" s="302">
        <f>SUM(B261,D261,F261)</f>
        <v>2.742451103284786</v>
      </c>
      <c r="I261" s="299" t="str">
        <f>CONCATENATE("(",ROUND((H261/$H263)*100,1),")")</f>
        <v>(47.8)</v>
      </c>
      <c r="K261" s="302">
        <f>B266-B261</f>
        <v>-7.7644717110206374E-2</v>
      </c>
      <c r="L261" s="302">
        <f>D266-D261</f>
        <v>1.8973473218197867E-3</v>
      </c>
      <c r="M261" s="302">
        <f>F266-F261</f>
        <v>-2.0999418540926018E-2</v>
      </c>
      <c r="N261" s="302">
        <f>SUM(K261:M261)</f>
        <v>-9.6746788329312605E-2</v>
      </c>
    </row>
    <row r="262" spans="1:14" x14ac:dyDescent="0.2">
      <c r="A262" s="282" t="s">
        <v>365</v>
      </c>
      <c r="B262" s="302">
        <f>'Ind T6'!L107</f>
        <v>1.348523371718084</v>
      </c>
      <c r="C262" s="299" t="str">
        <f>CONCATENATE("(",ROUND((B262/$H263)*100,1),")")</f>
        <v>(23.5)</v>
      </c>
      <c r="D262" s="302">
        <f>'Ind T6'!M107</f>
        <v>0.66120966806644699</v>
      </c>
      <c r="E262" s="299" t="str">
        <f>CONCATENATE("(",ROUND((D262/$H263)*100,1),")")</f>
        <v>(11.5)</v>
      </c>
      <c r="F262" s="302">
        <f>'Ind T6'!N107</f>
        <v>0.98681585693068608</v>
      </c>
      <c r="G262" s="299" t="str">
        <f>CONCATENATE("(",ROUND((F262/$H263)*100,1),")")</f>
        <v>(17.2)</v>
      </c>
      <c r="H262" s="302">
        <f t="shared" ref="H262" si="201">SUM(B262,D262,F262)</f>
        <v>2.996548896715217</v>
      </c>
      <c r="I262" s="299" t="str">
        <f>CONCATENATE("(",ROUND((H262/$H263)*100,1),")")</f>
        <v>(52.2)</v>
      </c>
      <c r="K262" s="302">
        <f t="shared" ref="K262:K263" si="202">B267-B262</f>
        <v>-5.8323151328701694E-2</v>
      </c>
      <c r="L262" s="302">
        <f t="shared" ref="L262:L263" si="203">D267-D262</f>
        <v>-1.9077915782151011E-2</v>
      </c>
      <c r="M262" s="302">
        <f t="shared" ref="M262:M263" si="204">F267-F262</f>
        <v>-5.1852144559839775E-2</v>
      </c>
      <c r="N262" s="302">
        <f t="shared" ref="N262:N263" si="205">SUM(K262:M262)</f>
        <v>-0.12925321167069248</v>
      </c>
    </row>
    <row r="263" spans="1:14" x14ac:dyDescent="0.2">
      <c r="A263" s="282" t="s">
        <v>363</v>
      </c>
      <c r="B263" s="302">
        <f>SUM(B261:B262)</f>
        <v>2.9876624165277601</v>
      </c>
      <c r="C263" s="299" t="str">
        <f>CONCATENATE("(",ROUND((B263/$H263)*100,1),")")</f>
        <v>(52.1)</v>
      </c>
      <c r="D263" s="302">
        <f>SUM(D261:D262)</f>
        <v>1.1782917352349203</v>
      </c>
      <c r="E263" s="299" t="str">
        <f>CONCATENATE("(",ROUND((D263/$H263)*100,1),")")</f>
        <v>(20.5)</v>
      </c>
      <c r="F263" s="302">
        <f>SUM(F261:F262)</f>
        <v>1.5730458482373233</v>
      </c>
      <c r="G263" s="299" t="str">
        <f>CONCATENATE("(",ROUND((F263/$H263)*100,1),")")</f>
        <v>(27.4)</v>
      </c>
      <c r="H263" s="302">
        <f>SUM(H261:H262)</f>
        <v>5.7390000000000025</v>
      </c>
      <c r="I263" s="299" t="str">
        <f>CONCATENATE("(",ROUND((H263/$H263)*100,1),")")</f>
        <v>(100)</v>
      </c>
      <c r="K263" s="302">
        <f t="shared" si="202"/>
        <v>-0.13596786843890829</v>
      </c>
      <c r="L263" s="302">
        <f t="shared" si="203"/>
        <v>-1.7180568460331447E-2</v>
      </c>
      <c r="M263" s="302">
        <f t="shared" si="204"/>
        <v>-7.2851563100765793E-2</v>
      </c>
      <c r="N263" s="302">
        <f t="shared" si="205"/>
        <v>-0.22600000000000553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1.5614943276994695</v>
      </c>
      <c r="C266" s="299" t="str">
        <f>CONCATENATE("(",ROUND((B266/$H268)*100,1),")")</f>
        <v>(28.3)</v>
      </c>
      <c r="D266" s="302">
        <f>'Ind T6'!R108</f>
        <v>0.51897941449029295</v>
      </c>
      <c r="E266" s="299" t="str">
        <f>CONCATENATE("(",ROUND((D266/$H268)*100,1),")")</f>
        <v>(9.4)</v>
      </c>
      <c r="F266" s="302">
        <f>'Ind T6'!S108</f>
        <v>0.5652305727657112</v>
      </c>
      <c r="G266" s="299" t="str">
        <f>CONCATENATE("(",ROUND((F266/$H268)*100,1),")")</f>
        <v>(10.3)</v>
      </c>
      <c r="H266" s="302">
        <f>SUM(B266,D266,F266)</f>
        <v>2.6457043149554735</v>
      </c>
      <c r="I266" s="299" t="str">
        <f>CONCATENATE("(",ROUND((H266/$H268)*100,1),")")</f>
        <v>(48)</v>
      </c>
      <c r="K266" s="302">
        <f>B271-B266</f>
        <v>-5.449706570643631E-2</v>
      </c>
      <c r="L266" s="302">
        <f>D271-D266</f>
        <v>2.0795355212648414E-2</v>
      </c>
      <c r="M266" s="302">
        <f>F271-F266</f>
        <v>-8.682363945251681E-3</v>
      </c>
      <c r="N266" s="302">
        <f>SUM(K266:M266)</f>
        <v>-4.2384074439039576E-2</v>
      </c>
    </row>
    <row r="267" spans="1:14" x14ac:dyDescent="0.2">
      <c r="A267" s="282" t="s">
        <v>365</v>
      </c>
      <c r="B267" s="302">
        <f>'Ind T6'!Q107</f>
        <v>1.2902002203893823</v>
      </c>
      <c r="C267" s="299" t="str">
        <f>CONCATENATE("(",ROUND((B267/$H268)*100,1),")")</f>
        <v>(23.4)</v>
      </c>
      <c r="D267" s="302">
        <f>'Ind T6'!R107</f>
        <v>0.64213175228429598</v>
      </c>
      <c r="E267" s="299" t="str">
        <f>CONCATENATE("(",ROUND((D267/$H268)*100,1),")")</f>
        <v>(11.6)</v>
      </c>
      <c r="F267" s="302">
        <f>'Ind T6'!S107</f>
        <v>0.9349637123708463</v>
      </c>
      <c r="G267" s="299" t="str">
        <f>CONCATENATE("(",ROUND((F267/$H268)*100,1),")")</f>
        <v>(17)</v>
      </c>
      <c r="H267" s="302">
        <f t="shared" ref="H267" si="206">SUM(B267,D267,F267)</f>
        <v>2.8672956850445246</v>
      </c>
      <c r="I267" s="299" t="str">
        <f>CONCATENATE("(",ROUND((H267/$H268)*100,1),")")</f>
        <v>(52)</v>
      </c>
      <c r="K267" s="302">
        <f t="shared" ref="K267:K268" si="207">B272-B267</f>
        <v>-2.105582426203112E-2</v>
      </c>
      <c r="L267" s="302">
        <f t="shared" ref="L267:L268" si="208">D272-D267</f>
        <v>-1.4365170905130453E-2</v>
      </c>
      <c r="M267" s="302">
        <f t="shared" ref="M267:M268" si="209">F272-F267</f>
        <v>-6.2194930393794867E-2</v>
      </c>
      <c r="N267" s="302">
        <f t="shared" ref="N267:N268" si="210">SUM(K267:M267)</f>
        <v>-9.761592556095644E-2</v>
      </c>
    </row>
    <row r="268" spans="1:14" x14ac:dyDescent="0.2">
      <c r="A268" s="282" t="s">
        <v>363</v>
      </c>
      <c r="B268" s="302">
        <f>SUM(B266:B267)</f>
        <v>2.8516945480888518</v>
      </c>
      <c r="C268" s="299" t="str">
        <f>CONCATENATE("(",ROUND((B268/$H268)*100,1),")")</f>
        <v>(51.7)</v>
      </c>
      <c r="D268" s="302">
        <f>SUM(D266:D267)</f>
        <v>1.1611111667745888</v>
      </c>
      <c r="E268" s="299" t="str">
        <f>CONCATENATE("(",ROUND((D268/$H268)*100,1),")")</f>
        <v>(21.1)</v>
      </c>
      <c r="F268" s="302">
        <f>SUM(F266:F267)</f>
        <v>1.5001942851365575</v>
      </c>
      <c r="G268" s="299" t="str">
        <f>CONCATENATE("(",ROUND((F268/$H268)*100,1),")")</f>
        <v>(27.2)</v>
      </c>
      <c r="H268" s="302">
        <f>SUM(H266:H267)</f>
        <v>5.5129999999999981</v>
      </c>
      <c r="I268" s="299" t="str">
        <f>CONCATENATE("(",ROUND((H268/$H268)*100,1),")")</f>
        <v>(100)</v>
      </c>
      <c r="K268" s="302">
        <f t="shared" si="207"/>
        <v>-7.5552889968467429E-2</v>
      </c>
      <c r="L268" s="302">
        <f t="shared" si="208"/>
        <v>6.430184307518072E-3</v>
      </c>
      <c r="M268" s="302">
        <f t="shared" si="209"/>
        <v>-7.0877294339046548E-2</v>
      </c>
      <c r="N268" s="302">
        <f t="shared" si="210"/>
        <v>-0.13999999999999591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1.5069972619930332</v>
      </c>
      <c r="C271" s="299" t="str">
        <f>CONCATENATE("(",ROUND((B271/$H273)*100,1),")")</f>
        <v>(28)</v>
      </c>
      <c r="D271" s="302">
        <f>'Ind T6'!W108</f>
        <v>0.53977476970294136</v>
      </c>
      <c r="E271" s="299" t="str">
        <f>CONCATENATE("(",ROUND((D271/$H273)*100,1),")")</f>
        <v>(10)</v>
      </c>
      <c r="F271" s="302">
        <f>'Ind T6'!X108</f>
        <v>0.55654820882045952</v>
      </c>
      <c r="G271" s="299" t="str">
        <f>CONCATENATE("(",ROUND((F271/$H273)*100,1),")")</f>
        <v>(10.4)</v>
      </c>
      <c r="H271" s="302">
        <f>SUM(B271,D271,F271)</f>
        <v>2.603320240516434</v>
      </c>
      <c r="I271" s="299" t="str">
        <f>CONCATENATE("(",ROUND((H271/$H273)*100,1),")")</f>
        <v>(48.5)</v>
      </c>
      <c r="K271" s="302">
        <f>B271-B261</f>
        <v>-0.13214178281664268</v>
      </c>
      <c r="L271" s="302">
        <f>D271-D261</f>
        <v>2.2692702534468201E-2</v>
      </c>
      <c r="M271" s="302">
        <f>F271-F261</f>
        <v>-2.9681782486177699E-2</v>
      </c>
      <c r="N271" s="302">
        <f>SUM(K271:M271)</f>
        <v>-0.13913086276835218</v>
      </c>
    </row>
    <row r="272" spans="1:14" x14ac:dyDescent="0.2">
      <c r="A272" s="282" t="s">
        <v>365</v>
      </c>
      <c r="B272" s="302">
        <f>'Ind T6'!V107</f>
        <v>1.2691443961273512</v>
      </c>
      <c r="C272" s="299" t="str">
        <f>CONCATENATE("(",ROUND((B272/$H273)*100,1),")")</f>
        <v>(23.6)</v>
      </c>
      <c r="D272" s="302">
        <f>'Ind T6'!W107</f>
        <v>0.62776658137916552</v>
      </c>
      <c r="E272" s="299" t="str">
        <f>CONCATENATE("(",ROUND((D272/$H273)*100,1),")")</f>
        <v>(11.7)</v>
      </c>
      <c r="F272" s="302">
        <f>'Ind T6'!X107</f>
        <v>0.87276878197705143</v>
      </c>
      <c r="G272" s="299" t="str">
        <f>CONCATENATE("(",ROUND((F272/$H273)*100,1),")")</f>
        <v>(16.2)</v>
      </c>
      <c r="H272" s="302">
        <f t="shared" ref="H272" si="211">SUM(B272,D272,F272)</f>
        <v>2.769679759483568</v>
      </c>
      <c r="I272" s="299" t="str">
        <f>CONCATENATE("(",ROUND((H272/$H273)*100,1),")")</f>
        <v>(51.5)</v>
      </c>
      <c r="K272" s="302">
        <f t="shared" ref="K272:K273" si="212">B272-B262</f>
        <v>-7.9378975590732814E-2</v>
      </c>
      <c r="L272" s="302">
        <f t="shared" ref="L272:L273" si="213">D272-D262</f>
        <v>-3.3443086687281465E-2</v>
      </c>
      <c r="M272" s="302">
        <f t="shared" ref="M272:M273" si="214">F272-F262</f>
        <v>-0.11404707495363464</v>
      </c>
      <c r="N272" s="302">
        <f t="shared" ref="N272:N273" si="215">SUM(K272:M272)</f>
        <v>-0.22686913723164892</v>
      </c>
    </row>
    <row r="273" spans="1:14" x14ac:dyDescent="0.2">
      <c r="A273" s="282" t="s">
        <v>363</v>
      </c>
      <c r="B273" s="302">
        <f>SUM(B271:B272)</f>
        <v>2.7761416581203844</v>
      </c>
      <c r="C273" s="299" t="str">
        <f>CONCATENATE("(",ROUND((B273/$H273)*100,1),")")</f>
        <v>(51.7)</v>
      </c>
      <c r="D273" s="302">
        <f>SUM(D271:D272)</f>
        <v>1.1675413510821069</v>
      </c>
      <c r="E273" s="299" t="str">
        <f>CONCATENATE("(",ROUND((D273/$H273)*100,1),")")</f>
        <v>(21.7)</v>
      </c>
      <c r="F273" s="302">
        <f>SUM(F271:F272)</f>
        <v>1.429316990797511</v>
      </c>
      <c r="G273" s="299" t="str">
        <f>CONCATENATE("(",ROUND((F273/$H273)*100,1),")")</f>
        <v>(26.6)</v>
      </c>
      <c r="H273" s="302">
        <f>SUM(H271:H272)</f>
        <v>5.373000000000002</v>
      </c>
      <c r="I273" s="299" t="str">
        <f>CONCATENATE("(",ROUND((H273/$H273)*100,1),")")</f>
        <v>(100)</v>
      </c>
      <c r="K273" s="302">
        <f t="shared" si="212"/>
        <v>-0.21152075840737572</v>
      </c>
      <c r="L273" s="302">
        <f t="shared" si="213"/>
        <v>-1.0750384152813375E-2</v>
      </c>
      <c r="M273" s="302">
        <f t="shared" si="214"/>
        <v>-0.14372885743981234</v>
      </c>
      <c r="N273" s="302">
        <f t="shared" si="215"/>
        <v>-0.36600000000000144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11.604850215946442</v>
      </c>
      <c r="C282" s="299" t="str">
        <f>CONCATENATE("(",ROUND((B282/$H284)*100,1),")")</f>
        <v>(59)</v>
      </c>
      <c r="D282" s="302">
        <f>'Ind T6'!M117</f>
        <v>0.87733951021778933</v>
      </c>
      <c r="E282" s="299" t="str">
        <f>CONCATENATE("(",ROUND((D282/$H284)*100,1),")")</f>
        <v>(4.5)</v>
      </c>
      <c r="F282" s="302">
        <f>'Ind T6'!N117</f>
        <v>1.5141674089265205</v>
      </c>
      <c r="G282" s="299" t="str">
        <f>CONCATENATE("(",ROUND((F282/$H284)*100,1),")")</f>
        <v>(7.7)</v>
      </c>
      <c r="H282" s="302">
        <f>SUM(B282,D282,F282)</f>
        <v>13.996357135090751</v>
      </c>
      <c r="I282" s="299" t="str">
        <f>CONCATENATE("(",ROUND((H282/$H284)*100,1),")")</f>
        <v>(71.2)</v>
      </c>
      <c r="K282" s="302">
        <f>B287-B282</f>
        <v>0.96532296717884947</v>
      </c>
      <c r="L282" s="302">
        <f>D287-D282</f>
        <v>8.7391802990354095E-2</v>
      </c>
      <c r="M282" s="302">
        <f>F287-F282</f>
        <v>0.17604985173193843</v>
      </c>
      <c r="N282" s="302">
        <f>SUM(K282:M282)</f>
        <v>1.2287646219011419</v>
      </c>
    </row>
    <row r="283" spans="1:14" x14ac:dyDescent="0.2">
      <c r="A283" s="282" t="s">
        <v>365</v>
      </c>
      <c r="B283" s="302">
        <f>'Ind T6'!L116</f>
        <v>4.0246104541349528</v>
      </c>
      <c r="C283" s="299" t="str">
        <f>CONCATENATE("(",ROUND((B283/$H284)*100,1),")")</f>
        <v>(20.5)</v>
      </c>
      <c r="D283" s="302">
        <f>'Ind T6'!M116</f>
        <v>1.0729820145065476</v>
      </c>
      <c r="E283" s="299" t="str">
        <f>CONCATENATE("(",ROUND((D283/$H284)*100,1),")")</f>
        <v>(5.5)</v>
      </c>
      <c r="F283" s="302">
        <f>'Ind T6'!N116</f>
        <v>0.57505039626776033</v>
      </c>
      <c r="G283" s="299" t="str">
        <f>CONCATENATE("(",ROUND((F283/$H284)*100,1),")")</f>
        <v>(2.9)</v>
      </c>
      <c r="H283" s="302">
        <f t="shared" ref="H283" si="216">SUM(B283,D283,F283)</f>
        <v>5.6726428649092604</v>
      </c>
      <c r="I283" s="299" t="str">
        <f>CONCATENATE("(",ROUND((H283/$H284)*100,1),")")</f>
        <v>(28.8)</v>
      </c>
      <c r="K283" s="302">
        <f t="shared" ref="K283:K284" si="217">B288-B283</f>
        <v>0.4693024991499648</v>
      </c>
      <c r="L283" s="302">
        <f t="shared" ref="L283:L284" si="218">D288-D283</f>
        <v>8.1662286756684077E-2</v>
      </c>
      <c r="M283" s="302">
        <f t="shared" ref="M283:M284" si="219">F288-F283</f>
        <v>6.227059219222697E-2</v>
      </c>
      <c r="N283" s="302">
        <f t="shared" ref="N283:N284" si="220">SUM(K283:M283)</f>
        <v>0.61323537809887585</v>
      </c>
    </row>
    <row r="284" spans="1:14" x14ac:dyDescent="0.2">
      <c r="A284" s="282" t="s">
        <v>363</v>
      </c>
      <c r="B284" s="302">
        <f>SUM(B282:B283)</f>
        <v>15.629460670081395</v>
      </c>
      <c r="C284" s="299" t="str">
        <f>CONCATENATE("(",ROUND((B284/$H284)*100,1),")")</f>
        <v>(79.5)</v>
      </c>
      <c r="D284" s="302">
        <f>SUM(D282:D283)</f>
        <v>1.9503215247243371</v>
      </c>
      <c r="E284" s="299" t="str">
        <f>CONCATENATE("(",ROUND((D284/$H284)*100,1),")")</f>
        <v>(9.9)</v>
      </c>
      <c r="F284" s="302">
        <f>SUM(F282:F283)</f>
        <v>2.0892178051942807</v>
      </c>
      <c r="G284" s="299" t="str">
        <f>CONCATENATE("(",ROUND((F284/$H284)*100,1),")")</f>
        <v>(10.6)</v>
      </c>
      <c r="H284" s="302">
        <f>SUM(H282:H283)</f>
        <v>19.669000000000011</v>
      </c>
      <c r="I284" s="299" t="str">
        <f>CONCATENATE("(",ROUND((H284/$H284)*100,1),")")</f>
        <v>(100)</v>
      </c>
      <c r="K284" s="302">
        <f t="shared" si="217"/>
        <v>1.434625466328816</v>
      </c>
      <c r="L284" s="302">
        <f t="shared" si="218"/>
        <v>0.16905408974703784</v>
      </c>
      <c r="M284" s="302">
        <f t="shared" si="219"/>
        <v>0.23832044392416574</v>
      </c>
      <c r="N284" s="302">
        <f t="shared" si="220"/>
        <v>1.8420000000000196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12.570173183125291</v>
      </c>
      <c r="C287" s="299" t="str">
        <f>CONCATENATE("(",ROUND((B287/$H289)*100,1),")")</f>
        <v>(58.4)</v>
      </c>
      <c r="D287" s="302">
        <f>'Ind T6'!R117</f>
        <v>0.96473131320814343</v>
      </c>
      <c r="E287" s="299" t="str">
        <f>CONCATENATE("(",ROUND((D287/$H289)*100,1),")")</f>
        <v>(4.5)</v>
      </c>
      <c r="F287" s="302">
        <f>'Ind T6'!S117</f>
        <v>1.6902172606584589</v>
      </c>
      <c r="G287" s="299" t="str">
        <f>CONCATENATE("(",ROUND((F287/$H289)*100,1),")")</f>
        <v>(7.9)</v>
      </c>
      <c r="H287" s="302">
        <f>SUM(B287,D287,F287)</f>
        <v>15.225121756991895</v>
      </c>
      <c r="I287" s="299" t="str">
        <f>CONCATENATE("(",ROUND((H287/$H289)*100,1),")")</f>
        <v>(70.8)</v>
      </c>
      <c r="K287" s="302">
        <f>B292-B287</f>
        <v>1.114448153798973</v>
      </c>
      <c r="L287" s="302">
        <f>D292-D287</f>
        <v>0.10534117138397558</v>
      </c>
      <c r="M287" s="302">
        <f>F292-F287</f>
        <v>0.21138457101385044</v>
      </c>
      <c r="N287" s="302">
        <f>SUM(K287:M287)</f>
        <v>1.431173896196799</v>
      </c>
    </row>
    <row r="288" spans="1:14" x14ac:dyDescent="0.2">
      <c r="A288" s="282" t="s">
        <v>365</v>
      </c>
      <c r="B288" s="302">
        <f>'Ind T6'!Q116</f>
        <v>4.4939129532849176</v>
      </c>
      <c r="C288" s="299" t="str">
        <f>CONCATENATE("(",ROUND((B288/$H289)*100,1),")")</f>
        <v>(20.9)</v>
      </c>
      <c r="D288" s="302">
        <f>'Ind T6'!R116</f>
        <v>1.1546443012632317</v>
      </c>
      <c r="E288" s="299" t="str">
        <f>CONCATENATE("(",ROUND((D288/$H289)*100,1),")")</f>
        <v>(5.4)</v>
      </c>
      <c r="F288" s="302">
        <f>'Ind T6'!S116</f>
        <v>0.6373209884599873</v>
      </c>
      <c r="G288" s="299" t="str">
        <f>CONCATENATE("(",ROUND((F288/$H289)*100,1),")")</f>
        <v>(3)</v>
      </c>
      <c r="H288" s="302">
        <f t="shared" ref="H288" si="221">SUM(B288,D288,F288)</f>
        <v>6.2858782430081366</v>
      </c>
      <c r="I288" s="299" t="str">
        <f>CONCATENATE("(",ROUND((H288/$H289)*100,1),")")</f>
        <v>(29.2)</v>
      </c>
      <c r="K288" s="302">
        <f t="shared" ref="K288:K289" si="222">B293-B288</f>
        <v>0.664519178690818</v>
      </c>
      <c r="L288" s="302">
        <f t="shared" ref="L288:L289" si="223">D293-D288</f>
        <v>7.2799221451545826E-2</v>
      </c>
      <c r="M288" s="302">
        <f t="shared" ref="M288:M289" si="224">F293-F288</f>
        <v>6.6507703660793949E-2</v>
      </c>
      <c r="N288" s="302">
        <f t="shared" ref="N288:N289" si="225">SUM(K288:M288)</f>
        <v>0.80382610380315778</v>
      </c>
    </row>
    <row r="289" spans="1:14" x14ac:dyDescent="0.2">
      <c r="A289" s="282" t="s">
        <v>363</v>
      </c>
      <c r="B289" s="302">
        <f>SUM(B287:B288)</f>
        <v>17.064086136410211</v>
      </c>
      <c r="C289" s="299" t="str">
        <f>CONCATENATE("(",ROUND((B289/$H289)*100,1),")")</f>
        <v>(79.3)</v>
      </c>
      <c r="D289" s="302">
        <f>SUM(D287:D288)</f>
        <v>2.1193756144713749</v>
      </c>
      <c r="E289" s="299" t="str">
        <f>CONCATENATE("(",ROUND((D289/$H289)*100,1),")")</f>
        <v>(9.9)</v>
      </c>
      <c r="F289" s="302">
        <f>SUM(F287:F288)</f>
        <v>2.3275382491184464</v>
      </c>
      <c r="G289" s="299" t="str">
        <f>CONCATENATE("(",ROUND((F289/$H289)*100,1),")")</f>
        <v>(10.8)</v>
      </c>
      <c r="H289" s="302">
        <f>SUM(H287:H288)</f>
        <v>21.511000000000031</v>
      </c>
      <c r="I289" s="299" t="str">
        <f>CONCATENATE("(",ROUND((H289/$H289)*100,1),")")</f>
        <v>(100)</v>
      </c>
      <c r="K289" s="302">
        <f t="shared" si="222"/>
        <v>1.7789673324897883</v>
      </c>
      <c r="L289" s="302">
        <f t="shared" si="223"/>
        <v>0.17814039283552141</v>
      </c>
      <c r="M289" s="302">
        <f t="shared" si="224"/>
        <v>0.27789227467464439</v>
      </c>
      <c r="N289" s="302">
        <f t="shared" si="225"/>
        <v>2.2349999999999541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13.684621336924264</v>
      </c>
      <c r="C292" s="299" t="str">
        <f>CONCATENATE("(",ROUND((B292/$H294)*100,1),")")</f>
        <v>(57.6)</v>
      </c>
      <c r="D292" s="302">
        <f>'Ind T6'!W117</f>
        <v>1.070072484592119</v>
      </c>
      <c r="E292" s="299" t="str">
        <f>CONCATENATE("(",ROUND((D292/$H294)*100,1),")")</f>
        <v>(4.5)</v>
      </c>
      <c r="F292" s="302">
        <f>'Ind T6'!X117</f>
        <v>1.9016018316723093</v>
      </c>
      <c r="G292" s="299" t="str">
        <f>CONCATENATE("(",ROUND((F292/$H294)*100,1),")")</f>
        <v>(8)</v>
      </c>
      <c r="H292" s="302">
        <f>SUM(B292,D292,F292)</f>
        <v>16.656295653188693</v>
      </c>
      <c r="I292" s="299" t="str">
        <f>CONCATENATE("(",ROUND((H292/$H294)*100,1),")")</f>
        <v>(70.1)</v>
      </c>
      <c r="K292" s="302">
        <f>B292-B282</f>
        <v>2.0797711209778225</v>
      </c>
      <c r="L292" s="302">
        <f>D292-D282</f>
        <v>0.19273297437432968</v>
      </c>
      <c r="M292" s="302">
        <f>F292-F282</f>
        <v>0.38743442274578888</v>
      </c>
      <c r="N292" s="302">
        <f>SUM(K292:M292)</f>
        <v>2.6599385180979409</v>
      </c>
    </row>
    <row r="293" spans="1:14" x14ac:dyDescent="0.2">
      <c r="A293" s="282" t="s">
        <v>365</v>
      </c>
      <c r="B293" s="302">
        <f>'Ind T6'!V116</f>
        <v>5.1584321319757356</v>
      </c>
      <c r="C293" s="299" t="str">
        <f>CONCATENATE("(",ROUND((B293/$H294)*100,1),")")</f>
        <v>(21.7)</v>
      </c>
      <c r="D293" s="302">
        <f>'Ind T6'!W116</f>
        <v>1.2274435227147775</v>
      </c>
      <c r="E293" s="299" t="str">
        <f>CONCATENATE("(",ROUND((D293/$H294)*100,1),")")</f>
        <v>(5.2)</v>
      </c>
      <c r="F293" s="302">
        <f>'Ind T6'!X116</f>
        <v>0.70382869212078125</v>
      </c>
      <c r="G293" s="299" t="str">
        <f>CONCATENATE("(",ROUND((F293/$H294)*100,1),")")</f>
        <v>(3)</v>
      </c>
      <c r="H293" s="302">
        <f t="shared" ref="H293" si="226">SUM(B293,D293,F293)</f>
        <v>7.0897043468112937</v>
      </c>
      <c r="I293" s="299" t="str">
        <f>CONCATENATE("(",ROUND((H293/$H294)*100,1),")")</f>
        <v>(29.9)</v>
      </c>
      <c r="K293" s="302">
        <f t="shared" ref="K293:K294" si="227">B293-B283</f>
        <v>1.1338216778407828</v>
      </c>
      <c r="L293" s="302">
        <f t="shared" ref="L293:L294" si="228">D293-D283</f>
        <v>0.1544615082082299</v>
      </c>
      <c r="M293" s="302">
        <f t="shared" ref="M293:M294" si="229">F293-F283</f>
        <v>0.12877829585302092</v>
      </c>
      <c r="N293" s="302">
        <f t="shared" ref="N293:N294" si="230">SUM(K293:M293)</f>
        <v>1.4170614819020337</v>
      </c>
    </row>
    <row r="294" spans="1:14" x14ac:dyDescent="0.2">
      <c r="A294" s="282" t="s">
        <v>363</v>
      </c>
      <c r="B294" s="302">
        <f>SUM(B292:B293)</f>
        <v>18.843053468899999</v>
      </c>
      <c r="C294" s="299" t="str">
        <f>CONCATENATE("(",ROUND((B294/$H294)*100,1),")")</f>
        <v>(79.4)</v>
      </c>
      <c r="D294" s="302">
        <f>SUM(D292:D293)</f>
        <v>2.2975160073068963</v>
      </c>
      <c r="E294" s="299" t="str">
        <f>CONCATENATE("(",ROUND((D294/$H294)*100,1),")")</f>
        <v>(9.7)</v>
      </c>
      <c r="F294" s="302">
        <f>SUM(F292:F293)</f>
        <v>2.6054305237930908</v>
      </c>
      <c r="G294" s="299" t="str">
        <f>CONCATENATE("(",ROUND((F294/$H294)*100,1),")")</f>
        <v>(11)</v>
      </c>
      <c r="H294" s="302">
        <f>SUM(H292:H293)</f>
        <v>23.745999999999988</v>
      </c>
      <c r="I294" s="299" t="str">
        <f>CONCATENATE("(",ROUND((H294/$H294)*100,1),")")</f>
        <v>(100)</v>
      </c>
      <c r="K294" s="302">
        <f t="shared" si="227"/>
        <v>3.2135927988186044</v>
      </c>
      <c r="L294" s="302">
        <f t="shared" si="228"/>
        <v>0.34719448258255925</v>
      </c>
      <c r="M294" s="302">
        <f t="shared" si="229"/>
        <v>0.51621271859881013</v>
      </c>
      <c r="N294" s="302">
        <f t="shared" si="230"/>
        <v>4.0769999999999733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9.0575993503462247</v>
      </c>
      <c r="C303" s="299" t="str">
        <f>CONCATENATE("(",ROUND((B303/$H305)*100,1),")")</f>
        <v>(42.3)</v>
      </c>
      <c r="D303" s="302">
        <f>'Ind T6'!M126</f>
        <v>0.39032566445664962</v>
      </c>
      <c r="E303" s="299" t="str">
        <f>CONCATENATE("(",ROUND((D303/$H305)*100,1),")")</f>
        <v>(1.8)</v>
      </c>
      <c r="F303" s="302">
        <f>'Ind T6'!N126</f>
        <v>1.9873971859822777</v>
      </c>
      <c r="G303" s="299" t="str">
        <f>CONCATENATE("(",ROUND((F303/$H305)*100,1),")")</f>
        <v>(9.3)</v>
      </c>
      <c r="H303" s="302">
        <f>SUM(B303,D303,F303)</f>
        <v>11.435322200785153</v>
      </c>
      <c r="I303" s="299" t="str">
        <f>CONCATENATE("(",ROUND((H303/$H305)*100,1),")")</f>
        <v>(53.4)</v>
      </c>
      <c r="K303" s="302">
        <f>B308-B303</f>
        <v>-0.28361003145983865</v>
      </c>
      <c r="L303" s="302">
        <f>D308-D303</f>
        <v>3.6192873535120795E-3</v>
      </c>
      <c r="M303" s="302">
        <f>F308-F303</f>
        <v>3.4283585157405039E-2</v>
      </c>
      <c r="N303" s="302">
        <f>SUM(K303:M303)</f>
        <v>-0.24570715894892153</v>
      </c>
    </row>
    <row r="304" spans="1:14" x14ac:dyDescent="0.2">
      <c r="A304" s="282" t="s">
        <v>365</v>
      </c>
      <c r="B304" s="302">
        <f>'Ind T6'!L125</f>
        <v>7.4646486656498645</v>
      </c>
      <c r="C304" s="299" t="str">
        <f>CONCATENATE("(",ROUND((B304/$H305)*100,1),")")</f>
        <v>(34.9)</v>
      </c>
      <c r="D304" s="302">
        <f>'Ind T6'!M125</f>
        <v>2.1036047845497001</v>
      </c>
      <c r="E304" s="299" t="str">
        <f>CONCATENATE("(",ROUND((D304/$H305)*100,1),")")</f>
        <v>(9.8)</v>
      </c>
      <c r="F304" s="302">
        <f>'Ind T6'!N125</f>
        <v>0.41142434901526792</v>
      </c>
      <c r="G304" s="299" t="str">
        <f>CONCATENATE("(",ROUND((F304/$H305)*100,1),")")</f>
        <v>(1.9)</v>
      </c>
      <c r="H304" s="302">
        <f t="shared" ref="H304" si="231">SUM(B304,D304,F304)</f>
        <v>9.9796777992148336</v>
      </c>
      <c r="I304" s="299" t="str">
        <f>CONCATENATE("(",ROUND((H304/$H305)*100,1),")")</f>
        <v>(46.6)</v>
      </c>
      <c r="K304" s="302">
        <f t="shared" ref="K304:K305" si="232">B309-B304</f>
        <v>-0.26430172297491783</v>
      </c>
      <c r="L304" s="302">
        <f t="shared" ref="L304:L305" si="233">D309-D304</f>
        <v>-9.6228358566750938E-2</v>
      </c>
      <c r="M304" s="302">
        <f t="shared" ref="M304:M305" si="234">F309-F304</f>
        <v>3.2372404906202412E-3</v>
      </c>
      <c r="N304" s="302">
        <f t="shared" ref="N304:N305" si="235">SUM(K304:M304)</f>
        <v>-0.35729284105104853</v>
      </c>
    </row>
    <row r="305" spans="1:14" x14ac:dyDescent="0.2">
      <c r="A305" s="282" t="s">
        <v>363</v>
      </c>
      <c r="B305" s="302">
        <f>SUM(B303:B304)</f>
        <v>16.522248015996091</v>
      </c>
      <c r="C305" s="299" t="str">
        <f>CONCATENATE("(",ROUND((B305/$H305)*100,1),")")</f>
        <v>(77.2)</v>
      </c>
      <c r="D305" s="302">
        <f>SUM(D303:D304)</f>
        <v>2.4939304490063496</v>
      </c>
      <c r="E305" s="299" t="str">
        <f>CONCATENATE("(",ROUND((D305/$H305)*100,1),")")</f>
        <v>(11.6)</v>
      </c>
      <c r="F305" s="302">
        <f>SUM(F303:F304)</f>
        <v>2.3988215349975457</v>
      </c>
      <c r="G305" s="299" t="str">
        <f>CONCATENATE("(",ROUND((F305/$H305)*100,1),")")</f>
        <v>(11.2)</v>
      </c>
      <c r="H305" s="302">
        <f>SUM(H303:H304)</f>
        <v>21.414999999999985</v>
      </c>
      <c r="I305" s="299" t="str">
        <f>CONCATENATE("(",ROUND((H305/$H305)*100,1),")")</f>
        <v>(100)</v>
      </c>
      <c r="K305" s="302">
        <f t="shared" si="232"/>
        <v>-0.54791175443475737</v>
      </c>
      <c r="L305" s="302">
        <f t="shared" si="233"/>
        <v>-9.2609071213238803E-2</v>
      </c>
      <c r="M305" s="302">
        <f t="shared" si="234"/>
        <v>3.752082564802528E-2</v>
      </c>
      <c r="N305" s="302">
        <f t="shared" si="235"/>
        <v>-0.60299999999997089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8.773989318886386</v>
      </c>
      <c r="C308" s="299" t="str">
        <f>CONCATENATE("(",ROUND((B308/$H310)*100,1),")")</f>
        <v>(42.2)</v>
      </c>
      <c r="D308" s="302">
        <f>'Ind T6'!R126</f>
        <v>0.3939449518101617</v>
      </c>
      <c r="E308" s="299" t="str">
        <f>CONCATENATE("(",ROUND((D308/$H310)*100,1),")")</f>
        <v>(1.9)</v>
      </c>
      <c r="F308" s="302">
        <f>'Ind T6'!S126</f>
        <v>2.0216807711396827</v>
      </c>
      <c r="G308" s="299" t="str">
        <f>CONCATENATE("(",ROUND((F308/$H310)*100,1),")")</f>
        <v>(9.7)</v>
      </c>
      <c r="H308" s="302">
        <f>SUM(B308,D308,F308)</f>
        <v>11.18961504183623</v>
      </c>
      <c r="I308" s="299" t="str">
        <f>CONCATENATE("(",ROUND((H308/$H310)*100,1),")")</f>
        <v>(53.8)</v>
      </c>
      <c r="K308" s="302">
        <f>B313-B308</f>
        <v>-0.71722930094710335</v>
      </c>
      <c r="L308" s="302">
        <f>D313-D308</f>
        <v>-7.4292386565623092E-3</v>
      </c>
      <c r="M308" s="302">
        <f>F313-F308</f>
        <v>-9.041520988351559E-2</v>
      </c>
      <c r="N308" s="302">
        <f>SUM(K308:M308)</f>
        <v>-0.81507374948718125</v>
      </c>
    </row>
    <row r="309" spans="1:14" x14ac:dyDescent="0.2">
      <c r="A309" s="282" t="s">
        <v>365</v>
      </c>
      <c r="B309" s="302">
        <f>'Ind T6'!Q125</f>
        <v>7.2003469426749467</v>
      </c>
      <c r="C309" s="299" t="str">
        <f>CONCATENATE("(",ROUND((B309/$H310)*100,1),")")</f>
        <v>(34.6)</v>
      </c>
      <c r="D309" s="302">
        <f>'Ind T6'!R125</f>
        <v>2.0073764259829492</v>
      </c>
      <c r="E309" s="299" t="str">
        <f>CONCATENATE("(",ROUND((D309/$H310)*100,1),")")</f>
        <v>(9.6)</v>
      </c>
      <c r="F309" s="302">
        <f>'Ind T6'!S125</f>
        <v>0.41466158950588816</v>
      </c>
      <c r="G309" s="299" t="str">
        <f>CONCATENATE("(",ROUND((F309/$H310)*100,1),")")</f>
        <v>(2)</v>
      </c>
      <c r="H309" s="302">
        <f t="shared" ref="H309" si="236">SUM(B309,D309,F309)</f>
        <v>9.6223849581637833</v>
      </c>
      <c r="I309" s="299" t="str">
        <f>CONCATENATE("(",ROUND((H309/$H310)*100,1),")")</f>
        <v>(46.2)</v>
      </c>
      <c r="K309" s="302">
        <f t="shared" ref="K309:K310" si="237">B314-B309</f>
        <v>-0.60988475082953553</v>
      </c>
      <c r="L309" s="302">
        <f t="shared" ref="L309:L310" si="238">D314-D309</f>
        <v>-0.18689562332244836</v>
      </c>
      <c r="M309" s="302">
        <f t="shared" ref="M309:M310" si="239">F314-F309</f>
        <v>-2.8145876360855582E-2</v>
      </c>
      <c r="N309" s="302">
        <f t="shared" ref="N309:N310" si="240">SUM(K309:M309)</f>
        <v>-0.82492625051283941</v>
      </c>
    </row>
    <row r="310" spans="1:14" x14ac:dyDescent="0.2">
      <c r="A310" s="282" t="s">
        <v>363</v>
      </c>
      <c r="B310" s="302">
        <f>SUM(B308:B309)</f>
        <v>15.974336261561334</v>
      </c>
      <c r="C310" s="299" t="str">
        <f>CONCATENATE("(",ROUND((B310/$H310)*100,1),")")</f>
        <v>(76.8)</v>
      </c>
      <c r="D310" s="302">
        <f>SUM(D308:D309)</f>
        <v>2.4013213777931108</v>
      </c>
      <c r="E310" s="299" t="str">
        <f>CONCATENATE("(",ROUND((D310/$H310)*100,1),")")</f>
        <v>(11.5)</v>
      </c>
      <c r="F310" s="302">
        <f>SUM(F308:F309)</f>
        <v>2.436342360645571</v>
      </c>
      <c r="G310" s="299" t="str">
        <f>CONCATENATE("(",ROUND((F310/$H310)*100,1),")")</f>
        <v>(11.7)</v>
      </c>
      <c r="H310" s="302">
        <f>SUM(H308:H309)</f>
        <v>20.812000000000012</v>
      </c>
      <c r="I310" s="299" t="str">
        <f>CONCATENATE("(",ROUND((H310/$H310)*100,1),")")</f>
        <v>(100)</v>
      </c>
      <c r="K310" s="302">
        <f t="shared" si="237"/>
        <v>-1.3271140517766398</v>
      </c>
      <c r="L310" s="302">
        <f t="shared" si="238"/>
        <v>-0.19432486197901078</v>
      </c>
      <c r="M310" s="302">
        <f t="shared" si="239"/>
        <v>-0.11856108624437134</v>
      </c>
      <c r="N310" s="302">
        <f t="shared" si="240"/>
        <v>-1.6400000000000219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8.0567600179392826</v>
      </c>
      <c r="C313" s="299" t="str">
        <f>CONCATENATE("(",ROUND((B313/$H315)*100,1),")")</f>
        <v>(42)</v>
      </c>
      <c r="D313" s="302">
        <f>'Ind T6'!W126</f>
        <v>0.38651571315359939</v>
      </c>
      <c r="E313" s="299" t="str">
        <f>CONCATENATE("(",ROUND((D313/$H315)*100,1),")")</f>
        <v>(2)</v>
      </c>
      <c r="F313" s="302">
        <f>'Ind T6'!X126</f>
        <v>1.9312655612561671</v>
      </c>
      <c r="G313" s="299" t="str">
        <f>CONCATENATE("(",ROUND((F313/$H315)*100,1),")")</f>
        <v>(10.1)</v>
      </c>
      <c r="H313" s="302">
        <f>SUM(B313,D313,F313)</f>
        <v>10.374541292349049</v>
      </c>
      <c r="I313" s="299" t="str">
        <f>CONCATENATE("(",ROUND((H313/$H315)*100,1),")")</f>
        <v>(54.1)</v>
      </c>
      <c r="K313" s="302">
        <f>B313-B303</f>
        <v>-1.000839332406942</v>
      </c>
      <c r="L313" s="302">
        <f>D313-D303</f>
        <v>-3.8099513030502297E-3</v>
      </c>
      <c r="M313" s="302">
        <f>F313-F303</f>
        <v>-5.6131624726110552E-2</v>
      </c>
      <c r="N313" s="302">
        <f>SUM(K313:M313)</f>
        <v>-1.0607809084361028</v>
      </c>
    </row>
    <row r="314" spans="1:14" x14ac:dyDescent="0.2">
      <c r="A314" s="282" t="s">
        <v>365</v>
      </c>
      <c r="B314" s="302">
        <f>'Ind T6'!V125</f>
        <v>6.5904621918454112</v>
      </c>
      <c r="C314" s="299" t="str">
        <f>CONCATENATE("(",ROUND((B314/$H315)*100,1),")")</f>
        <v>(34.4)</v>
      </c>
      <c r="D314" s="302">
        <f>'Ind T6'!W125</f>
        <v>1.8204808026605008</v>
      </c>
      <c r="E314" s="299" t="str">
        <f>CONCATENATE("(",ROUND((D314/$H315)*100,1),")")</f>
        <v>(9.5)</v>
      </c>
      <c r="F314" s="302">
        <f>'Ind T6'!X125</f>
        <v>0.38651571314503258</v>
      </c>
      <c r="G314" s="299" t="str">
        <f>CONCATENATE("(",ROUND((F314/$H315)*100,1),")")</f>
        <v>(2)</v>
      </c>
      <c r="H314" s="302">
        <f t="shared" ref="H314" si="241">SUM(B314,D314,F314)</f>
        <v>8.7974587076509447</v>
      </c>
      <c r="I314" s="299" t="str">
        <f>CONCATENATE("(",ROUND((H314/$H315)*100,1),")")</f>
        <v>(45.9)</v>
      </c>
      <c r="K314" s="302">
        <f t="shared" ref="K314:K315" si="242">B314-B304</f>
        <v>-0.87418647380445336</v>
      </c>
      <c r="L314" s="302">
        <f t="shared" ref="L314:L315" si="243">D314-D304</f>
        <v>-0.28312398188919929</v>
      </c>
      <c r="M314" s="302">
        <f t="shared" ref="M314:M315" si="244">F314-F304</f>
        <v>-2.4908635870235341E-2</v>
      </c>
      <c r="N314" s="302">
        <f t="shared" ref="N314:N315" si="245">SUM(K314:M314)</f>
        <v>-1.1822190915638879</v>
      </c>
    </row>
    <row r="315" spans="1:14" x14ac:dyDescent="0.2">
      <c r="A315" s="282" t="s">
        <v>363</v>
      </c>
      <c r="B315" s="302">
        <f>SUM(B313:B314)</f>
        <v>14.647222209784694</v>
      </c>
      <c r="C315" s="299" t="str">
        <f>CONCATENATE("(",ROUND((B315/$H315)*100,1),")")</f>
        <v>(76.4)</v>
      </c>
      <c r="D315" s="302">
        <f>SUM(D313:D314)</f>
        <v>2.2069965158141001</v>
      </c>
      <c r="E315" s="299" t="str">
        <f>CONCATENATE("(",ROUND((D315/$H315)*100,1),")")</f>
        <v>(11.5)</v>
      </c>
      <c r="F315" s="302">
        <f>SUM(F313:F314)</f>
        <v>2.3177812744011996</v>
      </c>
      <c r="G315" s="299" t="str">
        <f>CONCATENATE("(",ROUND((F315/$H315)*100,1),")")</f>
        <v>(12.1)</v>
      </c>
      <c r="H315" s="302">
        <f>SUM(H313:H314)</f>
        <v>19.171999999999993</v>
      </c>
      <c r="I315" s="299" t="str">
        <f>CONCATENATE("(",ROUND((H315/$H315)*100,1),")")</f>
        <v>(100)</v>
      </c>
      <c r="K315" s="302">
        <f t="shared" si="242"/>
        <v>-1.8750258062113971</v>
      </c>
      <c r="L315" s="302">
        <f t="shared" si="243"/>
        <v>-0.28693393319224958</v>
      </c>
      <c r="M315" s="302">
        <f t="shared" si="244"/>
        <v>-8.1040260596346059E-2</v>
      </c>
      <c r="N315" s="302">
        <f t="shared" si="245"/>
        <v>-2.2429999999999928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4.5460405000297834</v>
      </c>
      <c r="C324" s="299" t="str">
        <f>CONCATENATE("(",ROUND((B324/$H326)*100,1),")")</f>
        <v>(30.1)</v>
      </c>
      <c r="D324" s="302">
        <f>'Ind T6'!M135</f>
        <v>1.1097411922696625</v>
      </c>
      <c r="E324" s="299" t="str">
        <f>CONCATENATE("(",ROUND((D324/$H326)*100,1),")")</f>
        <v>(7.4)</v>
      </c>
      <c r="F324" s="302">
        <f>'Ind T6'!N135</f>
        <v>0.70794730861234101</v>
      </c>
      <c r="G324" s="299" t="str">
        <f>CONCATENATE("(",ROUND((F324/$H326)*100,1),")")</f>
        <v>(4.7)</v>
      </c>
      <c r="H324" s="302">
        <f>SUM(B324,D324,F324)</f>
        <v>6.3637290009117864</v>
      </c>
      <c r="I324" s="299" t="str">
        <f>CONCATENATE("(",ROUND((H324/$H326)*100,1),")")</f>
        <v>(42.2)</v>
      </c>
      <c r="K324" s="302">
        <f>B329-B324</f>
        <v>-2.5800424217973905E-2</v>
      </c>
      <c r="L324" s="302">
        <f>D329-D324</f>
        <v>-3.3838778079533505E-3</v>
      </c>
      <c r="M324" s="302">
        <f>F329-F324</f>
        <v>3.3033032825042996E-2</v>
      </c>
      <c r="N324" s="302">
        <f>SUM(K324:M324)</f>
        <v>3.8487307991157405E-3</v>
      </c>
    </row>
    <row r="325" spans="1:14" x14ac:dyDescent="0.2">
      <c r="A325" s="282" t="s">
        <v>365</v>
      </c>
      <c r="B325" s="302">
        <f>'Ind T6'!L134</f>
        <v>4.428222543629726</v>
      </c>
      <c r="C325" s="299" t="str">
        <f>CONCATENATE("(",ROUND((B325/$H326)*100,1),")")</f>
        <v>(29.3)</v>
      </c>
      <c r="D325" s="302">
        <f>'Ind T6'!M134</f>
        <v>3.3825881806529794</v>
      </c>
      <c r="E325" s="299" t="str">
        <f>CONCATENATE("(",ROUND((D325/$H326)*100,1),")")</f>
        <v>(22.4)</v>
      </c>
      <c r="F325" s="302">
        <f>'Ind T6'!N134</f>
        <v>0.9184602748054661</v>
      </c>
      <c r="G325" s="299" t="str">
        <f>CONCATENATE("(",ROUND((F325/$H326)*100,1),")")</f>
        <v>(6.1)</v>
      </c>
      <c r="H325" s="302">
        <f t="shared" ref="H325" si="246">SUM(B325,D325,F325)</f>
        <v>8.7292709990881718</v>
      </c>
      <c r="I325" s="299" t="str">
        <f>CONCATENATE("(",ROUND((H325/$H326)*100,1),")")</f>
        <v>(57.8)</v>
      </c>
      <c r="K325" s="302">
        <f t="shared" ref="K325:K326" si="247">B330-B325</f>
        <v>0.1350030585189792</v>
      </c>
      <c r="L325" s="302">
        <f t="shared" ref="L325:L326" si="248">D330-D325</f>
        <v>-0.16335358842087988</v>
      </c>
      <c r="M325" s="302">
        <f t="shared" ref="M325:M326" si="249">F330-F325</f>
        <v>8.5017991028228934E-3</v>
      </c>
      <c r="N325" s="302">
        <f t="shared" ref="N325:N326" si="250">SUM(K325:M325)</f>
        <v>-1.9848730799077785E-2</v>
      </c>
    </row>
    <row r="326" spans="1:14" x14ac:dyDescent="0.2">
      <c r="A326" s="282" t="s">
        <v>363</v>
      </c>
      <c r="B326" s="302">
        <f>SUM(B324:B325)</f>
        <v>8.9742630436595086</v>
      </c>
      <c r="C326" s="299" t="str">
        <f>CONCATENATE("(",ROUND((B326/$H326)*100,1),")")</f>
        <v>(59.5)</v>
      </c>
      <c r="D326" s="302">
        <f>SUM(D324:D325)</f>
        <v>4.4923293729226419</v>
      </c>
      <c r="E326" s="299" t="str">
        <f>CONCATENATE("(",ROUND((D326/$H326)*100,1),")")</f>
        <v>(29.8)</v>
      </c>
      <c r="F326" s="302">
        <f>SUM(F324:F325)</f>
        <v>1.6264075834178071</v>
      </c>
      <c r="G326" s="299" t="str">
        <f>CONCATENATE("(",ROUND((F326/$H326)*100,1),")")</f>
        <v>(10.8)</v>
      </c>
      <c r="H326" s="302">
        <f>SUM(H324:H325)</f>
        <v>15.092999999999957</v>
      </c>
      <c r="I326" s="299" t="str">
        <f>CONCATENATE("(",ROUND((H326/$H326)*100,1),")")</f>
        <v>(100)</v>
      </c>
      <c r="K326" s="302">
        <f t="shared" si="247"/>
        <v>0.10920263430100619</v>
      </c>
      <c r="L326" s="302">
        <f t="shared" si="248"/>
        <v>-0.16673746622883279</v>
      </c>
      <c r="M326" s="302">
        <f t="shared" si="249"/>
        <v>4.153483192786589E-2</v>
      </c>
      <c r="N326" s="302">
        <f t="shared" si="250"/>
        <v>-1.5999999999960712E-2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4.5202400758118095</v>
      </c>
      <c r="C329" s="299" t="str">
        <f>CONCATENATE("(",ROUND((B329/$H331)*100,1),")")</f>
        <v>(30)</v>
      </c>
      <c r="D329" s="302">
        <f>'Ind T6'!R135</f>
        <v>1.1063573144617092</v>
      </c>
      <c r="E329" s="299" t="str">
        <f>CONCATENATE("(",ROUND((D329/$H331)*100,1),")")</f>
        <v>(7.3)</v>
      </c>
      <c r="F329" s="302">
        <f>'Ind T6'!S135</f>
        <v>0.740980341437384</v>
      </c>
      <c r="G329" s="299" t="str">
        <f>CONCATENATE("(",ROUND((F329/$H331)*100,1),")")</f>
        <v>(4.9)</v>
      </c>
      <c r="H329" s="302">
        <f>SUM(B329,D329,F329)</f>
        <v>6.3675777317109024</v>
      </c>
      <c r="I329" s="299" t="str">
        <f>CONCATENATE("(",ROUND((H329/$H331)*100,1),")")</f>
        <v>(42.2)</v>
      </c>
      <c r="K329" s="302">
        <f>B334-B329</f>
        <v>0.47582092393077335</v>
      </c>
      <c r="L329" s="302">
        <f>D334-D329</f>
        <v>0.13869805713924932</v>
      </c>
      <c r="M329" s="302">
        <f>F334-F329</f>
        <v>0.14881737416978968</v>
      </c>
      <c r="N329" s="302">
        <f>SUM(K329:M329)</f>
        <v>0.76333635523981236</v>
      </c>
    </row>
    <row r="330" spans="1:14" x14ac:dyDescent="0.2">
      <c r="A330" s="282" t="s">
        <v>365</v>
      </c>
      <c r="B330" s="302">
        <f>'Ind T6'!Q134</f>
        <v>4.5632256021487052</v>
      </c>
      <c r="C330" s="299" t="str">
        <f>CONCATENATE("(",ROUND((B330/$H331)*100,1),")")</f>
        <v>(30.3)</v>
      </c>
      <c r="D330" s="302">
        <f>'Ind T6'!R134</f>
        <v>3.2192345922320995</v>
      </c>
      <c r="E330" s="299" t="str">
        <f>CONCATENATE("(",ROUND((D330/$H331)*100,1),")")</f>
        <v>(21.4)</v>
      </c>
      <c r="F330" s="302">
        <f>'Ind T6'!S134</f>
        <v>0.926962073908289</v>
      </c>
      <c r="G330" s="299" t="str">
        <f>CONCATENATE("(",ROUND((F330/$H331)*100,1),")")</f>
        <v>(6.1)</v>
      </c>
      <c r="H330" s="302">
        <f t="shared" ref="H330" si="251">SUM(B330,D330,F330)</f>
        <v>8.709422268289094</v>
      </c>
      <c r="I330" s="299" t="str">
        <f>CONCATENATE("(",ROUND((H330/$H331)*100,1),")")</f>
        <v>(57.8)</v>
      </c>
      <c r="K330" s="302">
        <f t="shared" ref="K330:K331" si="252">B335-B330</f>
        <v>0.83926686603910117</v>
      </c>
      <c r="L330" s="302">
        <f t="shared" ref="L330:L331" si="253">D335-D330</f>
        <v>3.9179577684887334E-2</v>
      </c>
      <c r="M330" s="302">
        <f t="shared" ref="M330:M331" si="254">F335-F330</f>
        <v>0.10521720103618371</v>
      </c>
      <c r="N330" s="302">
        <f t="shared" ref="N330:N331" si="255">SUM(K330:M330)</f>
        <v>0.98366364476017221</v>
      </c>
    </row>
    <row r="331" spans="1:14" x14ac:dyDescent="0.2">
      <c r="A331" s="282" t="s">
        <v>363</v>
      </c>
      <c r="B331" s="302">
        <f>SUM(B329:B330)</f>
        <v>9.0834656779605147</v>
      </c>
      <c r="C331" s="299" t="str">
        <f>CONCATENATE("(",ROUND((B331/$H331)*100,1),")")</f>
        <v>(60.2)</v>
      </c>
      <c r="D331" s="302">
        <f>SUM(D329:D330)</f>
        <v>4.3255919066938091</v>
      </c>
      <c r="E331" s="299" t="str">
        <f>CONCATENATE("(",ROUND((D331/$H331)*100,1),")")</f>
        <v>(28.7)</v>
      </c>
      <c r="F331" s="302">
        <f>SUM(F329:F330)</f>
        <v>1.667942415345673</v>
      </c>
      <c r="G331" s="299" t="str">
        <f>CONCATENATE("(",ROUND((F331/$H331)*100,1),")")</f>
        <v>(11.1)</v>
      </c>
      <c r="H331" s="302">
        <f>SUM(H329:H330)</f>
        <v>15.076999999999996</v>
      </c>
      <c r="I331" s="299" t="str">
        <f>CONCATENATE("(",ROUND((H331/$H331)*100,1),")")</f>
        <v>(100)</v>
      </c>
      <c r="K331" s="302">
        <f t="shared" si="252"/>
        <v>1.3150877899698745</v>
      </c>
      <c r="L331" s="302">
        <f t="shared" si="253"/>
        <v>0.17787763482413599</v>
      </c>
      <c r="M331" s="302">
        <f t="shared" si="254"/>
        <v>0.25403457520597339</v>
      </c>
      <c r="N331" s="302">
        <f t="shared" si="255"/>
        <v>1.7469999999999839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4.9960609997425829</v>
      </c>
      <c r="C334" s="299" t="str">
        <f>CONCATENATE("(",ROUND((B334/$H336)*100,1),")")</f>
        <v>(29.7)</v>
      </c>
      <c r="D334" s="302">
        <f>'Ind T6'!W135</f>
        <v>1.2450553716009585</v>
      </c>
      <c r="E334" s="299" t="str">
        <f>CONCATENATE("(",ROUND((D334/$H336)*100,1),")")</f>
        <v>(7.4)</v>
      </c>
      <c r="F334" s="302">
        <f>'Ind T6'!X135</f>
        <v>0.88979771560717369</v>
      </c>
      <c r="G334" s="299" t="str">
        <f>CONCATENATE("(",ROUND((F334/$H336)*100,1),")")</f>
        <v>(5.3)</v>
      </c>
      <c r="H334" s="302">
        <f>SUM(B334,D334,F334)</f>
        <v>7.1309140869507157</v>
      </c>
      <c r="I334" s="299" t="str">
        <f>CONCATENATE("(",ROUND((H334/$H336)*100,1),")")</f>
        <v>(42.4)</v>
      </c>
      <c r="K334" s="302">
        <f>B334-B324</f>
        <v>0.45002049971279945</v>
      </c>
      <c r="L334" s="302">
        <f>D334-D324</f>
        <v>0.13531417933129597</v>
      </c>
      <c r="M334" s="302">
        <f>F334-F324</f>
        <v>0.18185040699483268</v>
      </c>
      <c r="N334" s="302">
        <f>SUM(K334:M334)</f>
        <v>0.7671850860389281</v>
      </c>
    </row>
    <row r="335" spans="1:14" x14ac:dyDescent="0.2">
      <c r="A335" s="282" t="s">
        <v>365</v>
      </c>
      <c r="B335" s="302">
        <f>'Ind T6'!V134</f>
        <v>5.4024924681878064</v>
      </c>
      <c r="C335" s="299" t="str">
        <f>CONCATENATE("(",ROUND((B335/$H336)*100,1),")")</f>
        <v>(32.1)</v>
      </c>
      <c r="D335" s="302">
        <f>'Ind T6'!W134</f>
        <v>3.2584141699169868</v>
      </c>
      <c r="E335" s="299" t="str">
        <f>CONCATENATE("(",ROUND((D335/$H336)*100,1),")")</f>
        <v>(19.4)</v>
      </c>
      <c r="F335" s="302">
        <f>'Ind T6'!X134</f>
        <v>1.0321792749444727</v>
      </c>
      <c r="G335" s="299" t="str">
        <f>CONCATENATE("(",ROUND((F335/$H336)*100,1),")")</f>
        <v>(6.1)</v>
      </c>
      <c r="H335" s="302">
        <f>SUM(B335,D335,F335)</f>
        <v>9.6930859130492664</v>
      </c>
      <c r="I335" s="299" t="str">
        <f>CONCATENATE("(",ROUND((H335/$H336)*100,1),")")</f>
        <v>(57.6)</v>
      </c>
      <c r="K335" s="302">
        <f t="shared" ref="K335:K336" si="256">B335-B325</f>
        <v>0.97426992455808037</v>
      </c>
      <c r="L335" s="302">
        <f t="shared" ref="L335:L336" si="257">D335-D325</f>
        <v>-0.12417401073599255</v>
      </c>
      <c r="M335" s="302">
        <f t="shared" ref="M335:M336" si="258">F335-F325</f>
        <v>0.1137190001390066</v>
      </c>
      <c r="N335" s="302">
        <f t="shared" ref="N335:N336" si="259">SUM(K335:M335)</f>
        <v>0.96381491396109442</v>
      </c>
    </row>
    <row r="336" spans="1:14" x14ac:dyDescent="0.2">
      <c r="A336" s="282" t="s">
        <v>363</v>
      </c>
      <c r="B336" s="302">
        <f>SUM(B334:B335)</f>
        <v>10.398553467930389</v>
      </c>
      <c r="C336" s="299" t="str">
        <f>CONCATENATE("(",ROUND((B336/$H336)*100,1),")")</f>
        <v>(61.8)</v>
      </c>
      <c r="D336" s="302">
        <f>SUM(D334:D335)</f>
        <v>4.5034695415179451</v>
      </c>
      <c r="E336" s="299" t="str">
        <f>CONCATENATE("(",ROUND((D336/$H336)*100,1),")")</f>
        <v>(26.8)</v>
      </c>
      <c r="F336" s="302">
        <f>SUM(F334:F335)</f>
        <v>1.9219769905516464</v>
      </c>
      <c r="G336" s="299" t="str">
        <f>CONCATENATE("(",ROUND((F336/$H336)*100,1),")")</f>
        <v>(11.4)</v>
      </c>
      <c r="H336" s="302">
        <f>SUM(H334:H335)</f>
        <v>16.823999999999984</v>
      </c>
      <c r="I336" s="299" t="str">
        <f>CONCATENATE("(",ROUND((H336/$H336)*100,1),")")</f>
        <v>(100)</v>
      </c>
      <c r="K336" s="302">
        <f t="shared" si="256"/>
        <v>1.4242904242708807</v>
      </c>
      <c r="L336" s="302">
        <f t="shared" si="257"/>
        <v>1.1140168595303201E-2</v>
      </c>
      <c r="M336" s="302">
        <f t="shared" si="258"/>
        <v>0.29556940713383928</v>
      </c>
      <c r="N336" s="302">
        <f t="shared" si="259"/>
        <v>1.7310000000000232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24.520089166203501</v>
      </c>
      <c r="C345" s="299" t="str">
        <f>CONCATENATE("(",ROUND((B345/$H347)*100,1),")")</f>
        <v>(40.2)</v>
      </c>
      <c r="D345" s="302">
        <f>'Ind T6'!M144</f>
        <v>3.9275317315797058</v>
      </c>
      <c r="E345" s="299" t="str">
        <f>CONCATENATE("(",ROUND((D345/$H347)*100,1),")")</f>
        <v>(6.4)</v>
      </c>
      <c r="F345" s="302">
        <f>'Ind T6'!N144</f>
        <v>5.0373202579463756</v>
      </c>
      <c r="G345" s="299" t="str">
        <f>CONCATENATE("(",ROUND((F345/$H347)*100,1),")")</f>
        <v>(8.3)</v>
      </c>
      <c r="H345" s="302">
        <f>SUM(B345,D345,F345)</f>
        <v>33.48494115572958</v>
      </c>
      <c r="I345" s="299" t="str">
        <f>CONCATENATE("(",ROUND((H345/$H347)*100,1),")")</f>
        <v>(54.9)</v>
      </c>
      <c r="K345" s="302">
        <f>B350-B345</f>
        <v>1.0202350154094013</v>
      </c>
      <c r="L345" s="302">
        <f>D350-D345</f>
        <v>0.31467765652754798</v>
      </c>
      <c r="M345" s="302">
        <f>F350-F345</f>
        <v>0.35345572030127759</v>
      </c>
      <c r="N345" s="302">
        <f>SUM(K345:M345)</f>
        <v>1.6883683922382269</v>
      </c>
    </row>
    <row r="346" spans="1:14" x14ac:dyDescent="0.2">
      <c r="A346" s="282" t="s">
        <v>365</v>
      </c>
      <c r="B346" s="302">
        <f>'Ind T6'!L143</f>
        <v>16.402199330254813</v>
      </c>
      <c r="C346" s="299" t="str">
        <f>CONCATENATE("(",ROUND((B346/$H347)*100,1),")")</f>
        <v>(26.9)</v>
      </c>
      <c r="D346" s="302">
        <f>'Ind T6'!M143</f>
        <v>6.9439227766824354</v>
      </c>
      <c r="E346" s="299" t="str">
        <f>CONCATENATE("(",ROUND((D346/$H347)*100,1),")")</f>
        <v>(11.4)</v>
      </c>
      <c r="F346" s="302">
        <f>'Ind T6'!N143</f>
        <v>4.1649367373331438</v>
      </c>
      <c r="G346" s="299" t="str">
        <f>CONCATENATE("(",ROUND((F346/$H347)*100,1),")")</f>
        <v>(6.8)</v>
      </c>
      <c r="H346" s="302">
        <f t="shared" ref="H346" si="260">SUM(B346,D346,F346)</f>
        <v>27.511058844270391</v>
      </c>
      <c r="I346" s="299" t="str">
        <f>CONCATENATE("(",ROUND((H346/$H347)*100,1),")")</f>
        <v>(45.1)</v>
      </c>
      <c r="K346" s="302">
        <f t="shared" ref="K346:K347" si="261">B351-B346</f>
        <v>1.2153708407588617</v>
      </c>
      <c r="L346" s="302">
        <f t="shared" ref="L346:L347" si="262">D351-D346</f>
        <v>0.52316211578327021</v>
      </c>
      <c r="M346" s="302">
        <f t="shared" ref="M346:M347" si="263">F351-F346</f>
        <v>0.44909865121965353</v>
      </c>
      <c r="N346" s="302">
        <f t="shared" ref="N346:N347" si="264">SUM(K346:M346)</f>
        <v>2.1876316077617854</v>
      </c>
    </row>
    <row r="347" spans="1:14" x14ac:dyDescent="0.2">
      <c r="A347" s="282" t="s">
        <v>363</v>
      </c>
      <c r="B347" s="302">
        <f>SUM(B345:B346)</f>
        <v>40.922288496458314</v>
      </c>
      <c r="C347" s="299" t="str">
        <f>CONCATENATE("(",ROUND((B347/$H347)*100,1),")")</f>
        <v>(67.1)</v>
      </c>
      <c r="D347" s="302">
        <f>SUM(D345:D346)</f>
        <v>10.871454508262142</v>
      </c>
      <c r="E347" s="299" t="str">
        <f>CONCATENATE("(",ROUND((D347/$H347)*100,1),")")</f>
        <v>(17.8)</v>
      </c>
      <c r="F347" s="302">
        <f>SUM(F345:F346)</f>
        <v>9.2022569952795195</v>
      </c>
      <c r="G347" s="299" t="str">
        <f>CONCATENATE("(",ROUND((F347/$H347)*100,1),")")</f>
        <v>(15.1)</v>
      </c>
      <c r="H347" s="302">
        <f>SUM(H345:H346)</f>
        <v>60.995999999999967</v>
      </c>
      <c r="I347" s="299" t="str">
        <f>CONCATENATE("(",ROUND((H347/$H347)*100,1),")")</f>
        <v>(100)</v>
      </c>
      <c r="K347" s="302">
        <f t="shared" si="261"/>
        <v>2.235605856168263</v>
      </c>
      <c r="L347" s="302">
        <f t="shared" si="262"/>
        <v>0.83783977231081685</v>
      </c>
      <c r="M347" s="302">
        <f t="shared" si="263"/>
        <v>0.80255437152093023</v>
      </c>
      <c r="N347" s="302">
        <f t="shared" si="264"/>
        <v>3.8760000000000101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25.540324181612903</v>
      </c>
      <c r="C350" s="299" t="str">
        <f>CONCATENATE("(",ROUND((B350/$H352)*100,1),")")</f>
        <v>(39.4)</v>
      </c>
      <c r="D350" s="302">
        <f>'Ind T6'!R144</f>
        <v>4.2422093881072538</v>
      </c>
      <c r="E350" s="299" t="str">
        <f>CONCATENATE("(",ROUND((D350/$H352)*100,1),")")</f>
        <v>(6.5)</v>
      </c>
      <c r="F350" s="302">
        <f>'Ind T6'!S144</f>
        <v>5.3907759782476532</v>
      </c>
      <c r="G350" s="299" t="str">
        <f>CONCATENATE("(",ROUND((F350/$H352)*100,1),")")</f>
        <v>(8.3)</v>
      </c>
      <c r="H350" s="302">
        <f>SUM(B350,D350,F350)</f>
        <v>35.173309547967811</v>
      </c>
      <c r="I350" s="299" t="str">
        <f>CONCATENATE("(",ROUND((H350/$H352)*100,1),")")</f>
        <v>(54.2)</v>
      </c>
      <c r="K350" s="302">
        <f>B355-B350</f>
        <v>1.3784393484063386</v>
      </c>
      <c r="L350" s="302">
        <f>D355-D350</f>
        <v>0.54419383707613367</v>
      </c>
      <c r="M350" s="302">
        <f>F355-F350</f>
        <v>0.54283686850307955</v>
      </c>
      <c r="N350" s="302">
        <f>SUM(K350:M350)</f>
        <v>2.4654700539855519</v>
      </c>
    </row>
    <row r="351" spans="1:14" x14ac:dyDescent="0.2">
      <c r="A351" s="282" t="s">
        <v>365</v>
      </c>
      <c r="B351" s="302">
        <f>'Ind T6'!Q143</f>
        <v>17.617570171013675</v>
      </c>
      <c r="C351" s="299" t="str">
        <f>CONCATENATE("(",ROUND((B351/$H352)*100,1),")")</f>
        <v>(27.2)</v>
      </c>
      <c r="D351" s="302">
        <f>'Ind T6'!R143</f>
        <v>7.4670848924657056</v>
      </c>
      <c r="E351" s="299" t="str">
        <f>CONCATENATE("(",ROUND((D351/$H352)*100,1),")")</f>
        <v>(11.5)</v>
      </c>
      <c r="F351" s="302">
        <f>'Ind T6'!S143</f>
        <v>4.6140353885527974</v>
      </c>
      <c r="G351" s="299" t="str">
        <f>CONCATENATE("(",ROUND((F351/$H352)*100,1),")")</f>
        <v>(7.1)</v>
      </c>
      <c r="H351" s="302">
        <f t="shared" ref="H351" si="265">SUM(B351,D351,F351)</f>
        <v>29.698690452032178</v>
      </c>
      <c r="I351" s="299" t="str">
        <f>CONCATENATE("(",ROUND((H351/$H352)*100,1),")")</f>
        <v>(45.8)</v>
      </c>
      <c r="K351" s="302">
        <f t="shared" ref="K351:K352" si="266">B356-B351</f>
        <v>1.6889898675628459</v>
      </c>
      <c r="L351" s="302">
        <f t="shared" ref="L351:L352" si="267">D356-D351</f>
        <v>0.74490925454990187</v>
      </c>
      <c r="M351" s="302">
        <f t="shared" ref="M351:M352" si="268">F356-F351</f>
        <v>0.74363082390165935</v>
      </c>
      <c r="N351" s="302">
        <f t="shared" ref="N351:N352" si="269">SUM(K351:M351)</f>
        <v>3.1775299460144071</v>
      </c>
    </row>
    <row r="352" spans="1:14" x14ac:dyDescent="0.2">
      <c r="A352" s="282" t="s">
        <v>363</v>
      </c>
      <c r="B352" s="302">
        <f>SUM(B350:B351)</f>
        <v>43.157894352626577</v>
      </c>
      <c r="C352" s="299" t="str">
        <f>CONCATENATE("(",ROUND((B352/$H352)*100,1),")")</f>
        <v>(66.5)</v>
      </c>
      <c r="D352" s="302">
        <f>SUM(D350:D351)</f>
        <v>11.709294280572959</v>
      </c>
      <c r="E352" s="299" t="str">
        <f>CONCATENATE("(",ROUND((D352/$H352)*100,1),")")</f>
        <v>(18)</v>
      </c>
      <c r="F352" s="302">
        <f>SUM(F350:F351)</f>
        <v>10.00481136680045</v>
      </c>
      <c r="G352" s="299" t="str">
        <f>CONCATENATE("(",ROUND((F352/$H352)*100,1),")")</f>
        <v>(15.4)</v>
      </c>
      <c r="H352" s="302">
        <f>SUM(H350:H351)</f>
        <v>64.871999999999986</v>
      </c>
      <c r="I352" s="299" t="str">
        <f>CONCATENATE("(",ROUND((H352/$H352)*100,1),")")</f>
        <v>(100)</v>
      </c>
      <c r="K352" s="302">
        <f t="shared" si="266"/>
        <v>3.0674292159691845</v>
      </c>
      <c r="L352" s="302">
        <f t="shared" si="267"/>
        <v>1.2891030916260355</v>
      </c>
      <c r="M352" s="302">
        <f t="shared" si="268"/>
        <v>1.2864676924047398</v>
      </c>
      <c r="N352" s="302">
        <f t="shared" si="269"/>
        <v>5.6429999999999598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26.918763530019241</v>
      </c>
      <c r="C355" s="299" t="str">
        <f>CONCATENATE("(",ROUND((B355/$H357)*100,1),")")</f>
        <v>(38.2)</v>
      </c>
      <c r="D355" s="302">
        <f>'Ind T6'!W144</f>
        <v>4.7864032251833875</v>
      </c>
      <c r="E355" s="299" t="str">
        <f>CONCATENATE("(",ROUND((D355/$H357)*100,1),")")</f>
        <v>(6.8)</v>
      </c>
      <c r="F355" s="302">
        <f>'Ind T6'!X144</f>
        <v>5.9336128467507327</v>
      </c>
      <c r="G355" s="299" t="str">
        <f>CONCATENATE("(",ROUND((F355/$H357)*100,1),")")</f>
        <v>(8.4)</v>
      </c>
      <c r="H355" s="302">
        <f>SUM(B355,D355,F355)</f>
        <v>37.63877960195336</v>
      </c>
      <c r="I355" s="299" t="str">
        <f>CONCATENATE("(",ROUND((H355/$H357)*100,1),")")</f>
        <v>(53.4)</v>
      </c>
      <c r="K355" s="302">
        <f>B355-B345</f>
        <v>2.39867436381574</v>
      </c>
      <c r="L355" s="302">
        <f>D355-D345</f>
        <v>0.85887149360368165</v>
      </c>
      <c r="M355" s="302">
        <f>F355-F345</f>
        <v>0.89629258880435714</v>
      </c>
      <c r="N355" s="302">
        <f>SUM(K355:M355)</f>
        <v>4.1538384462237783</v>
      </c>
    </row>
    <row r="356" spans="1:14" x14ac:dyDescent="0.2">
      <c r="A356" s="282" t="s">
        <v>365</v>
      </c>
      <c r="B356" s="302">
        <f>'Ind T6'!V143</f>
        <v>19.306560038576521</v>
      </c>
      <c r="C356" s="299" t="str">
        <f>CONCATENATE("(",ROUND((B356/$H357)*100,1),")")</f>
        <v>(27.4)</v>
      </c>
      <c r="D356" s="302">
        <f>'Ind T6'!W143</f>
        <v>8.2119941470156075</v>
      </c>
      <c r="E356" s="299" t="str">
        <f>CONCATENATE("(",ROUND((D356/$H357)*100,1),")")</f>
        <v>(11.6)</v>
      </c>
      <c r="F356" s="302">
        <f>'Ind T6'!X143</f>
        <v>5.3576662124544567</v>
      </c>
      <c r="G356" s="299" t="str">
        <f>CONCATENATE("(",ROUND((F356/$H357)*100,1),")")</f>
        <v>(7.6)</v>
      </c>
      <c r="H356" s="302">
        <f t="shared" ref="H356" si="270">SUM(B356,D356,F356)</f>
        <v>32.876220398046584</v>
      </c>
      <c r="I356" s="299" t="str">
        <f>CONCATENATE("(",ROUND((H356/$H357)*100,1),")")</f>
        <v>(46.6)</v>
      </c>
      <c r="K356" s="302">
        <f t="shared" ref="K356:K357" si="271">B356-B346</f>
        <v>2.9043607083217076</v>
      </c>
      <c r="L356" s="302">
        <f t="shared" ref="L356:L357" si="272">D356-D346</f>
        <v>1.2680713703331721</v>
      </c>
      <c r="M356" s="302">
        <f t="shared" ref="M356:M357" si="273">F356-F346</f>
        <v>1.1927294751213129</v>
      </c>
      <c r="N356" s="302">
        <f t="shared" ref="N356:N357" si="274">SUM(K356:M356)</f>
        <v>5.3651615537761925</v>
      </c>
    </row>
    <row r="357" spans="1:14" x14ac:dyDescent="0.2">
      <c r="A357" s="282" t="s">
        <v>363</v>
      </c>
      <c r="B357" s="302">
        <f>SUM(B355:B356)</f>
        <v>46.225323568595762</v>
      </c>
      <c r="C357" s="299" t="str">
        <f>CONCATENATE("(",ROUND((B357/$H357)*100,1),")")</f>
        <v>(65.6)</v>
      </c>
      <c r="D357" s="302">
        <f>SUM(D355:D356)</f>
        <v>12.998397372198994</v>
      </c>
      <c r="E357" s="299" t="str">
        <f>CONCATENATE("(",ROUND((D357/$H357)*100,1),")")</f>
        <v>(18.4)</v>
      </c>
      <c r="F357" s="302">
        <f>SUM(F355:F356)</f>
        <v>11.291279059205189</v>
      </c>
      <c r="G357" s="299" t="str">
        <f>CONCATENATE("(",ROUND((F357/$H357)*100,1),")")</f>
        <v>(16)</v>
      </c>
      <c r="H357" s="302">
        <f>SUM(H355:H356)</f>
        <v>70.514999999999944</v>
      </c>
      <c r="I357" s="299" t="str">
        <f>CONCATENATE("(",ROUND((H357/$H357)*100,1),")")</f>
        <v>(100)</v>
      </c>
      <c r="K357" s="302">
        <f t="shared" si="271"/>
        <v>5.3030350721374475</v>
      </c>
      <c r="L357" s="302">
        <f t="shared" si="272"/>
        <v>2.1269428639368524</v>
      </c>
      <c r="M357" s="302">
        <f t="shared" si="273"/>
        <v>2.08902206392567</v>
      </c>
      <c r="N357" s="302">
        <f t="shared" si="274"/>
        <v>9.5189999999999699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23.383342878686509</v>
      </c>
      <c r="C366" s="299" t="str">
        <f>CONCATENATE("(",ROUND((B366/$H368)*100,1),")")</f>
        <v>(33)</v>
      </c>
      <c r="D366" s="302">
        <f>'Ind T6'!M153</f>
        <v>10.251966295968108</v>
      </c>
      <c r="E366" s="299" t="str">
        <f>CONCATENATE("(",ROUND((D366/$H368)*100,1),")")</f>
        <v>(14.5)</v>
      </c>
      <c r="F366" s="302">
        <f>'Ind T6'!N153</f>
        <v>5.8226594368386433</v>
      </c>
      <c r="G366" s="299" t="str">
        <f>CONCATENATE("(",ROUND((F366/$H368)*100,1),")")</f>
        <v>(8.2)</v>
      </c>
      <c r="H366" s="302">
        <f>SUM(B366,D366,F366)</f>
        <v>39.457968611493257</v>
      </c>
      <c r="I366" s="299" t="str">
        <f>CONCATENATE("(",ROUND((H366/$H368)*100,1),")")</f>
        <v>(55.7)</v>
      </c>
      <c r="K366" s="302">
        <f>B371-B366</f>
        <v>1.4903548056718563</v>
      </c>
      <c r="L366" s="302">
        <f>D371-D366</f>
        <v>0.63099954620742515</v>
      </c>
      <c r="M366" s="302">
        <f>F371-F366</f>
        <v>0.27419001449964053</v>
      </c>
      <c r="N366" s="302">
        <f>SUM(K366:M366)</f>
        <v>2.395544366378922</v>
      </c>
    </row>
    <row r="367" spans="1:14" x14ac:dyDescent="0.2">
      <c r="A367" s="282" t="s">
        <v>365</v>
      </c>
      <c r="B367" s="302">
        <f>'Ind T6'!L152</f>
        <v>12.912659086515925</v>
      </c>
      <c r="C367" s="299" t="str">
        <f>CONCATENATE("(",ROUND((B367/$H368)*100,1),")")</f>
        <v>(18.2)</v>
      </c>
      <c r="D367" s="302">
        <f>'Ind T6'!M152</f>
        <v>13.153396364843758</v>
      </c>
      <c r="E367" s="299" t="str">
        <f>CONCATENATE("(",ROUND((D367/$H368)*100,1),")")</f>
        <v>(18.6)</v>
      </c>
      <c r="F367" s="302">
        <f>'Ind T6'!N152</f>
        <v>5.2769759371470588</v>
      </c>
      <c r="G367" s="299" t="str">
        <f>CONCATENATE("(",ROUND((F367/$H368)*100,1),")")</f>
        <v>(7.5)</v>
      </c>
      <c r="H367" s="302">
        <f t="shared" ref="H367" si="275">SUM(B367,D367,F367)</f>
        <v>31.343031388506738</v>
      </c>
      <c r="I367" s="299" t="str">
        <f>CONCATENATE("(",ROUND((H367/$H368)*100,1),")")</f>
        <v>(44.3)</v>
      </c>
      <c r="K367" s="302">
        <f t="shared" ref="K367:K368" si="276">B372-B367</f>
        <v>1.0698620136869206</v>
      </c>
      <c r="L367" s="302">
        <f t="shared" ref="L367:L368" si="277">D372-D367</f>
        <v>0.57571136770261866</v>
      </c>
      <c r="M367" s="302">
        <f t="shared" ref="M367:M368" si="278">F372-F367</f>
        <v>0.24288225223134763</v>
      </c>
      <c r="N367" s="302">
        <f t="shared" ref="N367:N368" si="279">SUM(K367:M367)</f>
        <v>1.8884556336208869</v>
      </c>
    </row>
    <row r="368" spans="1:14" x14ac:dyDescent="0.2">
      <c r="A368" s="282" t="s">
        <v>363</v>
      </c>
      <c r="B368" s="302">
        <f>SUM(B366:B367)</f>
        <v>36.296001965202436</v>
      </c>
      <c r="C368" s="299" t="str">
        <f>CONCATENATE("(",ROUND((B368/$H368)*100,1),")")</f>
        <v>(51.3)</v>
      </c>
      <c r="D368" s="302">
        <f>SUM(D366:D367)</f>
        <v>23.405362660811868</v>
      </c>
      <c r="E368" s="299" t="str">
        <f>CONCATENATE("(",ROUND((D368/$H368)*100,1),")")</f>
        <v>(33.1)</v>
      </c>
      <c r="F368" s="302">
        <f>SUM(F366:F367)</f>
        <v>11.099635373985702</v>
      </c>
      <c r="G368" s="299" t="str">
        <f>CONCATENATE("(",ROUND((F368/$H368)*100,1),")")</f>
        <v>(15.7)</v>
      </c>
      <c r="H368" s="302">
        <f>SUM(H366:H367)</f>
        <v>70.800999999999988</v>
      </c>
      <c r="I368" s="299" t="str">
        <f>CONCATENATE("(",ROUND((H368/$H368)*100,1),")")</f>
        <v>(100)</v>
      </c>
      <c r="K368" s="302">
        <f t="shared" si="276"/>
        <v>2.5602168193587715</v>
      </c>
      <c r="L368" s="302">
        <f t="shared" si="277"/>
        <v>1.2067109139100438</v>
      </c>
      <c r="M368" s="302">
        <f t="shared" si="278"/>
        <v>0.51707226673098816</v>
      </c>
      <c r="N368" s="302">
        <f t="shared" si="279"/>
        <v>4.2839999999998035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24.873697684358365</v>
      </c>
      <c r="C371" s="299" t="str">
        <f>CONCATENATE("(",ROUND((B371/$H373)*100,1),")")</f>
        <v>(33.1)</v>
      </c>
      <c r="D371" s="302">
        <f>'Ind T6'!R153</f>
        <v>10.882965842175533</v>
      </c>
      <c r="E371" s="299" t="str">
        <f>CONCATENATE("(",ROUND((D371/$H373)*100,1),")")</f>
        <v>(14.5)</v>
      </c>
      <c r="F371" s="302">
        <f>'Ind T6'!S153</f>
        <v>6.0968494513382838</v>
      </c>
      <c r="G371" s="299" t="str">
        <f>CONCATENATE("(",ROUND((F371/$H373)*100,1),")")</f>
        <v>(8.1)</v>
      </c>
      <c r="H371" s="302">
        <f>SUM(B371,D371,F371)</f>
        <v>41.853512977872185</v>
      </c>
      <c r="I371" s="299" t="str">
        <f>CONCATENATE("(",ROUND((H371/$H373)*100,1),")")</f>
        <v>(55.7)</v>
      </c>
      <c r="K371" s="302">
        <f>B376-B371</f>
        <v>2.2645408881814291</v>
      </c>
      <c r="L371" s="302">
        <f>D376-D371</f>
        <v>0.88220961128988762</v>
      </c>
      <c r="M371" s="302">
        <f>F376-F371</f>
        <v>0.57580300627010583</v>
      </c>
      <c r="N371" s="302">
        <f>SUM(K371:M371)</f>
        <v>3.7225535057414225</v>
      </c>
    </row>
    <row r="372" spans="1:14" x14ac:dyDescent="0.2">
      <c r="A372" s="282" t="s">
        <v>365</v>
      </c>
      <c r="B372" s="302">
        <f>'Ind T6'!Q152</f>
        <v>13.982521100202845</v>
      </c>
      <c r="C372" s="299" t="str">
        <f>CONCATENATE("(",ROUND((B372/$H373)*100,1),")")</f>
        <v>(18.6)</v>
      </c>
      <c r="D372" s="302">
        <f>'Ind T6'!R152</f>
        <v>13.729107732546376</v>
      </c>
      <c r="E372" s="299" t="str">
        <f>CONCATENATE("(",ROUND((D372/$H373)*100,1),")")</f>
        <v>(18.3)</v>
      </c>
      <c r="F372" s="302">
        <f>'Ind T6'!S152</f>
        <v>5.5198581893784064</v>
      </c>
      <c r="G372" s="299" t="str">
        <f>CONCATENATE("(",ROUND((F372/$H373)*100,1),")")</f>
        <v>(7.4)</v>
      </c>
      <c r="H372" s="302">
        <f t="shared" ref="H372" si="280">SUM(B372,D372,F372)</f>
        <v>33.231487022127624</v>
      </c>
      <c r="I372" s="299" t="str">
        <f>CONCATENATE("(",ROUND((H372/$H373)*100,1),")")</f>
        <v>(44.3)</v>
      </c>
      <c r="K372" s="302">
        <f t="shared" ref="K372:K373" si="281">B377-B372</f>
        <v>1.613050806675469</v>
      </c>
      <c r="L372" s="302">
        <f t="shared" ref="L372:L373" si="282">D377-D372</f>
        <v>0.73806671914546307</v>
      </c>
      <c r="M372" s="302">
        <f t="shared" ref="M372:M373" si="283">F377-F372</f>
        <v>0.55632896843784252</v>
      </c>
      <c r="N372" s="302">
        <f t="shared" ref="N372:N373" si="284">SUM(K372:M372)</f>
        <v>2.9074464942587745</v>
      </c>
    </row>
    <row r="373" spans="1:14" x14ac:dyDescent="0.2">
      <c r="A373" s="282" t="s">
        <v>363</v>
      </c>
      <c r="B373" s="302">
        <f>SUM(B371:B372)</f>
        <v>38.856218784561207</v>
      </c>
      <c r="C373" s="299" t="str">
        <f>CONCATENATE("(",ROUND((B373/$H373)*100,1),")")</f>
        <v>(51.7)</v>
      </c>
      <c r="D373" s="302">
        <f>SUM(D371:D372)</f>
        <v>24.612073574721911</v>
      </c>
      <c r="E373" s="299" t="str">
        <f>CONCATENATE("(",ROUND((D373/$H373)*100,1),")")</f>
        <v>(32.8)</v>
      </c>
      <c r="F373" s="302">
        <f>SUM(F371:F372)</f>
        <v>11.61670764071669</v>
      </c>
      <c r="G373" s="299" t="str">
        <f>CONCATENATE("(",ROUND((F373/$H373)*100,1),")")</f>
        <v>(15.5)</v>
      </c>
      <c r="H373" s="302">
        <f>SUM(H371:H372)</f>
        <v>75.084999999999809</v>
      </c>
      <c r="I373" s="299" t="str">
        <f>CONCATENATE("(",ROUND((H373/$H373)*100,1),")")</f>
        <v>(100)</v>
      </c>
      <c r="K373" s="302">
        <f t="shared" si="281"/>
        <v>3.8775916948569034</v>
      </c>
      <c r="L373" s="302">
        <f t="shared" si="282"/>
        <v>1.6202763304353489</v>
      </c>
      <c r="M373" s="302">
        <f t="shared" si="283"/>
        <v>1.1321319747079492</v>
      </c>
      <c r="N373" s="302">
        <f t="shared" si="284"/>
        <v>6.6300000000002015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27.138238572539795</v>
      </c>
      <c r="C376" s="299" t="str">
        <f>CONCATENATE("(",ROUND((B376/$H378)*100,1),")")</f>
        <v>(33.2)</v>
      </c>
      <c r="D376" s="302">
        <f>'Ind T6'!W153</f>
        <v>11.765175453465421</v>
      </c>
      <c r="E376" s="299" t="str">
        <f>CONCATENATE("(",ROUND((D376/$H378)*100,1),")")</f>
        <v>(14.4)</v>
      </c>
      <c r="F376" s="302">
        <f>'Ind T6'!X153</f>
        <v>6.6726524576083897</v>
      </c>
      <c r="G376" s="299" t="str">
        <f>CONCATENATE("(",ROUND((F376/$H378)*100,1),")")</f>
        <v>(8.2)</v>
      </c>
      <c r="H376" s="302">
        <f>SUM(B376,D376,F376)</f>
        <v>45.576066483613602</v>
      </c>
      <c r="I376" s="299" t="str">
        <f>CONCATENATE("(",ROUND((H376/$H378)*100,1),")")</f>
        <v>(55.8)</v>
      </c>
      <c r="K376" s="302">
        <f>B376-B366</f>
        <v>3.7548956938532854</v>
      </c>
      <c r="L376" s="302">
        <f>D376-D366</f>
        <v>1.5132091574973128</v>
      </c>
      <c r="M376" s="302">
        <f>F376-F366</f>
        <v>0.84999302076974637</v>
      </c>
      <c r="N376" s="302">
        <f>SUM(K376:M376)</f>
        <v>6.1180978721203445</v>
      </c>
    </row>
    <row r="377" spans="1:14" x14ac:dyDescent="0.2">
      <c r="A377" s="282" t="s">
        <v>365</v>
      </c>
      <c r="B377" s="302">
        <f>'Ind T6'!V152</f>
        <v>15.595571906878314</v>
      </c>
      <c r="C377" s="299" t="str">
        <f>CONCATENATE("(",ROUND((B377/$H378)*100,1),")")</f>
        <v>(19.1)</v>
      </c>
      <c r="D377" s="302">
        <f>'Ind T6'!W152</f>
        <v>14.467174451691839</v>
      </c>
      <c r="E377" s="299" t="str">
        <f>CONCATENATE("(",ROUND((D377/$H378)*100,1),")")</f>
        <v>(17.7)</v>
      </c>
      <c r="F377" s="302">
        <f>'Ind T6'!X152</f>
        <v>6.076187157816249</v>
      </c>
      <c r="G377" s="299" t="str">
        <f>CONCATENATE("(",ROUND((F377/$H378)*100,1),")")</f>
        <v>(7.4)</v>
      </c>
      <c r="H377" s="302">
        <f t="shared" ref="H377" si="285">SUM(B377,D377,F377)</f>
        <v>36.138933516386402</v>
      </c>
      <c r="I377" s="299" t="str">
        <f>CONCATENATE("(",ROUND((H377/$H378)*100,1),")")</f>
        <v>(44.2)</v>
      </c>
      <c r="K377" s="302">
        <f t="shared" ref="K377:K378" si="286">B377-B367</f>
        <v>2.6829128203623895</v>
      </c>
      <c r="L377" s="302">
        <f t="shared" ref="L377:L378" si="287">D377-D367</f>
        <v>1.3137780868480817</v>
      </c>
      <c r="M377" s="302">
        <f t="shared" ref="M377:M378" si="288">F377-F367</f>
        <v>0.79921122066919015</v>
      </c>
      <c r="N377" s="302">
        <f t="shared" ref="N377:N378" si="289">SUM(K377:M377)</f>
        <v>4.7959021278796614</v>
      </c>
    </row>
    <row r="378" spans="1:14" x14ac:dyDescent="0.2">
      <c r="A378" s="282" t="s">
        <v>363</v>
      </c>
      <c r="B378" s="302">
        <f>SUM(B376:B377)</f>
        <v>42.733810479418111</v>
      </c>
      <c r="C378" s="299" t="str">
        <f>CONCATENATE("(",ROUND((B378/$H378)*100,1),")")</f>
        <v>(52.3)</v>
      </c>
      <c r="D378" s="302">
        <f>SUM(D376:D377)</f>
        <v>26.23234990515726</v>
      </c>
      <c r="E378" s="299" t="str">
        <f>CONCATENATE("(",ROUND((D378/$H378)*100,1),")")</f>
        <v>(32.1)</v>
      </c>
      <c r="F378" s="302">
        <f>SUM(F376:F377)</f>
        <v>12.74883961542464</v>
      </c>
      <c r="G378" s="299" t="str">
        <f>CONCATENATE("(",ROUND((F378/$H378)*100,1),")")</f>
        <v>(15.6)</v>
      </c>
      <c r="H378" s="302">
        <f>SUM(H376:H377)</f>
        <v>81.715000000000003</v>
      </c>
      <c r="I378" s="299" t="str">
        <f>CONCATENATE("(",ROUND((H378/$H378)*100,1),")")</f>
        <v>(100)</v>
      </c>
      <c r="K378" s="302">
        <f t="shared" si="286"/>
        <v>6.4378085142156749</v>
      </c>
      <c r="L378" s="302">
        <f t="shared" si="287"/>
        <v>2.8269872443453927</v>
      </c>
      <c r="M378" s="302">
        <f t="shared" si="288"/>
        <v>1.6492042414389374</v>
      </c>
      <c r="N378" s="302">
        <f t="shared" si="289"/>
        <v>10.914000000000005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13.592850892745068</v>
      </c>
      <c r="C387" s="299" t="str">
        <f>CONCATENATE("(",ROUND((B387/$H389)*100,1),")")</f>
        <v>(35.9)</v>
      </c>
      <c r="D387" s="302">
        <f>'Ind T6'!M162</f>
        <v>1.9575988968009612</v>
      </c>
      <c r="E387" s="299" t="str">
        <f>CONCATENATE("(",ROUND((D387/$H389)*100,1),")")</f>
        <v>(5.2)</v>
      </c>
      <c r="F387" s="302">
        <f>'Ind T6'!N162</f>
        <v>0.73506027000660112</v>
      </c>
      <c r="G387" s="299" t="str">
        <f>CONCATENATE("(",ROUND((F387/$H389)*100,1),")")</f>
        <v>(1.9)</v>
      </c>
      <c r="H387" s="302">
        <f>SUM(B387,D387,F387)</f>
        <v>16.285510059552632</v>
      </c>
      <c r="I387" s="299" t="str">
        <f>CONCATENATE("(",ROUND((H387/$H389)*100,1),")")</f>
        <v>(43.1)</v>
      </c>
      <c r="K387" s="302">
        <f>B392-B387</f>
        <v>0.1931172054091661</v>
      </c>
      <c r="L387" s="302">
        <f>D392-D387</f>
        <v>0.17785147395645651</v>
      </c>
      <c r="M387" s="302">
        <f>F392-F387</f>
        <v>2.6509557311836573E-2</v>
      </c>
      <c r="N387" s="302">
        <f>SUM(K387:M387)</f>
        <v>0.39747823667745918</v>
      </c>
    </row>
    <row r="388" spans="1:14" x14ac:dyDescent="0.2">
      <c r="A388" s="282" t="s">
        <v>365</v>
      </c>
      <c r="B388" s="302">
        <f>'Ind T6'!L161</f>
        <v>11.312187792063019</v>
      </c>
      <c r="C388" s="299" t="str">
        <f>CONCATENATE("(",ROUND((B388/$H389)*100,1),")")</f>
        <v>(29.9)</v>
      </c>
      <c r="D388" s="302">
        <f>'Ind T6'!M161</f>
        <v>9.0040765859049703</v>
      </c>
      <c r="E388" s="299" t="str">
        <f>CONCATENATE("(",ROUND((D388/$H389)*100,1),")")</f>
        <v>(23.8)</v>
      </c>
      <c r="F388" s="302">
        <f>'Ind T6'!N161</f>
        <v>1.216225562479438</v>
      </c>
      <c r="G388" s="299" t="str">
        <f>CONCATENATE("(",ROUND((F388/$H389)*100,1),")")</f>
        <v>(3.2)</v>
      </c>
      <c r="H388" s="302">
        <f t="shared" ref="H388" si="290">SUM(B388,D388,F388)</f>
        <v>21.532489940447427</v>
      </c>
      <c r="I388" s="299" t="str">
        <f>CONCATENATE("(",ROUND((H388/$H389)*100,1),")")</f>
        <v>(56.9)</v>
      </c>
      <c r="K388" s="302">
        <f t="shared" ref="K388:K389" si="291">B393-B388</f>
        <v>0.39701529507762423</v>
      </c>
      <c r="L388" s="302">
        <f t="shared" ref="L388:L389" si="292">D393-D388</f>
        <v>0.33520266141914234</v>
      </c>
      <c r="M388" s="302">
        <f t="shared" ref="M388:M389" si="293">F393-F388</f>
        <v>4.4303806825595426E-2</v>
      </c>
      <c r="N388" s="302">
        <f t="shared" ref="N388:N389" si="294">SUM(K388:M388)</f>
        <v>0.776521763322362</v>
      </c>
    </row>
    <row r="389" spans="1:14" x14ac:dyDescent="0.2">
      <c r="A389" s="282" t="s">
        <v>363</v>
      </c>
      <c r="B389" s="302">
        <f>SUM(B387:B388)</f>
        <v>24.905038684808087</v>
      </c>
      <c r="C389" s="299" t="str">
        <f>CONCATENATE("(",ROUND((B389/$H389)*100,1),")")</f>
        <v>(65.9)</v>
      </c>
      <c r="D389" s="302">
        <f>SUM(D387:D388)</f>
        <v>10.961675482705932</v>
      </c>
      <c r="E389" s="299" t="str">
        <f>CONCATENATE("(",ROUND((D389/$H389)*100,1),")")</f>
        <v>(29)</v>
      </c>
      <c r="F389" s="302">
        <f>SUM(F387:F388)</f>
        <v>1.9512858324860392</v>
      </c>
      <c r="G389" s="299" t="str">
        <f>CONCATENATE("(",ROUND((F389/$H389)*100,1),")")</f>
        <v>(5.2)</v>
      </c>
      <c r="H389" s="302">
        <f>SUM(H387:H388)</f>
        <v>37.818000000000055</v>
      </c>
      <c r="I389" s="299" t="str">
        <f>CONCATENATE("(",ROUND((H389/$H389)*100,1),")")</f>
        <v>(100)</v>
      </c>
      <c r="K389" s="302">
        <f t="shared" si="291"/>
        <v>0.59013250048679211</v>
      </c>
      <c r="L389" s="302">
        <f t="shared" si="292"/>
        <v>0.51305413537559907</v>
      </c>
      <c r="M389" s="302">
        <f t="shared" si="293"/>
        <v>7.0813364137432E-2</v>
      </c>
      <c r="N389" s="302">
        <f t="shared" si="294"/>
        <v>1.1739999999998232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13.785968098154234</v>
      </c>
      <c r="C392" s="299" t="str">
        <f>CONCATENATE("(",ROUND((B392/$H394)*100,1),")")</f>
        <v>(35.4)</v>
      </c>
      <c r="D392" s="302">
        <f>'Ind T6'!R162</f>
        <v>2.1354503707574177</v>
      </c>
      <c r="E392" s="299" t="str">
        <f>CONCATENATE("(",ROUND((D392/$H394)*100,1),")")</f>
        <v>(5.5)</v>
      </c>
      <c r="F392" s="302">
        <f>'Ind T6'!S162</f>
        <v>0.7615698273184377</v>
      </c>
      <c r="G392" s="299" t="str">
        <f>CONCATENATE("(",ROUND((F392/$H394)*100,1),")")</f>
        <v>(2)</v>
      </c>
      <c r="H392" s="302">
        <f>SUM(B392,D392,F392)</f>
        <v>16.682988296230089</v>
      </c>
      <c r="I392" s="299" t="str">
        <f>CONCATENATE("(",ROUND((H392/$H394)*100,1),")")</f>
        <v>(42.8)</v>
      </c>
      <c r="K392" s="302">
        <f>B397-B392</f>
        <v>-0.61240738871707734</v>
      </c>
      <c r="L392" s="302">
        <f>D397-D392</f>
        <v>0.21113147163460777</v>
      </c>
      <c r="M392" s="302">
        <f>F397-F392</f>
        <v>5.1901433026885213E-3</v>
      </c>
      <c r="N392" s="302">
        <f>SUM(K392:M392)</f>
        <v>-0.39608577377978105</v>
      </c>
    </row>
    <row r="393" spans="1:14" x14ac:dyDescent="0.2">
      <c r="A393" s="282" t="s">
        <v>365</v>
      </c>
      <c r="B393" s="302">
        <f>'Ind T6'!Q161</f>
        <v>11.709203087140644</v>
      </c>
      <c r="C393" s="299" t="str">
        <f>CONCATENATE("(",ROUND((B393/$H394)*100,1),")")</f>
        <v>(30)</v>
      </c>
      <c r="D393" s="302">
        <f>'Ind T6'!R161</f>
        <v>9.3392792473241126</v>
      </c>
      <c r="E393" s="299" t="str">
        <f>CONCATENATE("(",ROUND((D393/$H394)*100,1),")")</f>
        <v>(24)</v>
      </c>
      <c r="F393" s="302">
        <f>'Ind T6'!S161</f>
        <v>1.2605293693050335</v>
      </c>
      <c r="G393" s="299" t="str">
        <f>CONCATENATE("(",ROUND((F393/$H394)*100,1),")")</f>
        <v>(3.2)</v>
      </c>
      <c r="H393" s="302">
        <f t="shared" ref="H393" si="295">SUM(B393,D393,F393)</f>
        <v>22.309011703769791</v>
      </c>
      <c r="I393" s="299" t="str">
        <f>CONCATENATE("(",ROUND((H393/$H394)*100,1),")")</f>
        <v>(57.2)</v>
      </c>
      <c r="K393" s="302">
        <f t="shared" ref="K393:K394" si="296">B398-B393</f>
        <v>-4.5349897156084396E-2</v>
      </c>
      <c r="L393" s="302">
        <f t="shared" ref="L393:L394" si="297">D398-D393</f>
        <v>-3.20620333725401E-2</v>
      </c>
      <c r="M393" s="302">
        <f t="shared" ref="M393:M394" si="298">F398-F393</f>
        <v>5.4977043085533417E-3</v>
      </c>
      <c r="N393" s="302">
        <f t="shared" ref="N393:N394" si="299">SUM(K393:M393)</f>
        <v>-7.1914226220071154E-2</v>
      </c>
    </row>
    <row r="394" spans="1:14" x14ac:dyDescent="0.2">
      <c r="A394" s="282" t="s">
        <v>363</v>
      </c>
      <c r="B394" s="302">
        <f>SUM(B392:B393)</f>
        <v>25.495171185294879</v>
      </c>
      <c r="C394" s="299" t="str">
        <f>CONCATENATE("(",ROUND((B394/$H394)*100,1),")")</f>
        <v>(65.4)</v>
      </c>
      <c r="D394" s="302">
        <f>SUM(D392:D393)</f>
        <v>11.474729618081531</v>
      </c>
      <c r="E394" s="299" t="str">
        <f>CONCATENATE("(",ROUND((D394/$H394)*100,1),")")</f>
        <v>(29.4)</v>
      </c>
      <c r="F394" s="302">
        <f>SUM(F392:F393)</f>
        <v>2.0220991966234712</v>
      </c>
      <c r="G394" s="299" t="str">
        <f>CONCATENATE("(",ROUND((F394/$H394)*100,1),")")</f>
        <v>(5.2)</v>
      </c>
      <c r="H394" s="302">
        <f>SUM(H392:H393)</f>
        <v>38.991999999999877</v>
      </c>
      <c r="I394" s="299" t="str">
        <f>CONCATENATE("(",ROUND((H394/$H394)*100,1),")")</f>
        <v>(100)</v>
      </c>
      <c r="K394" s="302">
        <f t="shared" si="296"/>
        <v>-0.65775728587316351</v>
      </c>
      <c r="L394" s="302">
        <f t="shared" si="297"/>
        <v>0.17906943826206678</v>
      </c>
      <c r="M394" s="302">
        <f t="shared" si="298"/>
        <v>1.0687847611241974E-2</v>
      </c>
      <c r="N394" s="302">
        <f t="shared" si="299"/>
        <v>-0.46799999999985475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13.173560709437156</v>
      </c>
      <c r="C397" s="299" t="str">
        <f>CONCATENATE("(",ROUND((B397/$H399)*100,1),")")</f>
        <v>(34.2)</v>
      </c>
      <c r="D397" s="302">
        <f>'Ind T6'!W162</f>
        <v>2.3465818423920255</v>
      </c>
      <c r="E397" s="299" t="str">
        <f>CONCATENATE("(",ROUND((D397/$H399)*100,1),")")</f>
        <v>(6.1)</v>
      </c>
      <c r="F397" s="302">
        <f>'Ind T6'!X162</f>
        <v>0.76675997062112622</v>
      </c>
      <c r="G397" s="299" t="str">
        <f>CONCATENATE("(",ROUND((F397/$H399)*100,1),")")</f>
        <v>(2)</v>
      </c>
      <c r="H397" s="302">
        <f>SUM(B397,D397,F397)</f>
        <v>16.286902522450308</v>
      </c>
      <c r="I397" s="299" t="str">
        <f>CONCATENATE("(",ROUND((H397/$H399)*100,1),")")</f>
        <v>(42.3)</v>
      </c>
      <c r="K397" s="302">
        <f>B397-B387</f>
        <v>-0.41929018330791124</v>
      </c>
      <c r="L397" s="302">
        <f>D397-D387</f>
        <v>0.38898294559106428</v>
      </c>
      <c r="M397" s="302">
        <f>F397-F387</f>
        <v>3.1699700614525095E-2</v>
      </c>
      <c r="N397" s="302">
        <f>SUM(K397:M397)</f>
        <v>1.3924628976781372E-3</v>
      </c>
    </row>
    <row r="398" spans="1:14" x14ac:dyDescent="0.2">
      <c r="A398" s="282" t="s">
        <v>365</v>
      </c>
      <c r="B398" s="302">
        <f>'Ind T6'!V161</f>
        <v>11.663853189984559</v>
      </c>
      <c r="C398" s="299" t="str">
        <f>CONCATENATE("(",ROUND((B398/$H399)*100,1),")")</f>
        <v>(30.3)</v>
      </c>
      <c r="D398" s="302">
        <f>'Ind T6'!W161</f>
        <v>9.3072172139515725</v>
      </c>
      <c r="E398" s="299" t="str">
        <f>CONCATENATE("(",ROUND((D398/$H399)*100,1),")")</f>
        <v>(24.2)</v>
      </c>
      <c r="F398" s="302">
        <f>'Ind T6'!X161</f>
        <v>1.2660270736135868</v>
      </c>
      <c r="G398" s="299" t="str">
        <f>CONCATENATE("(",ROUND((F398/$H399)*100,1),")")</f>
        <v>(3.3)</v>
      </c>
      <c r="H398" s="302">
        <f t="shared" ref="H398" si="300">SUM(B398,D398,F398)</f>
        <v>22.237097477549717</v>
      </c>
      <c r="I398" s="299" t="str">
        <f>CONCATENATE("(",ROUND((H398/$H399)*100,1),")")</f>
        <v>(57.7)</v>
      </c>
      <c r="K398" s="302">
        <f t="shared" ref="K398:K399" si="301">B398-B388</f>
        <v>0.35166539792153984</v>
      </c>
      <c r="L398" s="302">
        <f t="shared" ref="L398:L399" si="302">D398-D388</f>
        <v>0.30314062804660225</v>
      </c>
      <c r="M398" s="302">
        <f t="shared" ref="M398:M399" si="303">F398-F388</f>
        <v>4.9801511134148768E-2</v>
      </c>
      <c r="N398" s="302">
        <f t="shared" ref="N398:N399" si="304">SUM(K398:M398)</f>
        <v>0.70460753710229085</v>
      </c>
    </row>
    <row r="399" spans="1:14" x14ac:dyDescent="0.2">
      <c r="A399" s="282" t="s">
        <v>363</v>
      </c>
      <c r="B399" s="302">
        <f>SUM(B397:B398)</f>
        <v>24.837413899421716</v>
      </c>
      <c r="C399" s="299" t="str">
        <f>CONCATENATE("(",ROUND((B399/$H399)*100,1),")")</f>
        <v>(64.5)</v>
      </c>
      <c r="D399" s="302">
        <f>SUM(D397:D398)</f>
        <v>11.653799056343598</v>
      </c>
      <c r="E399" s="299" t="str">
        <f>CONCATENATE("(",ROUND((D399/$H399)*100,1),")")</f>
        <v>(30.3)</v>
      </c>
      <c r="F399" s="302">
        <f>SUM(F397:F398)</f>
        <v>2.0327870442347131</v>
      </c>
      <c r="G399" s="299" t="str">
        <f>CONCATENATE("(",ROUND((F399/$H399)*100,1),")")</f>
        <v>(5.3)</v>
      </c>
      <c r="H399" s="302">
        <f>SUM(H397:H398)</f>
        <v>38.524000000000029</v>
      </c>
      <c r="I399" s="299" t="str">
        <f>CONCATENATE("(",ROUND((H399/$H399)*100,1),")")</f>
        <v>(100)</v>
      </c>
      <c r="K399" s="302">
        <f t="shared" si="301"/>
        <v>-6.76247853863714E-2</v>
      </c>
      <c r="L399" s="302">
        <f t="shared" si="302"/>
        <v>0.69212357363766586</v>
      </c>
      <c r="M399" s="302">
        <f t="shared" si="303"/>
        <v>8.1501211748673974E-2</v>
      </c>
      <c r="N399" s="302">
        <f t="shared" si="304"/>
        <v>0.70599999999996843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13.180596141822233</v>
      </c>
      <c r="C408" s="299" t="str">
        <f>CONCATENATE("(",ROUND((B408/$H410)*100,1),")")</f>
        <v>(16.6)</v>
      </c>
      <c r="D408" s="302">
        <f>'Ind T6'!M171</f>
        <v>6.6375344915761936</v>
      </c>
      <c r="E408" s="299" t="str">
        <f>CONCATENATE("(",ROUND((D408/$H410)*100,1),")")</f>
        <v>(8.3)</v>
      </c>
      <c r="F408" s="302">
        <f>'Ind T6'!N171</f>
        <v>4.278294683466715</v>
      </c>
      <c r="G408" s="299" t="str">
        <f>CONCATENATE("(",ROUND((F408/$H410)*100,1),")")</f>
        <v>(5.4)</v>
      </c>
      <c r="H408" s="302">
        <f>SUM(B408,D408,F408)</f>
        <v>24.09642531686514</v>
      </c>
      <c r="I408" s="299" t="str">
        <f>CONCATENATE("(",ROUND((H408/$H410)*100,1),")")</f>
        <v>(30.3)</v>
      </c>
      <c r="K408" s="302">
        <f>B413-B408</f>
        <v>-0.24636074287967169</v>
      </c>
      <c r="L408" s="302">
        <f>D413-D408</f>
        <v>5.0798685220025952E-2</v>
      </c>
      <c r="M408" s="302">
        <f>F413-F408</f>
        <v>5.8078283538258724E-2</v>
      </c>
      <c r="N408" s="302">
        <f>SUM(K408:M408)</f>
        <v>-0.13748377412138701</v>
      </c>
    </row>
    <row r="409" spans="1:14" x14ac:dyDescent="0.2">
      <c r="A409" s="282" t="s">
        <v>365</v>
      </c>
      <c r="B409" s="302">
        <f>'Ind T6'!L170</f>
        <v>20.629495746044686</v>
      </c>
      <c r="C409" s="299" t="str">
        <f>CONCATENATE("(",ROUND((B409/$H410)*100,1),")")</f>
        <v>(25.9)</v>
      </c>
      <c r="D409" s="302">
        <f>'Ind T6'!M170</f>
        <v>28.426516583271841</v>
      </c>
      <c r="E409" s="299" t="str">
        <f>CONCATENATE("(",ROUND((D409/$H410)*100,1),")")</f>
        <v>(35.7)</v>
      </c>
      <c r="F409" s="302">
        <f>'Ind T6'!N170</f>
        <v>6.426562353818329</v>
      </c>
      <c r="G409" s="299" t="str">
        <f>CONCATENATE("(",ROUND((F409/$H410)*100,1),")")</f>
        <v>(8.1)</v>
      </c>
      <c r="H409" s="302">
        <f t="shared" ref="H409" si="305">SUM(B409,D409,F409)</f>
        <v>55.482574683134857</v>
      </c>
      <c r="I409" s="299" t="str">
        <f>CONCATENATE("(",ROUND((H409/$H410)*100,1),")")</f>
        <v>(69.7)</v>
      </c>
      <c r="K409" s="302">
        <f t="shared" ref="K409:K410" si="306">B414-B409</f>
        <v>0.33822781356489529</v>
      </c>
      <c r="L409" s="302">
        <f t="shared" ref="L409:L410" si="307">D414-D409</f>
        <v>-0.77045984613901553</v>
      </c>
      <c r="M409" s="302">
        <f t="shared" ref="M409:M410" si="308">F414-F409</f>
        <v>3.4715806695577278E-2</v>
      </c>
      <c r="N409" s="302">
        <f t="shared" ref="N409:N410" si="309">SUM(K409:M409)</f>
        <v>-0.39751622587854296</v>
      </c>
    </row>
    <row r="410" spans="1:14" x14ac:dyDescent="0.2">
      <c r="A410" s="282" t="s">
        <v>363</v>
      </c>
      <c r="B410" s="302">
        <f>SUM(B408:B409)</f>
        <v>33.810091887866918</v>
      </c>
      <c r="C410" s="299" t="str">
        <f>CONCATENATE("(",ROUND((B410/$H410)*100,1),")")</f>
        <v>(42.5)</v>
      </c>
      <c r="D410" s="302">
        <f>SUM(D408:D409)</f>
        <v>35.064051074848038</v>
      </c>
      <c r="E410" s="299" t="str">
        <f>CONCATENATE("(",ROUND((D410/$H410)*100,1),")")</f>
        <v>(44.1)</v>
      </c>
      <c r="F410" s="302">
        <f>SUM(F408:F409)</f>
        <v>10.704857037285045</v>
      </c>
      <c r="G410" s="299" t="str">
        <f>CONCATENATE("(",ROUND((F410/$H410)*100,1),")")</f>
        <v>(13.5)</v>
      </c>
      <c r="H410" s="302">
        <f>SUM(H408:H409)</f>
        <v>79.578999999999994</v>
      </c>
      <c r="I410" s="299" t="str">
        <f>CONCATENATE("(",ROUND((H410/$H410)*100,1),")")</f>
        <v>(100)</v>
      </c>
      <c r="K410" s="302">
        <f t="shared" si="306"/>
        <v>9.1867070685225372E-2</v>
      </c>
      <c r="L410" s="302">
        <f t="shared" si="307"/>
        <v>-0.71966116091899579</v>
      </c>
      <c r="M410" s="302">
        <f t="shared" si="308"/>
        <v>9.2794090233834226E-2</v>
      </c>
      <c r="N410" s="302">
        <f t="shared" si="309"/>
        <v>-0.53499999999993619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12.934235398942562</v>
      </c>
      <c r="C413" s="299" t="str">
        <f>CONCATENATE("(",ROUND((B413/$H415)*100,1),")")</f>
        <v>(16.4)</v>
      </c>
      <c r="D413" s="302">
        <f>'Ind T6'!R171</f>
        <v>6.6883331767962195</v>
      </c>
      <c r="E413" s="299" t="str">
        <f>CONCATENATE("(",ROUND((D413/$H415)*100,1),")")</f>
        <v>(8.5)</v>
      </c>
      <c r="F413" s="302">
        <f>'Ind T6'!S171</f>
        <v>4.3363729670049738</v>
      </c>
      <c r="G413" s="299" t="str">
        <f>CONCATENATE("(",ROUND((F413/$H415)*100,1),")")</f>
        <v>(5.5)</v>
      </c>
      <c r="H413" s="302">
        <f>SUM(B413,D413,F413)</f>
        <v>23.958941542743755</v>
      </c>
      <c r="I413" s="299" t="str">
        <f>CONCATENATE("(",ROUND((H413/$H415)*100,1),")")</f>
        <v>(30.3)</v>
      </c>
      <c r="K413" s="302">
        <f>B418-B413</f>
        <v>6.459091666761374E-2</v>
      </c>
      <c r="L413" s="302">
        <f>D418-D413</f>
        <v>0.35683354370952625</v>
      </c>
      <c r="M413" s="302">
        <f>F418-F413</f>
        <v>0.27186862466224682</v>
      </c>
      <c r="N413" s="302">
        <f>SUM(K413:M413)</f>
        <v>0.6932930850393868</v>
      </c>
    </row>
    <row r="414" spans="1:14" x14ac:dyDescent="0.2">
      <c r="A414" s="282" t="s">
        <v>365</v>
      </c>
      <c r="B414" s="302">
        <f>'Ind T6'!Q170</f>
        <v>20.967723559609581</v>
      </c>
      <c r="C414" s="299" t="str">
        <f>CONCATENATE("(",ROUND((B414/$H415)*100,1),")")</f>
        <v>(26.5)</v>
      </c>
      <c r="D414" s="302">
        <f>'Ind T6'!R170</f>
        <v>27.656056737132825</v>
      </c>
      <c r="E414" s="299" t="str">
        <f>CONCATENATE("(",ROUND((D414/$H415)*100,1),")")</f>
        <v>(35)</v>
      </c>
      <c r="F414" s="302">
        <f>'Ind T6'!S170</f>
        <v>6.4612781605139062</v>
      </c>
      <c r="G414" s="299" t="str">
        <f>CONCATENATE("(",ROUND((F414/$H415)*100,1),")")</f>
        <v>(8.2)</v>
      </c>
      <c r="H414" s="302">
        <f t="shared" ref="H414" si="310">SUM(B414,D414,F414)</f>
        <v>55.085058457256316</v>
      </c>
      <c r="I414" s="299" t="str">
        <f>CONCATENATE("(",ROUND((H414/$H415)*100,1),")")</f>
        <v>(69.7)</v>
      </c>
      <c r="K414" s="302">
        <f t="shared" ref="K414:K415" si="311">B419-B414</f>
        <v>1.653740124856764</v>
      </c>
      <c r="L414" s="302">
        <f t="shared" ref="L414:L415" si="312">D419-D414</f>
        <v>-0.3809365077413247</v>
      </c>
      <c r="M414" s="302">
        <f t="shared" ref="M414:M415" si="313">F419-F414</f>
        <v>0.20990329784514383</v>
      </c>
      <c r="N414" s="302">
        <f t="shared" ref="N414:N415" si="314">SUM(K414:M414)</f>
        <v>1.4827069149605832</v>
      </c>
    </row>
    <row r="415" spans="1:14" x14ac:dyDescent="0.2">
      <c r="A415" s="282" t="s">
        <v>363</v>
      </c>
      <c r="B415" s="302">
        <f>SUM(B413:B414)</f>
        <v>33.901958958552143</v>
      </c>
      <c r="C415" s="299" t="str">
        <f>CONCATENATE("(",ROUND((B415/$H415)*100,1),")")</f>
        <v>(42.9)</v>
      </c>
      <c r="D415" s="302">
        <f>SUM(D413:D414)</f>
        <v>34.344389913929042</v>
      </c>
      <c r="E415" s="299" t="str">
        <f>CONCATENATE("(",ROUND((D415/$H415)*100,1),")")</f>
        <v>(43.4)</v>
      </c>
      <c r="F415" s="302">
        <f>SUM(F413:F414)</f>
        <v>10.797651127518879</v>
      </c>
      <c r="G415" s="299" t="str">
        <f>CONCATENATE("(",ROUND((F415/$H415)*100,1),")")</f>
        <v>(13.7)</v>
      </c>
      <c r="H415" s="302">
        <f>SUM(H413:H414)</f>
        <v>79.044000000000068</v>
      </c>
      <c r="I415" s="299" t="str">
        <f>CONCATENATE("(",ROUND((H415/$H415)*100,1),")")</f>
        <v>(100)</v>
      </c>
      <c r="K415" s="302">
        <f t="shared" si="311"/>
        <v>1.7183310415243795</v>
      </c>
      <c r="L415" s="302">
        <f t="shared" si="312"/>
        <v>-2.4102964031797569E-2</v>
      </c>
      <c r="M415" s="302">
        <f t="shared" si="313"/>
        <v>0.48177192250739154</v>
      </c>
      <c r="N415" s="302">
        <f t="shared" si="314"/>
        <v>2.1759999999999735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12.998826315610176</v>
      </c>
      <c r="C418" s="299" t="str">
        <f>CONCATENATE("(",ROUND((B418/$H420)*100,1),")")</f>
        <v>(16)</v>
      </c>
      <c r="D418" s="302">
        <f>'Ind T6'!W171</f>
        <v>7.0451667205057458</v>
      </c>
      <c r="E418" s="299" t="str">
        <f>CONCATENATE("(",ROUND((D418/$H420)*100,1),")")</f>
        <v>(8.7)</v>
      </c>
      <c r="F418" s="302">
        <f>'Ind T6'!X171</f>
        <v>4.6082415916672206</v>
      </c>
      <c r="G418" s="299" t="str">
        <f>CONCATENATE("(",ROUND((F418/$H420)*100,1),")")</f>
        <v>(5.7)</v>
      </c>
      <c r="H418" s="302">
        <f>SUM(B418,D418,F418)</f>
        <v>24.652234627783141</v>
      </c>
      <c r="I418" s="299" t="str">
        <f>CONCATENATE("(",ROUND((H418/$H420)*100,1),")")</f>
        <v>(30.4)</v>
      </c>
      <c r="K418" s="302">
        <f>B418-B408</f>
        <v>-0.18176982621205795</v>
      </c>
      <c r="L418" s="302">
        <f>D418-D408</f>
        <v>0.4076322289295522</v>
      </c>
      <c r="M418" s="302">
        <f>F418-F408</f>
        <v>0.32994690820050554</v>
      </c>
      <c r="N418" s="302">
        <f>SUM(K418:M418)</f>
        <v>0.55580931091799979</v>
      </c>
    </row>
    <row r="419" spans="1:14" x14ac:dyDescent="0.2">
      <c r="A419" s="282" t="s">
        <v>365</v>
      </c>
      <c r="B419" s="302">
        <f>'Ind T6'!V170</f>
        <v>22.621463684466345</v>
      </c>
      <c r="C419" s="299" t="str">
        <f>CONCATENATE("(",ROUND((B419/$H420)*100,1),")")</f>
        <v>(27.9)</v>
      </c>
      <c r="D419" s="302">
        <f>'Ind T6'!W170</f>
        <v>27.275120229391501</v>
      </c>
      <c r="E419" s="299" t="str">
        <f>CONCATENATE("(",ROUND((D419/$H420)*100,1),")")</f>
        <v>(33.6)</v>
      </c>
      <c r="F419" s="302">
        <f>'Ind T6'!X170</f>
        <v>6.6711814583590501</v>
      </c>
      <c r="G419" s="299" t="str">
        <f>CONCATENATE("(",ROUND((F419/$H420)*100,1),")")</f>
        <v>(8.2)</v>
      </c>
      <c r="H419" s="302">
        <f t="shared" ref="H419" si="315">SUM(B419,D419,F419)</f>
        <v>56.567765372216897</v>
      </c>
      <c r="I419" s="299" t="str">
        <f>CONCATENATE("(",ROUND((H419/$H420)*100,1),")")</f>
        <v>(69.6)</v>
      </c>
      <c r="K419" s="302">
        <f t="shared" ref="K419:K420" si="316">B419-B409</f>
        <v>1.9919679384216593</v>
      </c>
      <c r="L419" s="302">
        <f t="shared" ref="L419:L420" si="317">D419-D409</f>
        <v>-1.1513963538803402</v>
      </c>
      <c r="M419" s="302">
        <f t="shared" ref="M419:M420" si="318">F419-F409</f>
        <v>0.24461910454072111</v>
      </c>
      <c r="N419" s="302">
        <f t="shared" ref="N419:N420" si="319">SUM(K419:M419)</f>
        <v>1.0851906890820402</v>
      </c>
    </row>
    <row r="420" spans="1:14" x14ac:dyDescent="0.2">
      <c r="A420" s="282" t="s">
        <v>363</v>
      </c>
      <c r="B420" s="302">
        <f>SUM(B418:B419)</f>
        <v>35.620290000076523</v>
      </c>
      <c r="C420" s="299" t="str">
        <f>CONCATENATE("(",ROUND((B420/$H420)*100,1),")")</f>
        <v>(43.9)</v>
      </c>
      <c r="D420" s="302">
        <f>SUM(D418:D419)</f>
        <v>34.320286949897245</v>
      </c>
      <c r="E420" s="299" t="str">
        <f>CONCATENATE("(",ROUND((D420/$H420)*100,1),")")</f>
        <v>(42.3)</v>
      </c>
      <c r="F420" s="302">
        <f>SUM(F418:F419)</f>
        <v>11.279423050026271</v>
      </c>
      <c r="G420" s="299" t="str">
        <f>CONCATENATE("(",ROUND((F420/$H420)*100,1),")")</f>
        <v>(13.9)</v>
      </c>
      <c r="H420" s="302">
        <f>SUM(H418:H419)</f>
        <v>81.220000000000041</v>
      </c>
      <c r="I420" s="299" t="str">
        <f>CONCATENATE("(",ROUND((H420/$H420)*100,1),")")</f>
        <v>(100)</v>
      </c>
      <c r="K420" s="302">
        <f t="shared" si="316"/>
        <v>1.8101981122096049</v>
      </c>
      <c r="L420" s="302">
        <f t="shared" si="317"/>
        <v>-0.74376412495079336</v>
      </c>
      <c r="M420" s="302">
        <f t="shared" si="318"/>
        <v>0.57456601274122576</v>
      </c>
      <c r="N420" s="302">
        <f t="shared" si="319"/>
        <v>1.6410000000000373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14.256678010960746</v>
      </c>
      <c r="C429" s="299" t="str">
        <f>CONCATENATE("(",ROUND((B429/$H431)*100,1),")")</f>
        <v>(13.3)</v>
      </c>
      <c r="D429" s="302">
        <f>'Ind T6'!M180</f>
        <v>6.1035666944284408</v>
      </c>
      <c r="E429" s="299" t="str">
        <f>CONCATENATE("(",ROUND((D429/$H431)*100,1),")")</f>
        <v>(5.7)</v>
      </c>
      <c r="F429" s="302">
        <f>'Ind T6'!N180</f>
        <v>1.9305304981704678</v>
      </c>
      <c r="G429" s="299" t="str">
        <f>CONCATENATE("(",ROUND((F429/$H431)*100,1),")")</f>
        <v>(1.8)</v>
      </c>
      <c r="H429" s="302">
        <f>SUM(B429,D429,F429)</f>
        <v>22.290775203559654</v>
      </c>
      <c r="I429" s="299" t="str">
        <f>CONCATENATE("(",ROUND((H429/$H431)*100,1),")")</f>
        <v>(20.8)</v>
      </c>
      <c r="K429" s="302">
        <f>B434-B429</f>
        <v>0.45649671271802106</v>
      </c>
      <c r="L429" s="302">
        <f>D434-D429</f>
        <v>0.27403146956060986</v>
      </c>
      <c r="M429" s="302">
        <f>F434-F429</f>
        <v>-1.4051737729422253E-2</v>
      </c>
      <c r="N429" s="302">
        <f>SUM(K429:M429)</f>
        <v>0.71647644454920867</v>
      </c>
    </row>
    <row r="430" spans="1:14" x14ac:dyDescent="0.2">
      <c r="A430" s="282" t="s">
        <v>365</v>
      </c>
      <c r="B430" s="302">
        <f>'Ind T6'!L179</f>
        <v>39.932457714202322</v>
      </c>
      <c r="C430" s="299" t="str">
        <f>CONCATENATE("(",ROUND((B430/$H431)*100,1),")")</f>
        <v>(37.2)</v>
      </c>
      <c r="D430" s="302">
        <f>'Ind T6'!M179</f>
        <v>37.290233790698323</v>
      </c>
      <c r="E430" s="299" t="str">
        <f>CONCATENATE("(",ROUND((D430/$H431)*100,1),")")</f>
        <v>(34.8)</v>
      </c>
      <c r="F430" s="302">
        <f>'Ind T6'!N179</f>
        <v>7.7105332915395399</v>
      </c>
      <c r="G430" s="299" t="str">
        <f>CONCATENATE("(",ROUND((F430/$H431)*100,1),")")</f>
        <v>(7.2)</v>
      </c>
      <c r="H430" s="302">
        <f t="shared" ref="H430" si="320">SUM(B430,D430,F430)</f>
        <v>84.933224796440172</v>
      </c>
      <c r="I430" s="299" t="str">
        <f>CONCATENATE("(",ROUND((H430/$H431)*100,1),")")</f>
        <v>(79.2)</v>
      </c>
      <c r="K430" s="302">
        <f t="shared" ref="K430:K431" si="321">B435-B430</f>
        <v>2.2269671100809632</v>
      </c>
      <c r="L430" s="302">
        <f t="shared" ref="L430:L431" si="322">D435-D430</f>
        <v>-0.21369163160265003</v>
      </c>
      <c r="M430" s="302">
        <f t="shared" ref="M430:M431" si="323">F435-F430</f>
        <v>0.62924807697279217</v>
      </c>
      <c r="N430" s="302">
        <f t="shared" ref="N430:N431" si="324">SUM(K430:M430)</f>
        <v>2.6425235554511053</v>
      </c>
    </row>
    <row r="431" spans="1:14" x14ac:dyDescent="0.2">
      <c r="A431" s="282" t="s">
        <v>363</v>
      </c>
      <c r="B431" s="302">
        <f>SUM(B429:B430)</f>
        <v>54.189135725163069</v>
      </c>
      <c r="C431" s="299" t="str">
        <f>CONCATENATE("(",ROUND((B431/$H431)*100,1),")")</f>
        <v>(50.5)</v>
      </c>
      <c r="D431" s="302">
        <f>SUM(D429:D430)</f>
        <v>43.393800485126761</v>
      </c>
      <c r="E431" s="299" t="str">
        <f>CONCATENATE("(",ROUND((D431/$H431)*100,1),")")</f>
        <v>(40.5)</v>
      </c>
      <c r="F431" s="302">
        <f>SUM(F429:F430)</f>
        <v>9.6410637897100084</v>
      </c>
      <c r="G431" s="299" t="str">
        <f>CONCATENATE("(",ROUND((F431/$H431)*100,1),")")</f>
        <v>(9)</v>
      </c>
      <c r="H431" s="302">
        <f>SUM(H429:H430)</f>
        <v>107.22399999999982</v>
      </c>
      <c r="I431" s="299" t="str">
        <f>CONCATENATE("(",ROUND((H431/$H431)*100,1),")")</f>
        <v>(100)</v>
      </c>
      <c r="K431" s="302">
        <f t="shared" si="321"/>
        <v>2.6834638227989842</v>
      </c>
      <c r="L431" s="302">
        <f t="shared" si="322"/>
        <v>6.0339837957961606E-2</v>
      </c>
      <c r="M431" s="302">
        <f t="shared" si="323"/>
        <v>0.61519633924336858</v>
      </c>
      <c r="N431" s="302">
        <f t="shared" si="324"/>
        <v>3.3590000000003144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14.713174723678767</v>
      </c>
      <c r="C434" s="299" t="str">
        <f>CONCATENATE("(",ROUND((B434/$H436)*100,1),")")</f>
        <v>(13.3)</v>
      </c>
      <c r="D434" s="302">
        <f>'Ind T6'!R180</f>
        <v>6.3775981639890507</v>
      </c>
      <c r="E434" s="299" t="str">
        <f>CONCATENATE("(",ROUND((D434/$H436)*100,1),")")</f>
        <v>(5.8)</v>
      </c>
      <c r="F434" s="302">
        <f>'Ind T6'!S180</f>
        <v>1.9164787604410456</v>
      </c>
      <c r="G434" s="299" t="str">
        <f>CONCATENATE("(",ROUND((F434/$H436)*100,1),")")</f>
        <v>(1.7)</v>
      </c>
      <c r="H434" s="302">
        <f>SUM(B434,D434,F434)</f>
        <v>23.007251648108863</v>
      </c>
      <c r="I434" s="299" t="str">
        <f>CONCATENATE("(",ROUND((H434/$H436)*100,1),")")</f>
        <v>(20.8)</v>
      </c>
      <c r="K434" s="302">
        <f>B439-B434</f>
        <v>0.22501229510506526</v>
      </c>
      <c r="L434" s="302">
        <f>D439-D434</f>
        <v>0.24755470331750917</v>
      </c>
      <c r="M434" s="302">
        <f>F439-F434</f>
        <v>-0.13796685826104138</v>
      </c>
      <c r="N434" s="302">
        <f>SUM(K434:M434)</f>
        <v>0.33460014016153306</v>
      </c>
    </row>
    <row r="435" spans="1:14" x14ac:dyDescent="0.2">
      <c r="A435" s="282" t="s">
        <v>365</v>
      </c>
      <c r="B435" s="302">
        <f>'Ind T6'!Q179</f>
        <v>42.159424824283285</v>
      </c>
      <c r="C435" s="299" t="str">
        <f>CONCATENATE("(",ROUND((B435/$H436)*100,1),")")</f>
        <v>(38.1)</v>
      </c>
      <c r="D435" s="302">
        <f>'Ind T6'!R179</f>
        <v>37.076542159095673</v>
      </c>
      <c r="E435" s="299" t="str">
        <f>CONCATENATE("(",ROUND((D435/$H436)*100,1),")")</f>
        <v>(33.5)</v>
      </c>
      <c r="F435" s="302">
        <f>'Ind T6'!S179</f>
        <v>8.3397813685123321</v>
      </c>
      <c r="G435" s="299" t="str">
        <f>CONCATENATE("(",ROUND((F435/$H436)*100,1),")")</f>
        <v>(7.5)</v>
      </c>
      <c r="H435" s="302">
        <f t="shared" ref="H435" si="325">SUM(B435,D435,F435)</f>
        <v>87.575748351891292</v>
      </c>
      <c r="I435" s="299" t="str">
        <f>CONCATENATE("(",ROUND((H435/$H436)*100,1),")")</f>
        <v>(79.2)</v>
      </c>
      <c r="K435" s="302">
        <f t="shared" ref="K435:K436" si="326">B440-B435</f>
        <v>2.5437171024045071</v>
      </c>
      <c r="L435" s="302">
        <f t="shared" ref="L435:L436" si="327">D440-D435</f>
        <v>-2.3493329838943211</v>
      </c>
      <c r="M435" s="302">
        <f t="shared" ref="M435:M436" si="328">F440-F435</f>
        <v>0.72601574132812807</v>
      </c>
      <c r="N435" s="302">
        <f t="shared" ref="N435:N436" si="329">SUM(K435:M435)</f>
        <v>0.92039985983831407</v>
      </c>
    </row>
    <row r="436" spans="1:14" x14ac:dyDescent="0.2">
      <c r="A436" s="282" t="s">
        <v>363</v>
      </c>
      <c r="B436" s="302">
        <f>SUM(B434:B435)</f>
        <v>56.872599547962054</v>
      </c>
      <c r="C436" s="299" t="str">
        <f>CONCATENATE("(",ROUND((B436/$H436)*100,1),")")</f>
        <v>(51.4)</v>
      </c>
      <c r="D436" s="302">
        <f>SUM(D434:D435)</f>
        <v>43.454140323084722</v>
      </c>
      <c r="E436" s="299" t="str">
        <f>CONCATENATE("(",ROUND((D436/$H436)*100,1),")")</f>
        <v>(39.3)</v>
      </c>
      <c r="F436" s="302">
        <f>SUM(F434:F435)</f>
        <v>10.256260128953377</v>
      </c>
      <c r="G436" s="299" t="str">
        <f>CONCATENATE("(",ROUND((F436/$H436)*100,1),")")</f>
        <v>(9.3)</v>
      </c>
      <c r="H436" s="302">
        <f>SUM(H434:H435)</f>
        <v>110.58300000000015</v>
      </c>
      <c r="I436" s="299" t="str">
        <f>CONCATENATE("(",ROUND((H436/$H436)*100,1),")")</f>
        <v>(100)</v>
      </c>
      <c r="K436" s="302">
        <f t="shared" si="326"/>
        <v>2.7687293975095741</v>
      </c>
      <c r="L436" s="302">
        <f t="shared" si="327"/>
        <v>-2.1017782805768093</v>
      </c>
      <c r="M436" s="302">
        <f t="shared" si="328"/>
        <v>0.58804888306708669</v>
      </c>
      <c r="N436" s="302">
        <f t="shared" si="329"/>
        <v>1.2549999999998516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14.938187018783832</v>
      </c>
      <c r="C439" s="299" t="str">
        <f>CONCATENATE("(",ROUND((B439/$H441)*100,1),")")</f>
        <v>(13.4)</v>
      </c>
      <c r="D439" s="302">
        <f>'Ind T6'!W180</f>
        <v>6.6251528673065598</v>
      </c>
      <c r="E439" s="299" t="str">
        <f>CONCATENATE("(",ROUND((D439/$H441)*100,1),")")</f>
        <v>(5.9)</v>
      </c>
      <c r="F439" s="302">
        <f>'Ind T6'!X180</f>
        <v>1.7785119021800042</v>
      </c>
      <c r="G439" s="299" t="str">
        <f>CONCATENATE("(",ROUND((F439/$H441)*100,1),")")</f>
        <v>(1.6)</v>
      </c>
      <c r="H439" s="302">
        <f>SUM(B439,D439,F439)</f>
        <v>23.341851788270397</v>
      </c>
      <c r="I439" s="299" t="str">
        <f>CONCATENATE("(",ROUND((H439/$H441)*100,1),")")</f>
        <v>(20.9)</v>
      </c>
      <c r="K439" s="302">
        <f>B439-B429</f>
        <v>0.68150900782308632</v>
      </c>
      <c r="L439" s="302">
        <f>D439-D429</f>
        <v>0.52158617287811904</v>
      </c>
      <c r="M439" s="302">
        <f>F439-F429</f>
        <v>-0.15201859599046363</v>
      </c>
      <c r="N439" s="302">
        <f>SUM(K439:M439)</f>
        <v>1.0510765847107417</v>
      </c>
    </row>
    <row r="440" spans="1:14" x14ac:dyDescent="0.2">
      <c r="A440" s="282" t="s">
        <v>365</v>
      </c>
      <c r="B440" s="302">
        <f>'Ind T6'!V179</f>
        <v>44.703141926687792</v>
      </c>
      <c r="C440" s="299" t="str">
        <f>CONCATENATE("(",ROUND((B440/$H441)*100,1),")")</f>
        <v>(40)</v>
      </c>
      <c r="D440" s="302">
        <f>'Ind T6'!W179</f>
        <v>34.727209175201352</v>
      </c>
      <c r="E440" s="299" t="str">
        <f>CONCATENATE("(",ROUND((D440/$H441)*100,1),")")</f>
        <v>(31.1)</v>
      </c>
      <c r="F440" s="302">
        <f>'Ind T6'!X179</f>
        <v>9.0657971098404602</v>
      </c>
      <c r="G440" s="299" t="str">
        <f>CONCATENATE("(",ROUND((F440/$H441)*100,1),")")</f>
        <v>(8.1)</v>
      </c>
      <c r="H440" s="302">
        <f t="shared" ref="H440" si="330">SUM(B440,D440,F440)</f>
        <v>88.496148211729604</v>
      </c>
      <c r="I440" s="299" t="str">
        <f>CONCATENATE("(",ROUND((H440/$H441)*100,1),")")</f>
        <v>(79.1)</v>
      </c>
      <c r="K440" s="302">
        <f t="shared" ref="K440:K441" si="331">B440-B430</f>
        <v>4.7706842124854703</v>
      </c>
      <c r="L440" s="302">
        <f t="shared" ref="L440:L441" si="332">D440-D430</f>
        <v>-2.5630246154969711</v>
      </c>
      <c r="M440" s="302">
        <f t="shared" ref="M440:M441" si="333">F440-F430</f>
        <v>1.3552638183009202</v>
      </c>
      <c r="N440" s="302">
        <f t="shared" ref="N440:N441" si="334">SUM(K440:M440)</f>
        <v>3.5629234152894194</v>
      </c>
    </row>
    <row r="441" spans="1:14" x14ac:dyDescent="0.2">
      <c r="A441" s="282" t="s">
        <v>363</v>
      </c>
      <c r="B441" s="302">
        <f>SUM(B439:B440)</f>
        <v>59.641328945471628</v>
      </c>
      <c r="C441" s="299" t="str">
        <f>CONCATENATE("(",ROUND((B441/$H441)*100,1),")")</f>
        <v>(53.3)</v>
      </c>
      <c r="D441" s="302">
        <f>SUM(D439:D440)</f>
        <v>41.352362042507913</v>
      </c>
      <c r="E441" s="299" t="str">
        <f>CONCATENATE("(",ROUND((D441/$H441)*100,1),")")</f>
        <v>(37)</v>
      </c>
      <c r="F441" s="302">
        <f>SUM(F439:F440)</f>
        <v>10.844309012020464</v>
      </c>
      <c r="G441" s="299" t="str">
        <f>CONCATENATE("(",ROUND((F441/$H441)*100,1),")")</f>
        <v>(9.7)</v>
      </c>
      <c r="H441" s="302">
        <f>SUM(H439:H440)</f>
        <v>111.83799999999999</v>
      </c>
      <c r="I441" s="299" t="str">
        <f>CONCATENATE("(",ROUND((H441/$H441)*100,1),")")</f>
        <v>(100)</v>
      </c>
      <c r="K441" s="302">
        <f t="shared" si="331"/>
        <v>5.4521932203085584</v>
      </c>
      <c r="L441" s="302">
        <f t="shared" si="332"/>
        <v>-2.0414384426188477</v>
      </c>
      <c r="M441" s="302">
        <f t="shared" si="333"/>
        <v>1.2032452223104553</v>
      </c>
      <c r="N441" s="302">
        <f t="shared" si="334"/>
        <v>4.614000000000166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4.1595689566416798</v>
      </c>
      <c r="C450" s="299" t="str">
        <f>CONCATENATE("(",ROUND((B450/$H452)*100,1),")")</f>
        <v>(18.3)</v>
      </c>
      <c r="D450" s="302">
        <f>'Ind T6'!M189</f>
        <v>3.3323971273756459</v>
      </c>
      <c r="E450" s="299" t="str">
        <f>CONCATENATE("(",ROUND((D450/$H452)*100,1),")")</f>
        <v>(14.7)</v>
      </c>
      <c r="F450" s="302">
        <f>'Ind T6'!N189</f>
        <v>3.0884532351335006</v>
      </c>
      <c r="G450" s="299" t="str">
        <f>CONCATENATE("(",ROUND((F450/$H452)*100,1),")")</f>
        <v>(13.6)</v>
      </c>
      <c r="H450" s="302">
        <f>SUM(B450,D450,F450)</f>
        <v>10.580419319150828</v>
      </c>
      <c r="I450" s="299" t="str">
        <f>CONCATENATE("(",ROUND((H450/$H452)*100,1),")")</f>
        <v>(46.6)</v>
      </c>
      <c r="K450" s="302">
        <f>B455-B450</f>
        <v>0.36343033139959857</v>
      </c>
      <c r="L450" s="302">
        <f>D455-D450</f>
        <v>0.38402776719239062</v>
      </c>
      <c r="M450" s="302">
        <f>F455-F450</f>
        <v>0.22726058141481209</v>
      </c>
      <c r="N450" s="302">
        <f>SUM(K450:M450)</f>
        <v>0.97471868000680129</v>
      </c>
    </row>
    <row r="451" spans="1:14" x14ac:dyDescent="0.2">
      <c r="A451" s="282" t="s">
        <v>365</v>
      </c>
      <c r="B451" s="302">
        <f>'Ind T6'!L188</f>
        <v>3.0807725922570941</v>
      </c>
      <c r="C451" s="299" t="str">
        <f>CONCATENATE("(",ROUND((B451/$H452)*100,1),")")</f>
        <v>(13.6)</v>
      </c>
      <c r="D451" s="302">
        <f>'Ind T6'!M188</f>
        <v>5.1874393202715661</v>
      </c>
      <c r="E451" s="299" t="str">
        <f>CONCATENATE("(",ROUND((D451/$H452)*100,1),")")</f>
        <v>(22.8)</v>
      </c>
      <c r="F451" s="302">
        <f>'Ind T6'!N188</f>
        <v>3.8663687683204966</v>
      </c>
      <c r="G451" s="299" t="str">
        <f>CONCATENATE("(",ROUND((F451/$H452)*100,1),")")</f>
        <v>(17)</v>
      </c>
      <c r="H451" s="302">
        <f t="shared" ref="H451" si="335">SUM(B451,D451,F451)</f>
        <v>12.134580680849156</v>
      </c>
      <c r="I451" s="299" t="str">
        <f>CONCATENATE("(",ROUND((H451/$H452)*100,1),")")</f>
        <v>(53.4)</v>
      </c>
      <c r="K451" s="302">
        <f t="shared" ref="K451:K452" si="336">B456-B451</f>
        <v>0.11760318121125879</v>
      </c>
      <c r="L451" s="302">
        <f t="shared" ref="L451:L452" si="337">D456-D451</f>
        <v>0.43032723144767271</v>
      </c>
      <c r="M451" s="302">
        <f t="shared" ref="M451:M452" si="338">F456-F451</f>
        <v>4.2350907334276044E-2</v>
      </c>
      <c r="N451" s="302">
        <f t="shared" ref="N451:N452" si="339">SUM(K451:M451)</f>
        <v>0.59028131999320754</v>
      </c>
    </row>
    <row r="452" spans="1:14" x14ac:dyDescent="0.2">
      <c r="A452" s="282" t="s">
        <v>363</v>
      </c>
      <c r="B452" s="302">
        <f>SUM(B450:B451)</f>
        <v>7.2403415488987743</v>
      </c>
      <c r="C452" s="299" t="str">
        <f>CONCATENATE("(",ROUND((B452/$H452)*100,1),")")</f>
        <v>(31.9)</v>
      </c>
      <c r="D452" s="302">
        <f>SUM(D450:D451)</f>
        <v>8.5198364476472115</v>
      </c>
      <c r="E452" s="299" t="str">
        <f>CONCATENATE("(",ROUND((D452/$H452)*100,1),")")</f>
        <v>(37.5)</v>
      </c>
      <c r="F452" s="302">
        <f>SUM(F450:F451)</f>
        <v>6.9548220034539971</v>
      </c>
      <c r="G452" s="299" t="str">
        <f>CONCATENATE("(",ROUND((F452/$H452)*100,1),")")</f>
        <v>(30.6)</v>
      </c>
      <c r="H452" s="302">
        <f>SUM(H450:H451)</f>
        <v>22.714999999999982</v>
      </c>
      <c r="I452" s="299" t="str">
        <f>CONCATENATE("(",ROUND((H452/$H452)*100,1),")")</f>
        <v>(100)</v>
      </c>
      <c r="K452" s="302">
        <f t="shared" si="336"/>
        <v>0.48103351261085692</v>
      </c>
      <c r="L452" s="302">
        <f t="shared" si="337"/>
        <v>0.81435499864006289</v>
      </c>
      <c r="M452" s="302">
        <f t="shared" si="338"/>
        <v>0.26961148874908769</v>
      </c>
      <c r="N452" s="302">
        <f t="shared" si="339"/>
        <v>1.5650000000000075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4.5229992880412784</v>
      </c>
      <c r="C455" s="299" t="str">
        <f>CONCATENATE("(",ROUND((B455/$H457)*100,1),")")</f>
        <v>(18.6)</v>
      </c>
      <c r="D455" s="302">
        <f>'Ind T6'!R189</f>
        <v>3.7164248945680365</v>
      </c>
      <c r="E455" s="299" t="str">
        <f>CONCATENATE("(",ROUND((D455/$H457)*100,1),")")</f>
        <v>(15.3)</v>
      </c>
      <c r="F455" s="302">
        <f>'Ind T6'!S189</f>
        <v>3.3157138165483127</v>
      </c>
      <c r="G455" s="299" t="str">
        <f>CONCATENATE("(",ROUND((F455/$H457)*100,1),")")</f>
        <v>(13.7)</v>
      </c>
      <c r="H455" s="302">
        <f>SUM(B455,D455,F455)</f>
        <v>11.555137999157628</v>
      </c>
      <c r="I455" s="299" t="str">
        <f>CONCATENATE("(",ROUND((H455/$H457)*100,1),")")</f>
        <v>(47.6)</v>
      </c>
      <c r="K455" s="302">
        <f>B460-B455</f>
        <v>0.41715926243656565</v>
      </c>
      <c r="L455" s="302">
        <f>D460-D455</f>
        <v>0.48588324492338408</v>
      </c>
      <c r="M455" s="302">
        <f>F460-F455</f>
        <v>0.4609305642547592</v>
      </c>
      <c r="N455" s="302">
        <f>SUM(K455:M455)</f>
        <v>1.3639730716147089</v>
      </c>
    </row>
    <row r="456" spans="1:14" x14ac:dyDescent="0.2">
      <c r="A456" s="282" t="s">
        <v>365</v>
      </c>
      <c r="B456" s="302">
        <f>'Ind T6'!Q188</f>
        <v>3.1983757734683529</v>
      </c>
      <c r="C456" s="299" t="str">
        <f>CONCATENATE("(",ROUND((B456/$H457)*100,1),")")</f>
        <v>(13.2)</v>
      </c>
      <c r="D456" s="302">
        <f>'Ind T6'!R188</f>
        <v>5.6177665517192388</v>
      </c>
      <c r="E456" s="299" t="str">
        <f>CONCATENATE("(",ROUND((D456/$H457)*100,1),")")</f>
        <v>(23.1)</v>
      </c>
      <c r="F456" s="302">
        <f>'Ind T6'!S188</f>
        <v>3.9087196756547726</v>
      </c>
      <c r="G456" s="299" t="str">
        <f>CONCATENATE("(",ROUND((F456/$H457)*100,1),")")</f>
        <v>(16.1)</v>
      </c>
      <c r="H456" s="302">
        <f t="shared" ref="H456" si="340">SUM(B456,D456,F456)</f>
        <v>12.724862000842364</v>
      </c>
      <c r="I456" s="299" t="str">
        <f>CONCATENATE("(",ROUND((H456/$H457)*100,1),")")</f>
        <v>(52.4)</v>
      </c>
      <c r="K456" s="302">
        <f t="shared" ref="K456:K457" si="341">B461-B456</f>
        <v>5.6572977601889285E-2</v>
      </c>
      <c r="L456" s="302">
        <f t="shared" ref="L456:L457" si="342">D461-D456</f>
        <v>0.42974912336277882</v>
      </c>
      <c r="M456" s="302">
        <f t="shared" ref="M456:M457" si="343">F461-F456</f>
        <v>0.3627048274206377</v>
      </c>
      <c r="N456" s="302">
        <f t="shared" ref="N456:N457" si="344">SUM(K456:M456)</f>
        <v>0.8490269283853058</v>
      </c>
    </row>
    <row r="457" spans="1:14" x14ac:dyDescent="0.2">
      <c r="A457" s="282" t="s">
        <v>363</v>
      </c>
      <c r="B457" s="302">
        <f>SUM(B455:B456)</f>
        <v>7.7213750615096313</v>
      </c>
      <c r="C457" s="299" t="str">
        <f>CONCATENATE("(",ROUND((B457/$H457)*100,1),")")</f>
        <v>(31.8)</v>
      </c>
      <c r="D457" s="302">
        <f>SUM(D455:D456)</f>
        <v>9.3341914462872744</v>
      </c>
      <c r="E457" s="299" t="str">
        <f>CONCATENATE("(",ROUND((D457/$H457)*100,1),")")</f>
        <v>(38.4)</v>
      </c>
      <c r="F457" s="302">
        <f>SUM(F455:F456)</f>
        <v>7.2244334922030848</v>
      </c>
      <c r="G457" s="299" t="str">
        <f>CONCATENATE("(",ROUND((F457/$H457)*100,1),")")</f>
        <v>(29.8)</v>
      </c>
      <c r="H457" s="302">
        <f>SUM(H455:H456)</f>
        <v>24.279999999999994</v>
      </c>
      <c r="I457" s="299" t="str">
        <f>CONCATENATE("(",ROUND((H457/$H457)*100,1),")")</f>
        <v>(100)</v>
      </c>
      <c r="K457" s="302">
        <f t="shared" si="341"/>
        <v>0.47373224003845493</v>
      </c>
      <c r="L457" s="302">
        <f t="shared" si="342"/>
        <v>0.91563236828616468</v>
      </c>
      <c r="M457" s="302">
        <f t="shared" si="343"/>
        <v>0.82363539167539734</v>
      </c>
      <c r="N457" s="302">
        <f t="shared" si="344"/>
        <v>2.213000000000017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4.940158550477844</v>
      </c>
      <c r="C460" s="299" t="str">
        <f>CONCATENATE("(",ROUND((B460/$H462)*100,1),")")</f>
        <v>(18.6)</v>
      </c>
      <c r="D460" s="302">
        <f>'Ind T6'!W189</f>
        <v>4.2023081394914206</v>
      </c>
      <c r="E460" s="299" t="str">
        <f>CONCATENATE("(",ROUND((D460/$H462)*100,1),")")</f>
        <v>(15.9)</v>
      </c>
      <c r="F460" s="302">
        <f>'Ind T6'!X189</f>
        <v>3.7766443808030719</v>
      </c>
      <c r="G460" s="299" t="str">
        <f>CONCATENATE("(",ROUND((F460/$H462)*100,1),")")</f>
        <v>(14.3)</v>
      </c>
      <c r="H460" s="302">
        <f>SUM(B460,D460,F460)</f>
        <v>12.919111070772336</v>
      </c>
      <c r="I460" s="299" t="str">
        <f>CONCATENATE("(",ROUND((H460/$H462)*100,1),")")</f>
        <v>(48.8)</v>
      </c>
      <c r="K460" s="302">
        <f>B460-B450</f>
        <v>0.78058959383616422</v>
      </c>
      <c r="L460" s="302">
        <f>D460-D450</f>
        <v>0.86991101211577471</v>
      </c>
      <c r="M460" s="302">
        <f>F460-F450</f>
        <v>0.68819114566957129</v>
      </c>
      <c r="N460" s="302">
        <f>SUM(K460:M460)</f>
        <v>2.3386917516215102</v>
      </c>
    </row>
    <row r="461" spans="1:14" x14ac:dyDescent="0.2">
      <c r="A461" s="282" t="s">
        <v>365</v>
      </c>
      <c r="B461" s="302">
        <f>'Ind T6'!V188</f>
        <v>3.2549487510702422</v>
      </c>
      <c r="C461" s="299" t="str">
        <f>CONCATENATE("(",ROUND((B461/$H462)*100,1),")")</f>
        <v>(12.3)</v>
      </c>
      <c r="D461" s="302">
        <f>'Ind T6'!W188</f>
        <v>6.0475156750820176</v>
      </c>
      <c r="E461" s="299" t="str">
        <f>CONCATENATE("(",ROUND((D461/$H462)*100,1),")")</f>
        <v>(22.8)</v>
      </c>
      <c r="F461" s="302">
        <f>'Ind T6'!X188</f>
        <v>4.2714245030754103</v>
      </c>
      <c r="G461" s="299" t="str">
        <f>CONCATENATE("(",ROUND((F461/$H462)*100,1),")")</f>
        <v>(16.1)</v>
      </c>
      <c r="H461" s="302">
        <f t="shared" ref="H461" si="345">SUM(B461,D461,F461)</f>
        <v>13.573888929227669</v>
      </c>
      <c r="I461" s="299" t="str">
        <f>CONCATENATE("(",ROUND((H461/$H462)*100,1),")")</f>
        <v>(51.2)</v>
      </c>
      <c r="K461" s="302">
        <f t="shared" ref="K461:K462" si="346">B461-B451</f>
        <v>0.17417615881314807</v>
      </c>
      <c r="L461" s="302">
        <f t="shared" ref="L461:L462" si="347">D461-D451</f>
        <v>0.86007635481045153</v>
      </c>
      <c r="M461" s="302">
        <f t="shared" ref="M461:M462" si="348">F461-F451</f>
        <v>0.40505573475491374</v>
      </c>
      <c r="N461" s="302">
        <f t="shared" ref="N461:N462" si="349">SUM(K461:M461)</f>
        <v>1.4393082483785133</v>
      </c>
    </row>
    <row r="462" spans="1:14" x14ac:dyDescent="0.2">
      <c r="A462" s="282" t="s">
        <v>363</v>
      </c>
      <c r="B462" s="302">
        <f>SUM(B460:B461)</f>
        <v>8.1951073015480862</v>
      </c>
      <c r="C462" s="299" t="str">
        <f>CONCATENATE("(",ROUND((B462/$H462)*100,1),")")</f>
        <v>(30.9)</v>
      </c>
      <c r="D462" s="302">
        <f>SUM(D460:D461)</f>
        <v>10.249823814573439</v>
      </c>
      <c r="E462" s="299" t="str">
        <f>CONCATENATE("(",ROUND((D462/$H462)*100,1),")")</f>
        <v>(38.7)</v>
      </c>
      <c r="F462" s="302">
        <f>SUM(F460:F461)</f>
        <v>8.0480688838784822</v>
      </c>
      <c r="G462" s="299" t="str">
        <f>CONCATENATE("(",ROUND((F462/$H462)*100,1),")")</f>
        <v>(30.4)</v>
      </c>
      <c r="H462" s="302">
        <f>SUM(H460:H461)</f>
        <v>26.493000000000006</v>
      </c>
      <c r="I462" s="299" t="str">
        <f>CONCATENATE("(",ROUND((H462/$H462)*100,1),")")</f>
        <v>(100)</v>
      </c>
      <c r="K462" s="302">
        <f t="shared" si="346"/>
        <v>0.95476575264931185</v>
      </c>
      <c r="L462" s="302">
        <f t="shared" si="347"/>
        <v>1.7299873669262276</v>
      </c>
      <c r="M462" s="302">
        <f t="shared" si="348"/>
        <v>1.093246880424485</v>
      </c>
      <c r="N462" s="302">
        <f t="shared" si="349"/>
        <v>3.7780000000000244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4.2838495460767243</v>
      </c>
      <c r="C471" s="299" t="str">
        <f>CONCATENATE("(",ROUND((B471/$H473)*100,1),")")</f>
        <v>(16.7)</v>
      </c>
      <c r="D471" s="302">
        <f>'Ind T6'!M198</f>
        <v>1.2688116992969374</v>
      </c>
      <c r="E471" s="299" t="str">
        <f>CONCATENATE("(",ROUND((D471/$H473)*100,1),")")</f>
        <v>(5)</v>
      </c>
      <c r="F471" s="302">
        <f>'Ind T6'!N198</f>
        <v>2.0234075563505654</v>
      </c>
      <c r="G471" s="299" t="str">
        <f>CONCATENATE("(",ROUND((F471/$H473)*100,1),")")</f>
        <v>(7.9)</v>
      </c>
      <c r="H471" s="302">
        <f>SUM(B471,D471,F471)</f>
        <v>7.5760688017242268</v>
      </c>
      <c r="I471" s="299" t="str">
        <f>CONCATENATE("(",ROUND((H471/$H473)*100,1),")")</f>
        <v>(29.6)</v>
      </c>
      <c r="K471" s="302">
        <f>B476-B471</f>
        <v>-9.5937116025178959E-2</v>
      </c>
      <c r="L471" s="302">
        <f>D476-D471</f>
        <v>-7.2075068311667323E-2</v>
      </c>
      <c r="M471" s="302">
        <f>F476-F471</f>
        <v>-4.7876669872966238E-2</v>
      </c>
      <c r="N471" s="302">
        <f>SUM(K471:M471)</f>
        <v>-0.21588885420981252</v>
      </c>
    </row>
    <row r="472" spans="1:14" x14ac:dyDescent="0.2">
      <c r="A472" s="282" t="s">
        <v>365</v>
      </c>
      <c r="B472" s="302">
        <f>'Ind T6'!L197</f>
        <v>5.0317542405361895</v>
      </c>
      <c r="C472" s="299" t="str">
        <f>CONCATENATE("(",ROUND((B472/$H473)*100,1),")")</f>
        <v>(19.6)</v>
      </c>
      <c r="D472" s="302">
        <f>'Ind T6'!M197</f>
        <v>6.4312108888054063</v>
      </c>
      <c r="E472" s="299" t="str">
        <f>CONCATENATE("(",ROUND((D472/$H473)*100,1),")")</f>
        <v>(25.1)</v>
      </c>
      <c r="F472" s="302">
        <f>'Ind T6'!N197</f>
        <v>6.5919660689341875</v>
      </c>
      <c r="G472" s="299" t="str">
        <f>CONCATENATE("(",ROUND((F472/$H473)*100,1),")")</f>
        <v>(25.7)</v>
      </c>
      <c r="H472" s="302">
        <f t="shared" ref="H472" si="350">SUM(B472,D472,F472)</f>
        <v>18.054931198275781</v>
      </c>
      <c r="I472" s="299" t="str">
        <f>CONCATENATE("(",ROUND((H472/$H473)*100,1),")")</f>
        <v>(70.4)</v>
      </c>
      <c r="K472" s="302">
        <f t="shared" ref="K472:K473" si="351">B477-B472</f>
        <v>-0.41791009430315107</v>
      </c>
      <c r="L472" s="302">
        <f t="shared" ref="L472:L473" si="352">D477-D472</f>
        <v>-0.43038394056206553</v>
      </c>
      <c r="M472" s="302">
        <f t="shared" ref="M472:M473" si="353">F477-F472</f>
        <v>-0.33281711092498512</v>
      </c>
      <c r="N472" s="302">
        <f t="shared" ref="N472:N473" si="354">SUM(K472:M472)</f>
        <v>-1.1811111457902017</v>
      </c>
    </row>
    <row r="473" spans="1:14" x14ac:dyDescent="0.2">
      <c r="A473" s="282" t="s">
        <v>363</v>
      </c>
      <c r="B473" s="302">
        <f>SUM(B471:B472)</f>
        <v>9.3156037866129147</v>
      </c>
      <c r="C473" s="299" t="str">
        <f>CONCATENATE("(",ROUND((B473/$H473)*100,1),")")</f>
        <v>(36.3)</v>
      </c>
      <c r="D473" s="302">
        <f>SUM(D471:D472)</f>
        <v>7.7000225881023434</v>
      </c>
      <c r="E473" s="299" t="str">
        <f>CONCATENATE("(",ROUND((D473/$H473)*100,1),")")</f>
        <v>(30)</v>
      </c>
      <c r="F473" s="302">
        <f>SUM(F471:F472)</f>
        <v>8.6153736252847537</v>
      </c>
      <c r="G473" s="299" t="str">
        <f>CONCATENATE("(",ROUND((F473/$H473)*100,1),")")</f>
        <v>(33.6)</v>
      </c>
      <c r="H473" s="302">
        <f>SUM(H471:H472)</f>
        <v>25.631000000000007</v>
      </c>
      <c r="I473" s="299" t="str">
        <f>CONCATENATE("(",ROUND((H473/$H473)*100,1),")")</f>
        <v>(100)</v>
      </c>
      <c r="K473" s="302">
        <f t="shared" si="351"/>
        <v>-0.51384721032833092</v>
      </c>
      <c r="L473" s="302">
        <f t="shared" si="352"/>
        <v>-0.50245900887373285</v>
      </c>
      <c r="M473" s="302">
        <f t="shared" si="353"/>
        <v>-0.38069378079795158</v>
      </c>
      <c r="N473" s="302">
        <f t="shared" si="354"/>
        <v>-1.3970000000000153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4.1879124300515453</v>
      </c>
      <c r="C476" s="299" t="str">
        <f>CONCATENATE("(",ROUND((B476/$H478)*100,1),")")</f>
        <v>(17.3)</v>
      </c>
      <c r="D476" s="302">
        <f>'Ind T6'!R198</f>
        <v>1.1967366309852701</v>
      </c>
      <c r="E476" s="299" t="str">
        <f>CONCATENATE("(",ROUND((D476/$H478)*100,1),")")</f>
        <v>(4.9)</v>
      </c>
      <c r="F476" s="302">
        <f>'Ind T6'!S198</f>
        <v>1.9755308864775991</v>
      </c>
      <c r="G476" s="299" t="str">
        <f>CONCATENATE("(",ROUND((F476/$H478)*100,1),")")</f>
        <v>(8.2)</v>
      </c>
      <c r="H476" s="302">
        <f>SUM(B476,D476,F476)</f>
        <v>7.3601799475144141</v>
      </c>
      <c r="I476" s="299" t="str">
        <f>CONCATENATE("(",ROUND((H476/$H478)*100,1),")")</f>
        <v>(30.4)</v>
      </c>
      <c r="K476" s="302">
        <f>B481-B476</f>
        <v>0.18053113487726602</v>
      </c>
      <c r="L476" s="302">
        <f>D481-D476</f>
        <v>-1.4600047965473983E-3</v>
      </c>
      <c r="M476" s="302">
        <f>F481-F476</f>
        <v>7.6482531760637462E-2</v>
      </c>
      <c r="N476" s="302">
        <f>SUM(K476:M476)</f>
        <v>0.25555366184135608</v>
      </c>
    </row>
    <row r="477" spans="1:14" x14ac:dyDescent="0.2">
      <c r="A477" s="282" t="s">
        <v>365</v>
      </c>
      <c r="B477" s="302">
        <f>'Ind T6'!Q197</f>
        <v>4.6138441462330384</v>
      </c>
      <c r="C477" s="299" t="str">
        <f>CONCATENATE("(",ROUND((B477/$H478)*100,1),")")</f>
        <v>(19)</v>
      </c>
      <c r="D477" s="302">
        <f>'Ind T6'!R197</f>
        <v>6.0008269482433407</v>
      </c>
      <c r="E477" s="299" t="str">
        <f>CONCATENATE("(",ROUND((D477/$H478)*100,1),")")</f>
        <v>(24.8)</v>
      </c>
      <c r="F477" s="302">
        <f>'Ind T6'!S197</f>
        <v>6.2591489580092023</v>
      </c>
      <c r="G477" s="299" t="str">
        <f>CONCATENATE("(",ROUND((F477/$H478)*100,1),")")</f>
        <v>(25.8)</v>
      </c>
      <c r="H477" s="302">
        <f t="shared" ref="H477" si="355">SUM(B477,D477,F477)</f>
        <v>16.873820052485581</v>
      </c>
      <c r="I477" s="299" t="str">
        <f>CONCATENATE("(",ROUND((H477/$H478)*100,1),")")</f>
        <v>(69.6)</v>
      </c>
      <c r="K477" s="302">
        <f t="shared" ref="K477:K478" si="356">B482-B477</f>
        <v>-0.22894724610724015</v>
      </c>
      <c r="L477" s="302">
        <f t="shared" ref="L477:L478" si="357">D482-D477</f>
        <v>-0.21822754164523417</v>
      </c>
      <c r="M477" s="302">
        <f t="shared" ref="M477:M478" si="358">F482-F477</f>
        <v>-0.12537887408887016</v>
      </c>
      <c r="N477" s="302">
        <f t="shared" ref="N477:N478" si="359">SUM(K477:M477)</f>
        <v>-0.57255366184134449</v>
      </c>
    </row>
    <row r="478" spans="1:14" x14ac:dyDescent="0.2">
      <c r="A478" s="282" t="s">
        <v>363</v>
      </c>
      <c r="B478" s="302">
        <f>SUM(B476:B477)</f>
        <v>8.8017565762845837</v>
      </c>
      <c r="C478" s="299" t="str">
        <f>CONCATENATE("(",ROUND((B478/$H478)*100,1),")")</f>
        <v>(36.3)</v>
      </c>
      <c r="D478" s="302">
        <f>SUM(D476:D477)</f>
        <v>7.1975635792286106</v>
      </c>
      <c r="E478" s="299" t="str">
        <f>CONCATENATE("(",ROUND((D478/$H478)*100,1),")")</f>
        <v>(29.7)</v>
      </c>
      <c r="F478" s="302">
        <f>SUM(F476:F477)</f>
        <v>8.2346798444868021</v>
      </c>
      <c r="G478" s="299" t="str">
        <f>CONCATENATE("(",ROUND((F478/$H478)*100,1),")")</f>
        <v>(34)</v>
      </c>
      <c r="H478" s="302">
        <f>SUM(H476:H477)</f>
        <v>24.233999999999995</v>
      </c>
      <c r="I478" s="299" t="str">
        <f>CONCATENATE("(",ROUND((H478/$H478)*100,1),")")</f>
        <v>(100)</v>
      </c>
      <c r="K478" s="302">
        <f t="shared" si="356"/>
        <v>-4.8416111229974135E-2</v>
      </c>
      <c r="L478" s="302">
        <f t="shared" si="357"/>
        <v>-0.21968754644178112</v>
      </c>
      <c r="M478" s="302">
        <f t="shared" si="358"/>
        <v>-4.8896342328234255E-2</v>
      </c>
      <c r="N478" s="302">
        <f t="shared" si="359"/>
        <v>-0.31699999999998951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4.3684435649288114</v>
      </c>
      <c r="C481" s="299" t="str">
        <f>CONCATENATE("(",ROUND((B481/$H483)*100,1),")")</f>
        <v>(18.3)</v>
      </c>
      <c r="D481" s="302">
        <f>'Ind T6'!W198</f>
        <v>1.1952766261887227</v>
      </c>
      <c r="E481" s="299" t="str">
        <f>CONCATENATE("(",ROUND((D481/$H483)*100,1),")")</f>
        <v>(5)</v>
      </c>
      <c r="F481" s="302">
        <f>'Ind T6'!X198</f>
        <v>2.0520134182382366</v>
      </c>
      <c r="G481" s="299" t="str">
        <f>CONCATENATE("(",ROUND((F481/$H483)*100,1),")")</f>
        <v>(8.6)</v>
      </c>
      <c r="H481" s="302">
        <f>SUM(B481,D481,F481)</f>
        <v>7.6157336093557708</v>
      </c>
      <c r="I481" s="299" t="str">
        <f>CONCATENATE("(",ROUND((H481/$H483)*100,1),")")</f>
        <v>(31.8)</v>
      </c>
      <c r="K481" s="302">
        <f>B481-B471</f>
        <v>8.4594018852087061E-2</v>
      </c>
      <c r="L481" s="302">
        <f>D481-D471</f>
        <v>-7.3535073108214721E-2</v>
      </c>
      <c r="M481" s="302">
        <f>F481-F471</f>
        <v>2.8605861887671225E-2</v>
      </c>
      <c r="N481" s="302">
        <f>SUM(K481:M481)</f>
        <v>3.9664807631543564E-2</v>
      </c>
    </row>
    <row r="482" spans="1:14" x14ac:dyDescent="0.2">
      <c r="A482" s="282" t="s">
        <v>365</v>
      </c>
      <c r="B482" s="302">
        <f>'Ind T6'!V197</f>
        <v>4.3848969001257982</v>
      </c>
      <c r="C482" s="299" t="str">
        <f>CONCATENATE("(",ROUND((B482/$H483)*100,1),")")</f>
        <v>(18.3)</v>
      </c>
      <c r="D482" s="302">
        <f>'Ind T6'!W197</f>
        <v>5.7825994065981066</v>
      </c>
      <c r="E482" s="299" t="str">
        <f>CONCATENATE("(",ROUND((D482/$H483)*100,1),")")</f>
        <v>(24.2)</v>
      </c>
      <c r="F482" s="302">
        <f>'Ind T6'!X197</f>
        <v>6.1337700839203322</v>
      </c>
      <c r="G482" s="299" t="str">
        <f>CONCATENATE("(",ROUND((F482/$H483)*100,1),")")</f>
        <v>(25.6)</v>
      </c>
      <c r="H482" s="302">
        <f t="shared" ref="H482" si="360">SUM(B482,D482,F482)</f>
        <v>16.301266390644237</v>
      </c>
      <c r="I482" s="299" t="str">
        <f>CONCATENATE("(",ROUND((H482/$H483)*100,1),")")</f>
        <v>(68.2)</v>
      </c>
      <c r="K482" s="302">
        <f t="shared" ref="K482:K483" si="361">B482-B472</f>
        <v>-0.64685734041039122</v>
      </c>
      <c r="L482" s="302">
        <f t="shared" ref="L482:L483" si="362">D482-D472</f>
        <v>-0.64861148220729969</v>
      </c>
      <c r="M482" s="302">
        <f t="shared" ref="M482:M483" si="363">F482-F472</f>
        <v>-0.45819598501385528</v>
      </c>
      <c r="N482" s="302">
        <f t="shared" ref="N482:N483" si="364">SUM(K482:M482)</f>
        <v>-1.7536648076315462</v>
      </c>
    </row>
    <row r="483" spans="1:14" x14ac:dyDescent="0.2">
      <c r="A483" s="282" t="s">
        <v>363</v>
      </c>
      <c r="B483" s="302">
        <f>SUM(B481:B482)</f>
        <v>8.7533404650546096</v>
      </c>
      <c r="C483" s="299" t="str">
        <f>CONCATENATE("(",ROUND((B483/$H483)*100,1),")")</f>
        <v>(36.6)</v>
      </c>
      <c r="D483" s="302">
        <f>SUM(D481:D482)</f>
        <v>6.9778760327868294</v>
      </c>
      <c r="E483" s="299" t="str">
        <f>CONCATENATE("(",ROUND((D483/$H483)*100,1),")")</f>
        <v>(29.2)</v>
      </c>
      <c r="F483" s="302">
        <f>SUM(F481:F482)</f>
        <v>8.1857835021585679</v>
      </c>
      <c r="G483" s="299" t="str">
        <f>CONCATENATE("(",ROUND((F483/$H483)*100,1),")")</f>
        <v>(34.2)</v>
      </c>
      <c r="H483" s="302">
        <f>SUM(H481:H482)</f>
        <v>23.917000000000009</v>
      </c>
      <c r="I483" s="299" t="str">
        <f>CONCATENATE("(",ROUND((H483/$H483)*100,1),")")</f>
        <v>(100)</v>
      </c>
      <c r="K483" s="302">
        <f t="shared" si="361"/>
        <v>-0.56226332155830505</v>
      </c>
      <c r="L483" s="302">
        <f t="shared" si="362"/>
        <v>-0.72214655531551397</v>
      </c>
      <c r="M483" s="302">
        <f t="shared" si="363"/>
        <v>-0.42959012312618583</v>
      </c>
      <c r="N483" s="302">
        <f t="shared" si="364"/>
        <v>-1.7140000000000049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Kent and Medway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2.5919272246309193</v>
      </c>
      <c r="C8" s="300">
        <v>1.0852428163957195</v>
      </c>
      <c r="D8" s="300">
        <v>1.4344987129023794</v>
      </c>
      <c r="E8" s="300">
        <f>SUM(B8:D8)</f>
        <v>5.1116687539290186</v>
      </c>
      <c r="F8" s="300"/>
      <c r="G8" s="300">
        <v>0.57538076660925175</v>
      </c>
      <c r="H8" s="300">
        <v>1.4966251350518351</v>
      </c>
      <c r="I8" s="300">
        <v>0.82597309249247197</v>
      </c>
      <c r="J8" s="300">
        <f>SUM(G8:I8)</f>
        <v>2.8979789941535588</v>
      </c>
      <c r="K8" s="300"/>
      <c r="L8" s="300">
        <v>2.5208418184626669</v>
      </c>
      <c r="M8" s="300">
        <v>1.1597065595772611</v>
      </c>
      <c r="N8" s="300">
        <v>0.78781633747959834</v>
      </c>
      <c r="O8" s="300">
        <f>SUM(L8:N8)</f>
        <v>4.4683647155195265</v>
      </c>
      <c r="P8" s="300"/>
      <c r="Q8" s="300">
        <v>2.5881629804019122</v>
      </c>
      <c r="R8" s="300">
        <v>1.1543383170918819</v>
      </c>
      <c r="S8" s="300">
        <v>0.82083121216266741</v>
      </c>
      <c r="T8" s="300">
        <f>SUM(Q8:S8)</f>
        <v>4.563332509656461</v>
      </c>
      <c r="U8" s="300"/>
      <c r="V8" s="300">
        <v>2.5980841829984573</v>
      </c>
      <c r="W8" s="300">
        <v>1.0776710830197092</v>
      </c>
      <c r="X8" s="300">
        <v>0.84932439646354363</v>
      </c>
      <c r="Y8" s="300">
        <f>SUM(V8:X8)</f>
        <v>4.5250796624817102</v>
      </c>
    </row>
    <row r="9" spans="1:25" x14ac:dyDescent="0.2">
      <c r="A9" s="260" t="s">
        <v>364</v>
      </c>
      <c r="B9" s="300">
        <v>5.7490530856332178</v>
      </c>
      <c r="C9" s="300">
        <v>0.52618764349654912</v>
      </c>
      <c r="D9" s="300">
        <v>1.8580905169411968</v>
      </c>
      <c r="E9" s="300">
        <f t="shared" ref="E9:E10" si="0">SUM(B9:D9)</f>
        <v>8.1333312460709628</v>
      </c>
      <c r="F9" s="300"/>
      <c r="G9" s="300">
        <v>5.8843004440924425</v>
      </c>
      <c r="H9" s="300">
        <v>0.67411645260116937</v>
      </c>
      <c r="I9" s="300">
        <v>4.9746041091528452</v>
      </c>
      <c r="J9" s="300">
        <f t="shared" ref="J9:J10" si="1">SUM(G9:I9)</f>
        <v>11.533021005846457</v>
      </c>
      <c r="K9" s="300"/>
      <c r="L9" s="300">
        <v>5.0817420947781304</v>
      </c>
      <c r="M9" s="300">
        <v>1.4773331968975286E-2</v>
      </c>
      <c r="N9" s="300">
        <v>1.5401198577333715</v>
      </c>
      <c r="O9" s="300">
        <f t="shared" ref="O9:O10" si="2">SUM(L9:N9)</f>
        <v>6.6366352844804766</v>
      </c>
      <c r="P9" s="300"/>
      <c r="Q9" s="300">
        <v>5.3926933152014067</v>
      </c>
      <c r="R9" s="300">
        <v>1.506894847380599E-2</v>
      </c>
      <c r="S9" s="300">
        <v>1.5339052266683224</v>
      </c>
      <c r="T9" s="300">
        <f t="shared" ref="T9:T10" si="3">SUM(Q9:S9)</f>
        <v>6.9416674903435345</v>
      </c>
      <c r="U9" s="300"/>
      <c r="V9" s="300">
        <v>5.8740903866441689</v>
      </c>
      <c r="W9" s="300">
        <v>1.5374963931732839E-2</v>
      </c>
      <c r="X9" s="300">
        <v>1.4264549869423888</v>
      </c>
      <c r="Y9" s="300">
        <f t="shared" ref="Y9:Y10" si="4">SUM(V9:X9)</f>
        <v>7.3159203375182909</v>
      </c>
    </row>
    <row r="10" spans="1:25" x14ac:dyDescent="0.2">
      <c r="A10" s="264" t="s">
        <v>363</v>
      </c>
      <c r="B10" s="301">
        <f>SUM(B8:B9)</f>
        <v>8.3409803102641362</v>
      </c>
      <c r="C10" s="301">
        <f t="shared" ref="C10:D10" si="5">SUM(C8:C9)</f>
        <v>1.6114304598922686</v>
      </c>
      <c r="D10" s="301">
        <f t="shared" si="5"/>
        <v>3.2925892298435762</v>
      </c>
      <c r="E10" s="301">
        <f t="shared" si="0"/>
        <v>13.244999999999981</v>
      </c>
      <c r="F10" s="301"/>
      <c r="G10" s="301">
        <f>SUM(G8:G9)</f>
        <v>6.4596812107016941</v>
      </c>
      <c r="H10" s="301">
        <f t="shared" ref="H10" si="6">SUM(H8:H9)</f>
        <v>2.1707415876530045</v>
      </c>
      <c r="I10" s="301">
        <f t="shared" ref="I10" si="7">SUM(I8:I9)</f>
        <v>5.800577201645317</v>
      </c>
      <c r="J10" s="301">
        <f t="shared" si="1"/>
        <v>14.431000000000015</v>
      </c>
      <c r="K10" s="301"/>
      <c r="L10" s="301">
        <f>SUM(L8:L9)</f>
        <v>7.6025839132407977</v>
      </c>
      <c r="M10" s="301">
        <f t="shared" ref="M10" si="8">SUM(M8:M9)</f>
        <v>1.1744798915462364</v>
      </c>
      <c r="N10" s="301">
        <f t="shared" ref="N10" si="9">SUM(N8:N9)</f>
        <v>2.3279361952129696</v>
      </c>
      <c r="O10" s="301">
        <f t="shared" si="2"/>
        <v>11.105000000000004</v>
      </c>
      <c r="P10" s="301"/>
      <c r="Q10" s="301">
        <f>SUM(Q8:Q9)</f>
        <v>7.9808562956033189</v>
      </c>
      <c r="R10" s="301">
        <f t="shared" ref="R10" si="10">SUM(R8:R9)</f>
        <v>1.169407265565688</v>
      </c>
      <c r="S10" s="301">
        <f t="shared" ref="S10" si="11">SUM(S8:S9)</f>
        <v>2.3547364388309897</v>
      </c>
      <c r="T10" s="301">
        <f t="shared" si="3"/>
        <v>11.504999999999997</v>
      </c>
      <c r="U10" s="301"/>
      <c r="V10" s="301">
        <f>SUM(V8:V9)</f>
        <v>8.4721745696426254</v>
      </c>
      <c r="W10" s="301">
        <f t="shared" ref="W10" si="12">SUM(W8:W9)</f>
        <v>1.093046046951442</v>
      </c>
      <c r="X10" s="301">
        <f t="shared" ref="X10" si="13">SUM(X8:X9)</f>
        <v>2.2757793834059323</v>
      </c>
      <c r="Y10" s="301">
        <f t="shared" si="4"/>
        <v>11.841000000000001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4.6353832701523733E-2</v>
      </c>
      <c r="C17" s="300">
        <v>1.357505100561332E-2</v>
      </c>
      <c r="D17" s="300">
        <v>1.655494025079522E-4</v>
      </c>
      <c r="E17" s="300">
        <f>SUM(B17:D17)</f>
        <v>6.0094433109645004E-2</v>
      </c>
      <c r="F17" s="300"/>
      <c r="G17" s="300">
        <v>4.2767102228374772E-2</v>
      </c>
      <c r="H17" s="300">
        <v>1.2336664104605941E-2</v>
      </c>
      <c r="I17" s="300">
        <v>0.20215680246070733</v>
      </c>
      <c r="J17" s="300">
        <f>SUM(G17:I17)</f>
        <v>0.25726056879368803</v>
      </c>
      <c r="K17" s="300"/>
      <c r="L17" s="300">
        <v>4.45801980194774E-2</v>
      </c>
      <c r="M17" s="300">
        <v>1.0749834983581261E-2</v>
      </c>
      <c r="N17" s="300">
        <v>0</v>
      </c>
      <c r="O17" s="300">
        <f>SUM(L17:N17)</f>
        <v>5.5330033003058665E-2</v>
      </c>
      <c r="P17" s="300"/>
      <c r="Q17" s="300">
        <v>4.0367392106678224E-2</v>
      </c>
      <c r="R17" s="300">
        <v>9.9712283292590284E-3</v>
      </c>
      <c r="S17" s="300">
        <v>0</v>
      </c>
      <c r="T17" s="300">
        <f>SUM(Q17:S17)</f>
        <v>5.0338620435937252E-2</v>
      </c>
      <c r="U17" s="300"/>
      <c r="V17" s="300">
        <v>3.6358910891687871E-2</v>
      </c>
      <c r="W17" s="300">
        <v>9.6629537955330146E-3</v>
      </c>
      <c r="X17" s="300">
        <v>0</v>
      </c>
      <c r="Y17" s="300">
        <f>SUM(V17:X17)</f>
        <v>4.6021864687220887E-2</v>
      </c>
    </row>
    <row r="18" spans="1:25" x14ac:dyDescent="0.2">
      <c r="A18" s="260" t="s">
        <v>364</v>
      </c>
      <c r="B18" s="300">
        <v>0.34765374526364201</v>
      </c>
      <c r="C18" s="300">
        <v>4.5857184494525284E-2</v>
      </c>
      <c r="D18" s="300">
        <v>0.11439463713218682</v>
      </c>
      <c r="E18" s="300">
        <f t="shared" ref="E18:E19" si="14">SUM(B18:D18)</f>
        <v>0.50790556689035415</v>
      </c>
      <c r="F18" s="300"/>
      <c r="G18" s="300">
        <v>0.27716372021439345</v>
      </c>
      <c r="H18" s="300">
        <v>2.7963105303587675E-3</v>
      </c>
      <c r="I18" s="300">
        <v>0.10477940046155873</v>
      </c>
      <c r="J18" s="300">
        <f t="shared" ref="J18:J19" si="15">SUM(G18:I18)</f>
        <v>0.38473943120631093</v>
      </c>
      <c r="K18" s="300"/>
      <c r="L18" s="300">
        <v>0.25941881188146343</v>
      </c>
      <c r="M18" s="300">
        <v>1.8970297029787429E-3</v>
      </c>
      <c r="N18" s="300">
        <v>0.16235412541249866</v>
      </c>
      <c r="O18" s="300">
        <f t="shared" ref="O18:O19" si="16">SUM(L18:N18)</f>
        <v>0.42366996699694082</v>
      </c>
      <c r="P18" s="300"/>
      <c r="Q18" s="300">
        <v>0.23609295462989774</v>
      </c>
      <c r="R18" s="300">
        <v>1.7690888970874766E-3</v>
      </c>
      <c r="S18" s="300">
        <v>0.14779933603707701</v>
      </c>
      <c r="T18" s="300">
        <f t="shared" ref="T18:T19" si="17">SUM(Q18:S18)</f>
        <v>0.38566137956406221</v>
      </c>
      <c r="U18" s="300"/>
      <c r="V18" s="300">
        <v>0.21979125412562009</v>
      </c>
      <c r="W18" s="300">
        <v>1.8015676567657048E-3</v>
      </c>
      <c r="X18" s="300">
        <v>0.12938531353039393</v>
      </c>
      <c r="Y18" s="300">
        <f t="shared" ref="Y18:Y19" si="18">SUM(V18:X18)</f>
        <v>0.35097813531277972</v>
      </c>
    </row>
    <row r="19" spans="1:25" x14ac:dyDescent="0.2">
      <c r="A19" s="264" t="s">
        <v>363</v>
      </c>
      <c r="B19" s="301">
        <f>SUM(B17:B18)</f>
        <v>0.39400757796516572</v>
      </c>
      <c r="C19" s="301">
        <f t="shared" ref="C19" si="19">SUM(C17:C18)</f>
        <v>5.9432235500138604E-2</v>
      </c>
      <c r="D19" s="301">
        <f t="shared" ref="D19" si="20">SUM(D17:D18)</f>
        <v>0.11456018653469478</v>
      </c>
      <c r="E19" s="301">
        <f t="shared" si="14"/>
        <v>0.56799999999999906</v>
      </c>
      <c r="F19" s="301"/>
      <c r="G19" s="301">
        <f>SUM(G17:G18)</f>
        <v>0.31993082244276821</v>
      </c>
      <c r="H19" s="301">
        <f t="shared" ref="H19" si="21">SUM(H17:H18)</f>
        <v>1.5132974634964708E-2</v>
      </c>
      <c r="I19" s="301">
        <f t="shared" ref="I19" si="22">SUM(I17:I18)</f>
        <v>0.30693620292226609</v>
      </c>
      <c r="J19" s="301">
        <f t="shared" si="15"/>
        <v>0.64199999999999902</v>
      </c>
      <c r="K19" s="301"/>
      <c r="L19" s="301">
        <f>SUM(L17:L18)</f>
        <v>0.30399900990094081</v>
      </c>
      <c r="M19" s="301">
        <f t="shared" ref="M19" si="23">SUM(M17:M18)</f>
        <v>1.2646864686560004E-2</v>
      </c>
      <c r="N19" s="301">
        <f t="shared" ref="N19" si="24">SUM(N17:N18)</f>
        <v>0.16235412541249866</v>
      </c>
      <c r="O19" s="301">
        <f t="shared" si="16"/>
        <v>0.47899999999999948</v>
      </c>
      <c r="P19" s="301"/>
      <c r="Q19" s="301">
        <f>SUM(Q17:Q18)</f>
        <v>0.27646034673657593</v>
      </c>
      <c r="R19" s="301">
        <f t="shared" ref="R19" si="25">SUM(R17:R18)</f>
        <v>1.1740317226346504E-2</v>
      </c>
      <c r="S19" s="301">
        <f t="shared" ref="S19" si="26">SUM(S17:S18)</f>
        <v>0.14779933603707701</v>
      </c>
      <c r="T19" s="301">
        <f t="shared" si="17"/>
        <v>0.43599999999999944</v>
      </c>
      <c r="U19" s="301"/>
      <c r="V19" s="301">
        <f>SUM(V17:V18)</f>
        <v>0.25615016501730797</v>
      </c>
      <c r="W19" s="301">
        <f t="shared" ref="W19" si="27">SUM(W17:W18)</f>
        <v>1.1464521452298719E-2</v>
      </c>
      <c r="X19" s="301">
        <f t="shared" ref="X19" si="28">SUM(X17:X18)</f>
        <v>0.12938531353039393</v>
      </c>
      <c r="Y19" s="301">
        <f t="shared" si="18"/>
        <v>0.39700000000000057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1.3627033458568232</v>
      </c>
      <c r="C26" s="300">
        <v>0.45582728173513287</v>
      </c>
      <c r="D26" s="300">
        <v>0.26281746189230748</v>
      </c>
      <c r="E26" s="300">
        <f>SUM(B26:D26)</f>
        <v>2.0813480894842638</v>
      </c>
      <c r="F26" s="300"/>
      <c r="G26" s="300">
        <v>1.8686009732125792</v>
      </c>
      <c r="H26" s="300">
        <v>0.68853527982550511</v>
      </c>
      <c r="I26" s="300">
        <v>0.28361719383986167</v>
      </c>
      <c r="J26" s="300">
        <f>SUM(G26:I26)</f>
        <v>2.8407534468779461</v>
      </c>
      <c r="K26" s="300"/>
      <c r="L26" s="300">
        <v>1.6865594111973476</v>
      </c>
      <c r="M26" s="300">
        <v>0.92200325714809073</v>
      </c>
      <c r="N26" s="300">
        <v>0.21894306294648164</v>
      </c>
      <c r="O26" s="300">
        <f>SUM(L26:N26)</f>
        <v>2.8275057312919203</v>
      </c>
      <c r="P26" s="300"/>
      <c r="Q26" s="300">
        <v>1.930337445167998</v>
      </c>
      <c r="R26" s="300">
        <v>1.0151575409198212</v>
      </c>
      <c r="S26" s="300">
        <v>0.24829610848099096</v>
      </c>
      <c r="T26" s="300">
        <f>SUM(Q26:S26)</f>
        <v>3.1937910945688106</v>
      </c>
      <c r="U26" s="300"/>
      <c r="V26" s="300">
        <v>2.290460953766432</v>
      </c>
      <c r="W26" s="300">
        <v>1.1193132688158698</v>
      </c>
      <c r="X26" s="300">
        <v>0.28708292031005489</v>
      </c>
      <c r="Y26" s="300">
        <f>SUM(V26:X26)</f>
        <v>3.6968571428923562</v>
      </c>
    </row>
    <row r="27" spans="1:25" x14ac:dyDescent="0.2">
      <c r="A27" s="260" t="s">
        <v>364</v>
      </c>
      <c r="B27" s="300">
        <v>2.8297026331459452</v>
      </c>
      <c r="C27" s="300">
        <v>0.17929760443474427</v>
      </c>
      <c r="D27" s="300">
        <v>0.15665167293504431</v>
      </c>
      <c r="E27" s="300">
        <f t="shared" ref="E27:E28" si="29">SUM(B27:D27)</f>
        <v>3.1656519105157335</v>
      </c>
      <c r="F27" s="300"/>
      <c r="G27" s="300">
        <v>3.7636001622067239</v>
      </c>
      <c r="H27" s="300">
        <v>0.31852392538437385</v>
      </c>
      <c r="I27" s="300">
        <v>7.1122465530948059E-2</v>
      </c>
      <c r="J27" s="300">
        <f t="shared" ref="J27:J28" si="30">SUM(G27:I27)</f>
        <v>4.1532465531220453</v>
      </c>
      <c r="K27" s="300"/>
      <c r="L27" s="300">
        <v>3.7052406201051373</v>
      </c>
      <c r="M27" s="300">
        <v>0.28785342937399466</v>
      </c>
      <c r="N27" s="300">
        <v>0.1424002192289581</v>
      </c>
      <c r="O27" s="300">
        <f t="shared" ref="O27:O28" si="31">SUM(L27:N27)</f>
        <v>4.13549426870809</v>
      </c>
      <c r="P27" s="300"/>
      <c r="Q27" s="300">
        <v>4.0432714089977697</v>
      </c>
      <c r="R27" s="300">
        <v>0.31751139535914918</v>
      </c>
      <c r="S27" s="300">
        <v>0.15842610107427979</v>
      </c>
      <c r="T27" s="300">
        <f t="shared" ref="T27:T28" si="32">SUM(Q27:S27)</f>
        <v>4.5192089054311992</v>
      </c>
      <c r="U27" s="300"/>
      <c r="V27" s="300">
        <v>4.393963585911691</v>
      </c>
      <c r="W27" s="300">
        <v>0.35287275621519359</v>
      </c>
      <c r="X27" s="300">
        <v>0.18230651498074876</v>
      </c>
      <c r="Y27" s="300">
        <f t="shared" ref="Y27:Y28" si="33">SUM(V27:X27)</f>
        <v>4.9291428571076326</v>
      </c>
    </row>
    <row r="28" spans="1:25" x14ac:dyDescent="0.2">
      <c r="A28" s="264" t="s">
        <v>363</v>
      </c>
      <c r="B28" s="301">
        <f>SUM(B26:B27)</f>
        <v>4.1924059790027686</v>
      </c>
      <c r="C28" s="301">
        <f t="shared" ref="C28" si="34">SUM(C26:C27)</f>
        <v>0.63512488616987717</v>
      </c>
      <c r="D28" s="301">
        <f t="shared" ref="D28" si="35">SUM(D26:D27)</f>
        <v>0.41946913482735182</v>
      </c>
      <c r="E28" s="301">
        <f t="shared" si="29"/>
        <v>5.2469999999999981</v>
      </c>
      <c r="F28" s="301"/>
      <c r="G28" s="301">
        <f>SUM(G26:G27)</f>
        <v>5.6322011354193027</v>
      </c>
      <c r="H28" s="301">
        <f t="shared" ref="H28" si="36">SUM(H26:H27)</f>
        <v>1.007059205209879</v>
      </c>
      <c r="I28" s="301">
        <f t="shared" ref="I28" si="37">SUM(I26:I27)</f>
        <v>0.35473965937080976</v>
      </c>
      <c r="J28" s="301">
        <f t="shared" si="30"/>
        <v>6.9939999999999918</v>
      </c>
      <c r="K28" s="301"/>
      <c r="L28" s="301">
        <f>SUM(L26:L27)</f>
        <v>5.391800031302485</v>
      </c>
      <c r="M28" s="301">
        <f t="shared" ref="M28" si="38">SUM(M26:M27)</f>
        <v>1.2098566865220854</v>
      </c>
      <c r="N28" s="301">
        <f t="shared" ref="N28" si="39">SUM(N26:N27)</f>
        <v>0.36134328217543976</v>
      </c>
      <c r="O28" s="301">
        <f t="shared" si="31"/>
        <v>6.9630000000000107</v>
      </c>
      <c r="P28" s="301"/>
      <c r="Q28" s="301">
        <f>SUM(Q26:Q27)</f>
        <v>5.9736088541657679</v>
      </c>
      <c r="R28" s="301">
        <f t="shared" ref="R28" si="40">SUM(R26:R27)</f>
        <v>1.3326689362789703</v>
      </c>
      <c r="S28" s="301">
        <f t="shared" ref="S28" si="41">SUM(S26:S27)</f>
        <v>0.40672220955527072</v>
      </c>
      <c r="T28" s="301">
        <f t="shared" si="32"/>
        <v>7.7130000000000098</v>
      </c>
      <c r="U28" s="301"/>
      <c r="V28" s="301">
        <f>SUM(V26:V27)</f>
        <v>6.6844245396781226</v>
      </c>
      <c r="W28" s="301">
        <f t="shared" ref="W28" si="42">SUM(W26:W27)</f>
        <v>1.4721860250310634</v>
      </c>
      <c r="X28" s="301">
        <f t="shared" ref="X28" si="43">SUM(X26:X27)</f>
        <v>0.46938943529080368</v>
      </c>
      <c r="Y28" s="301">
        <f t="shared" si="33"/>
        <v>8.6259999999999906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1.8318714803556122</v>
      </c>
      <c r="C35" s="300">
        <v>0.48185762207082017</v>
      </c>
      <c r="D35" s="300">
        <v>0.20189269135844862</v>
      </c>
      <c r="E35" s="300">
        <f>SUM(B35:D35)</f>
        <v>2.5156217937848808</v>
      </c>
      <c r="F35" s="300"/>
      <c r="G35" s="300">
        <v>1.8369383357872364</v>
      </c>
      <c r="H35" s="300">
        <v>0.47363948738230033</v>
      </c>
      <c r="I35" s="300">
        <v>0.28574944279680464</v>
      </c>
      <c r="J35" s="300">
        <f>SUM(G35:I35)</f>
        <v>2.5963272659663414</v>
      </c>
      <c r="K35" s="300"/>
      <c r="L35" s="300">
        <v>1.8381933054743154</v>
      </c>
      <c r="M35" s="300">
        <v>0.61184504971905329</v>
      </c>
      <c r="N35" s="300">
        <v>0.26175022059918096</v>
      </c>
      <c r="O35" s="300">
        <f>SUM(L35:N35)</f>
        <v>2.7117885757925495</v>
      </c>
      <c r="P35" s="300"/>
      <c r="Q35" s="300">
        <v>1.6545083488044607</v>
      </c>
      <c r="R35" s="300">
        <v>0.57876808906693122</v>
      </c>
      <c r="S35" s="300">
        <v>0.25049999999873024</v>
      </c>
      <c r="T35" s="300">
        <f>SUM(Q35:S35)</f>
        <v>2.4837764378701221</v>
      </c>
      <c r="U35" s="300"/>
      <c r="V35" s="300">
        <v>1.2213407705666677</v>
      </c>
      <c r="W35" s="300">
        <v>0.45082210447175125</v>
      </c>
      <c r="X35" s="300">
        <v>0.21136188692542723</v>
      </c>
      <c r="Y35" s="300">
        <f>SUM(V35:X35)</f>
        <v>1.8835247619638462</v>
      </c>
    </row>
    <row r="36" spans="1:25" x14ac:dyDescent="0.2">
      <c r="A36" s="260" t="s">
        <v>364</v>
      </c>
      <c r="B36" s="300">
        <v>7.16392281367136</v>
      </c>
      <c r="C36" s="300">
        <v>0.24287178531520651</v>
      </c>
      <c r="D36" s="300">
        <v>0.50358360722855033</v>
      </c>
      <c r="E36" s="300">
        <f t="shared" ref="E36:E37" si="44">SUM(B36:D36)</f>
        <v>7.9103782062151167</v>
      </c>
      <c r="F36" s="300"/>
      <c r="G36" s="300">
        <v>7.5444115898970434</v>
      </c>
      <c r="H36" s="300">
        <v>0.2298521545318824</v>
      </c>
      <c r="I36" s="300">
        <v>0.5884089896047312</v>
      </c>
      <c r="J36" s="300">
        <f t="shared" ref="J36:J37" si="45">SUM(G36:I36)</f>
        <v>8.3626727340336569</v>
      </c>
      <c r="K36" s="300"/>
      <c r="L36" s="300">
        <v>7.3036755103276798</v>
      </c>
      <c r="M36" s="300">
        <v>0.23813953761961371</v>
      </c>
      <c r="N36" s="300">
        <v>0.37839637626017342</v>
      </c>
      <c r="O36" s="300">
        <f t="shared" ref="O36:O37" si="46">SUM(L36:N36)</f>
        <v>7.9202114242074675</v>
      </c>
      <c r="P36" s="300"/>
      <c r="Q36" s="300">
        <v>6.9297254174180933</v>
      </c>
      <c r="R36" s="300">
        <v>0.23020593691892302</v>
      </c>
      <c r="S36" s="300">
        <v>0.37629220779287964</v>
      </c>
      <c r="T36" s="300">
        <f t="shared" ref="T36:T37" si="47">SUM(Q36:S36)</f>
        <v>7.5362235621298961</v>
      </c>
      <c r="U36" s="300"/>
      <c r="V36" s="300">
        <v>5.4443637594946406</v>
      </c>
      <c r="W36" s="300">
        <v>0.18966373162047104</v>
      </c>
      <c r="X36" s="300">
        <v>0.3184477469210259</v>
      </c>
      <c r="Y36" s="300">
        <f t="shared" ref="Y36:Y37" si="48">SUM(V36:X36)</f>
        <v>5.9524752380361381</v>
      </c>
    </row>
    <row r="37" spans="1:25" x14ac:dyDescent="0.2">
      <c r="A37" s="264" t="s">
        <v>363</v>
      </c>
      <c r="B37" s="301">
        <f>SUM(B35:B36)</f>
        <v>8.9957942940269717</v>
      </c>
      <c r="C37" s="301">
        <f t="shared" ref="C37" si="49">SUM(C35:C36)</f>
        <v>0.72472940738602665</v>
      </c>
      <c r="D37" s="301">
        <f t="shared" ref="D37" si="50">SUM(D35:D36)</f>
        <v>0.7054762985869989</v>
      </c>
      <c r="E37" s="301">
        <f t="shared" si="44"/>
        <v>10.425999999999998</v>
      </c>
      <c r="F37" s="301"/>
      <c r="G37" s="301">
        <f>SUM(G35:G36)</f>
        <v>9.3813499256842796</v>
      </c>
      <c r="H37" s="301">
        <f t="shared" ref="H37" si="51">SUM(H35:H36)</f>
        <v>0.70349164191418279</v>
      </c>
      <c r="I37" s="301">
        <f t="shared" ref="I37" si="52">SUM(I35:I36)</f>
        <v>0.8741584324015359</v>
      </c>
      <c r="J37" s="301">
        <f t="shared" si="45"/>
        <v>10.959</v>
      </c>
      <c r="K37" s="301"/>
      <c r="L37" s="301">
        <f>SUM(L35:L36)</f>
        <v>9.1418688158019954</v>
      </c>
      <c r="M37" s="301">
        <f t="shared" ref="M37" si="53">SUM(M35:M36)</f>
        <v>0.849984587338667</v>
      </c>
      <c r="N37" s="301">
        <f t="shared" ref="N37" si="54">SUM(N35:N36)</f>
        <v>0.64014659685935438</v>
      </c>
      <c r="O37" s="301">
        <f t="shared" si="46"/>
        <v>10.632000000000017</v>
      </c>
      <c r="P37" s="301"/>
      <c r="Q37" s="301">
        <f>SUM(Q35:Q36)</f>
        <v>8.5842337662225532</v>
      </c>
      <c r="R37" s="301">
        <f t="shared" ref="R37" si="55">SUM(R35:R36)</f>
        <v>0.80897402598585422</v>
      </c>
      <c r="S37" s="301">
        <f t="shared" ref="S37" si="56">SUM(S35:S36)</f>
        <v>0.62679220779160993</v>
      </c>
      <c r="T37" s="301">
        <f t="shared" si="47"/>
        <v>10.020000000000017</v>
      </c>
      <c r="U37" s="301"/>
      <c r="V37" s="301">
        <f>SUM(V35:V36)</f>
        <v>6.6657045300613085</v>
      </c>
      <c r="W37" s="301">
        <f t="shared" ref="W37" si="57">SUM(W35:W36)</f>
        <v>0.64048583609222232</v>
      </c>
      <c r="X37" s="301">
        <f t="shared" ref="X37" si="58">SUM(X35:X36)</f>
        <v>0.52980963384645308</v>
      </c>
      <c r="Y37" s="301">
        <f t="shared" si="48"/>
        <v>7.8359999999999834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5.2350654732609563</v>
      </c>
      <c r="C44" s="300">
        <v>1.7225950579750822</v>
      </c>
      <c r="D44" s="300">
        <v>1.3143425888163802</v>
      </c>
      <c r="E44" s="300">
        <f>SUM(B44:D44)</f>
        <v>8.2720031200524193</v>
      </c>
      <c r="F44" s="300"/>
      <c r="G44" s="300">
        <v>5.7653004140680668</v>
      </c>
      <c r="H44" s="300">
        <v>1.6241685040101856</v>
      </c>
      <c r="I44" s="300">
        <v>1.246748436784084</v>
      </c>
      <c r="J44" s="300">
        <f>SUM(G44:I44)</f>
        <v>8.6362173548623371</v>
      </c>
      <c r="K44" s="300"/>
      <c r="L44" s="300">
        <v>5.3409219255102656</v>
      </c>
      <c r="M44" s="300">
        <v>2.1518774774061931</v>
      </c>
      <c r="N44" s="300">
        <v>1.0637837450807064</v>
      </c>
      <c r="O44" s="300">
        <f>SUM(L44:N44)</f>
        <v>8.5565831479971663</v>
      </c>
      <c r="P44" s="300"/>
      <c r="Q44" s="300">
        <v>5.1394709477158314</v>
      </c>
      <c r="R44" s="300">
        <v>2.0744654723621871</v>
      </c>
      <c r="S44" s="300">
        <v>0.98781474626396981</v>
      </c>
      <c r="T44" s="300">
        <f>SUM(Q44:S44)</f>
        <v>8.2017511663419889</v>
      </c>
      <c r="U44" s="300"/>
      <c r="V44" s="300">
        <v>4.7409610572057632</v>
      </c>
      <c r="W44" s="300">
        <v>1.9139625662989452</v>
      </c>
      <c r="X44" s="300">
        <v>0.89303574059036817</v>
      </c>
      <c r="Y44" s="300">
        <f>SUM(V44:X44)</f>
        <v>7.5479593640950764</v>
      </c>
    </row>
    <row r="45" spans="1:25" x14ac:dyDescent="0.2">
      <c r="A45" s="260" t="s">
        <v>364</v>
      </c>
      <c r="B45" s="300">
        <v>22.595942305529519</v>
      </c>
      <c r="C45" s="300">
        <v>0.71083098974613901</v>
      </c>
      <c r="D45" s="300">
        <v>2.7592235846719428</v>
      </c>
      <c r="E45" s="300">
        <f t="shared" ref="E45:E46" si="59">SUM(B45:D45)</f>
        <v>26.065996879947601</v>
      </c>
      <c r="F45" s="300"/>
      <c r="G45" s="300">
        <v>23.661731561004988</v>
      </c>
      <c r="H45" s="300">
        <v>0.93475021824699489</v>
      </c>
      <c r="I45" s="300">
        <v>1.7943008658856681</v>
      </c>
      <c r="J45" s="300">
        <f t="shared" ref="J45:J46" si="60">SUM(G45:I45)</f>
        <v>26.390782645137648</v>
      </c>
      <c r="K45" s="300"/>
      <c r="L45" s="300">
        <v>22.870019680935151</v>
      </c>
      <c r="M45" s="300">
        <v>0.97257693192755801</v>
      </c>
      <c r="N45" s="300">
        <v>2.312820239140176</v>
      </c>
      <c r="O45" s="300">
        <f t="shared" ref="O45:O46" si="61">SUM(L45:N45)</f>
        <v>26.155416852002887</v>
      </c>
      <c r="P45" s="300"/>
      <c r="Q45" s="300">
        <v>21.832213867972246</v>
      </c>
      <c r="R45" s="300">
        <v>0.93349129415705179</v>
      </c>
      <c r="S45" s="300">
        <v>2.2145436715287024</v>
      </c>
      <c r="T45" s="300">
        <f t="shared" ref="T45:T46" si="62">SUM(Q45:S45)</f>
        <v>24.980248833657999</v>
      </c>
      <c r="U45" s="300"/>
      <c r="V45" s="300">
        <v>19.443665157440176</v>
      </c>
      <c r="W45" s="300">
        <v>0.84734724675810991</v>
      </c>
      <c r="X45" s="300">
        <v>2.0710282317066464</v>
      </c>
      <c r="Y45" s="300">
        <f t="shared" ref="Y45:Y46" si="63">SUM(V45:X45)</f>
        <v>22.362040635904929</v>
      </c>
    </row>
    <row r="46" spans="1:25" x14ac:dyDescent="0.2">
      <c r="A46" s="264" t="s">
        <v>363</v>
      </c>
      <c r="B46" s="301">
        <f>SUM(B44:B45)</f>
        <v>27.831007778790475</v>
      </c>
      <c r="C46" s="301">
        <f t="shared" ref="C46" si="64">SUM(C44:C45)</f>
        <v>2.4334260477212211</v>
      </c>
      <c r="D46" s="301">
        <f t="shared" ref="D46" si="65">SUM(D44:D45)</f>
        <v>4.0735661734883228</v>
      </c>
      <c r="E46" s="301">
        <f t="shared" si="59"/>
        <v>34.338000000000015</v>
      </c>
      <c r="F46" s="301"/>
      <c r="G46" s="301">
        <f>SUM(G44:G45)</f>
        <v>29.427031975073056</v>
      </c>
      <c r="H46" s="301">
        <f t="shared" ref="H46" si="66">SUM(H44:H45)</f>
        <v>2.5589187222571805</v>
      </c>
      <c r="I46" s="301">
        <f t="shared" ref="I46" si="67">SUM(I44:I45)</f>
        <v>3.041049302669752</v>
      </c>
      <c r="J46" s="301">
        <f t="shared" si="60"/>
        <v>35.026999999999994</v>
      </c>
      <c r="K46" s="301"/>
      <c r="L46" s="301">
        <f>SUM(L44:L45)</f>
        <v>28.210941606445417</v>
      </c>
      <c r="M46" s="301">
        <f t="shared" ref="M46" si="68">SUM(M44:M45)</f>
        <v>3.124454409333751</v>
      </c>
      <c r="N46" s="301">
        <f t="shared" ref="N46" si="69">SUM(N44:N45)</f>
        <v>3.3766039842208824</v>
      </c>
      <c r="O46" s="301">
        <f t="shared" si="61"/>
        <v>34.712000000000053</v>
      </c>
      <c r="P46" s="301"/>
      <c r="Q46" s="301">
        <f>SUM(Q44:Q45)</f>
        <v>26.971684815688079</v>
      </c>
      <c r="R46" s="301">
        <f t="shared" ref="R46" si="70">SUM(R44:R45)</f>
        <v>3.0079567665192388</v>
      </c>
      <c r="S46" s="301">
        <f t="shared" ref="S46" si="71">SUM(S44:S45)</f>
        <v>3.2023584177926723</v>
      </c>
      <c r="T46" s="301">
        <f t="shared" si="62"/>
        <v>33.181999999999988</v>
      </c>
      <c r="U46" s="301"/>
      <c r="V46" s="301">
        <f>SUM(V44:V45)</f>
        <v>24.184626214645938</v>
      </c>
      <c r="W46" s="301">
        <f t="shared" ref="W46" si="72">SUM(W44:W45)</f>
        <v>2.7613098130570553</v>
      </c>
      <c r="X46" s="301">
        <f t="shared" ref="X46" si="73">SUM(X44:X45)</f>
        <v>2.9640639722970148</v>
      </c>
      <c r="Y46" s="301">
        <f t="shared" si="63"/>
        <v>29.910000000000007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0.44945899242377296</v>
      </c>
      <c r="C53" s="300">
        <v>0.12088794364254478</v>
      </c>
      <c r="D53" s="300">
        <v>1.4887677788362502E-4</v>
      </c>
      <c r="E53" s="300">
        <f>SUM(B53:D53)</f>
        <v>0.57049581284420137</v>
      </c>
      <c r="F53" s="300"/>
      <c r="G53" s="300">
        <v>0.60173526140432887</v>
      </c>
      <c r="H53" s="300">
        <v>0.1671123470583846</v>
      </c>
      <c r="I53" s="300">
        <v>1.6351501668840644E-4</v>
      </c>
      <c r="J53" s="300">
        <f>SUM(G53:I53)</f>
        <v>0.76901112347940193</v>
      </c>
      <c r="K53" s="300"/>
      <c r="L53" s="300">
        <v>0.75074176261401915</v>
      </c>
      <c r="M53" s="300">
        <v>0.20436248692260048</v>
      </c>
      <c r="N53" s="300">
        <v>0.31329302909775364</v>
      </c>
      <c r="O53" s="300">
        <f>SUM(L53:N53)</f>
        <v>1.2683972786343733</v>
      </c>
      <c r="P53" s="300"/>
      <c r="Q53" s="300">
        <v>0.74507139787026611</v>
      </c>
      <c r="R53" s="300">
        <v>0.20100335484647891</v>
      </c>
      <c r="S53" s="300">
        <v>0.30371733333446477</v>
      </c>
      <c r="T53" s="300">
        <f>SUM(Q53:S53)</f>
        <v>1.2497920860512097</v>
      </c>
      <c r="U53" s="300"/>
      <c r="V53" s="300">
        <v>0.7673889221481065</v>
      </c>
      <c r="W53" s="300">
        <v>0.20313236174496394</v>
      </c>
      <c r="X53" s="300">
        <v>0.3020942815776545</v>
      </c>
      <c r="Y53" s="300">
        <f>SUM(V53:X53)</f>
        <v>1.272615565470725</v>
      </c>
    </row>
    <row r="54" spans="1:25" x14ac:dyDescent="0.2">
      <c r="A54" s="260" t="s">
        <v>364</v>
      </c>
      <c r="B54" s="300">
        <v>1.490107669808397</v>
      </c>
      <c r="C54" s="300">
        <v>2.2331516682449145E-2</v>
      </c>
      <c r="D54" s="300">
        <v>0.15706500066495033</v>
      </c>
      <c r="E54" s="300">
        <f t="shared" ref="E54:E55" si="74">SUM(B54:D54)</f>
        <v>1.6695041871557965</v>
      </c>
      <c r="F54" s="300"/>
      <c r="G54" s="300">
        <v>1.999625139034044</v>
      </c>
      <c r="H54" s="300">
        <v>4.0715239155034222E-2</v>
      </c>
      <c r="I54" s="300">
        <v>0.42464849833151519</v>
      </c>
      <c r="J54" s="300">
        <f t="shared" ref="J54:J55" si="75">SUM(G54:I54)</f>
        <v>2.4649888765205934</v>
      </c>
      <c r="K54" s="300"/>
      <c r="L54" s="300">
        <v>2.4430891773002319</v>
      </c>
      <c r="M54" s="300">
        <v>3.7513544065390876E-2</v>
      </c>
      <c r="N54" s="300">
        <v>0</v>
      </c>
      <c r="O54" s="300">
        <f t="shared" ref="O54:O55" si="76">SUM(L54:N54)</f>
        <v>2.480602721365623</v>
      </c>
      <c r="P54" s="300"/>
      <c r="Q54" s="300">
        <v>2.3867568171745059</v>
      </c>
      <c r="R54" s="300">
        <v>3.7451096774285604E-2</v>
      </c>
      <c r="S54" s="300">
        <v>0</v>
      </c>
      <c r="T54" s="300">
        <f t="shared" ref="T54:T55" si="77">SUM(Q54:S54)</f>
        <v>2.4242079139487918</v>
      </c>
      <c r="U54" s="300"/>
      <c r="V54" s="300">
        <v>2.3813994358111592</v>
      </c>
      <c r="W54" s="300">
        <v>3.8984998718116844E-2</v>
      </c>
      <c r="X54" s="300">
        <v>0</v>
      </c>
      <c r="Y54" s="300">
        <f t="shared" ref="Y54:Y55" si="78">SUM(V54:X54)</f>
        <v>2.420384434529276</v>
      </c>
    </row>
    <row r="55" spans="1:25" x14ac:dyDescent="0.2">
      <c r="A55" s="264" t="s">
        <v>363</v>
      </c>
      <c r="B55" s="301">
        <f>SUM(B53:B54)</f>
        <v>1.9395666622321701</v>
      </c>
      <c r="C55" s="301">
        <f t="shared" ref="C55" si="79">SUM(C53:C54)</f>
        <v>0.14321946032499391</v>
      </c>
      <c r="D55" s="301">
        <f t="shared" ref="D55" si="80">SUM(D53:D54)</f>
        <v>0.15721387744283397</v>
      </c>
      <c r="E55" s="301">
        <f t="shared" si="74"/>
        <v>2.239999999999998</v>
      </c>
      <c r="F55" s="301"/>
      <c r="G55" s="301">
        <f>SUM(G53:G54)</f>
        <v>2.6013604004383728</v>
      </c>
      <c r="H55" s="301">
        <f t="shared" ref="H55" si="81">SUM(H53:H54)</f>
        <v>0.20782758621341882</v>
      </c>
      <c r="I55" s="301">
        <f t="shared" ref="I55" si="82">SUM(I53:I54)</f>
        <v>0.42481201334820362</v>
      </c>
      <c r="J55" s="301">
        <f t="shared" si="75"/>
        <v>3.2339999999999951</v>
      </c>
      <c r="K55" s="301"/>
      <c r="L55" s="301">
        <f>SUM(L53:L54)</f>
        <v>3.193830939914251</v>
      </c>
      <c r="M55" s="301">
        <f t="shared" ref="M55" si="83">SUM(M53:M54)</f>
        <v>0.24187603098799135</v>
      </c>
      <c r="N55" s="301">
        <f t="shared" ref="N55" si="84">SUM(N53:N54)</f>
        <v>0.31329302909775364</v>
      </c>
      <c r="O55" s="301">
        <f t="shared" si="76"/>
        <v>3.7489999999999961</v>
      </c>
      <c r="P55" s="301"/>
      <c r="Q55" s="301">
        <f>SUM(Q53:Q54)</f>
        <v>3.1318282150447718</v>
      </c>
      <c r="R55" s="301">
        <f t="shared" ref="R55" si="85">SUM(R53:R54)</f>
        <v>0.23845445162076451</v>
      </c>
      <c r="S55" s="301">
        <f t="shared" ref="S55" si="86">SUM(S53:S54)</f>
        <v>0.30371733333446477</v>
      </c>
      <c r="T55" s="301">
        <f t="shared" si="77"/>
        <v>3.6740000000000013</v>
      </c>
      <c r="U55" s="301"/>
      <c r="V55" s="301">
        <f>SUM(V53:V54)</f>
        <v>3.1487883579592655</v>
      </c>
      <c r="W55" s="301">
        <f t="shared" ref="W55" si="87">SUM(W53:W54)</f>
        <v>0.24211736046308077</v>
      </c>
      <c r="X55" s="301">
        <f t="shared" ref="X55" si="88">SUM(X53:X54)</f>
        <v>0.3020942815776545</v>
      </c>
      <c r="Y55" s="301">
        <f t="shared" si="78"/>
        <v>3.6930000000000005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0.97211135146349059</v>
      </c>
      <c r="C62" s="300">
        <v>0.3425295077617968</v>
      </c>
      <c r="D62" s="300">
        <v>0.15403320809290172</v>
      </c>
      <c r="E62" s="300">
        <f>SUM(B62:D62)</f>
        <v>1.4686740673181891</v>
      </c>
      <c r="F62" s="300"/>
      <c r="G62" s="300">
        <v>1.1848915786288619</v>
      </c>
      <c r="H62" s="300">
        <v>0.28686191835614006</v>
      </c>
      <c r="I62" s="300">
        <v>0.21030993434515383</v>
      </c>
      <c r="J62" s="300">
        <f>SUM(G62:I62)</f>
        <v>1.6820634313301557</v>
      </c>
      <c r="K62" s="300"/>
      <c r="L62" s="300">
        <v>1.0204103406491538</v>
      </c>
      <c r="M62" s="300">
        <v>0.24479014909686764</v>
      </c>
      <c r="N62" s="300">
        <v>1.6666563342647944E-2</v>
      </c>
      <c r="O62" s="300">
        <f>SUM(L62:N62)</f>
        <v>1.2818670530886693</v>
      </c>
      <c r="P62" s="300"/>
      <c r="Q62" s="300">
        <v>1.1372585177356984</v>
      </c>
      <c r="R62" s="300">
        <v>0.26569321755224246</v>
      </c>
      <c r="S62" s="300">
        <v>1.7685139774473981E-2</v>
      </c>
      <c r="T62" s="300">
        <f>SUM(Q62:S62)</f>
        <v>1.4206368750624148</v>
      </c>
      <c r="U62" s="300"/>
      <c r="V62" s="300">
        <v>1.3654711819184511</v>
      </c>
      <c r="W62" s="300">
        <v>0.30279193660960435</v>
      </c>
      <c r="X62" s="300">
        <v>1.9106212735343388E-2</v>
      </c>
      <c r="Y62" s="300">
        <f>SUM(V62:X62)</f>
        <v>1.6873693312633988</v>
      </c>
    </row>
    <row r="63" spans="1:25" x14ac:dyDescent="0.2">
      <c r="A63" s="260" t="s">
        <v>364</v>
      </c>
      <c r="B63" s="300">
        <v>3.9453935633309616</v>
      </c>
      <c r="C63" s="300">
        <v>0.12293236935085308</v>
      </c>
      <c r="D63" s="300">
        <v>0</v>
      </c>
      <c r="E63" s="300">
        <f t="shared" ref="E63:E64" si="89">SUM(B63:D63)</f>
        <v>4.0683259326818151</v>
      </c>
      <c r="F63" s="300"/>
      <c r="G63" s="300">
        <v>5.1458326862799959</v>
      </c>
      <c r="H63" s="300">
        <v>0.11857236654425057</v>
      </c>
      <c r="I63" s="300">
        <v>0.34053151584560193</v>
      </c>
      <c r="J63" s="300">
        <f t="shared" ref="J63:J64" si="90">SUM(G63:I63)</f>
        <v>5.6049365686698485</v>
      </c>
      <c r="K63" s="300"/>
      <c r="L63" s="300">
        <v>4.5262219398118484</v>
      </c>
      <c r="M63" s="300">
        <v>0.62312113697894833</v>
      </c>
      <c r="N63" s="300">
        <v>0.2897898701205105</v>
      </c>
      <c r="O63" s="300">
        <f t="shared" ref="O63:O64" si="91">SUM(L63:N63)</f>
        <v>5.4391329469113074</v>
      </c>
      <c r="P63" s="300"/>
      <c r="Q63" s="300">
        <v>4.8209691024931525</v>
      </c>
      <c r="R63" s="300">
        <v>0.6712030695613701</v>
      </c>
      <c r="S63" s="300">
        <v>0.29919095288306935</v>
      </c>
      <c r="T63" s="300">
        <f t="shared" ref="T63:T64" si="92">SUM(Q63:S63)</f>
        <v>5.7913631249375923</v>
      </c>
      <c r="U63" s="300"/>
      <c r="V63" s="300">
        <v>5.3019740339880546</v>
      </c>
      <c r="W63" s="300">
        <v>0.74971117363953788</v>
      </c>
      <c r="X63" s="300">
        <v>0.30694546110899223</v>
      </c>
      <c r="Y63" s="300">
        <f t="shared" ref="Y63:Y64" si="93">SUM(V63:X63)</f>
        <v>6.358630668736585</v>
      </c>
    </row>
    <row r="64" spans="1:25" x14ac:dyDescent="0.2">
      <c r="A64" s="264" t="s">
        <v>363</v>
      </c>
      <c r="B64" s="301">
        <f>SUM(B62:B63)</f>
        <v>4.9175049147944518</v>
      </c>
      <c r="C64" s="301">
        <f t="shared" ref="C64" si="94">SUM(C62:C63)</f>
        <v>0.46546187711264986</v>
      </c>
      <c r="D64" s="301">
        <f t="shared" ref="D64" si="95">SUM(D62:D63)</f>
        <v>0.15403320809290172</v>
      </c>
      <c r="E64" s="301">
        <f t="shared" si="89"/>
        <v>5.5370000000000035</v>
      </c>
      <c r="F64" s="301"/>
      <c r="G64" s="301">
        <f>SUM(G62:G63)</f>
        <v>6.3307242649088575</v>
      </c>
      <c r="H64" s="301">
        <f t="shared" ref="H64" si="96">SUM(H62:H63)</f>
        <v>0.40543428490039063</v>
      </c>
      <c r="I64" s="301">
        <f t="shared" ref="I64" si="97">SUM(I62:I63)</f>
        <v>0.5508414501907557</v>
      </c>
      <c r="J64" s="301">
        <f t="shared" si="90"/>
        <v>7.2870000000000044</v>
      </c>
      <c r="K64" s="301"/>
      <c r="L64" s="301">
        <f>SUM(L62:L63)</f>
        <v>5.5466322804610027</v>
      </c>
      <c r="M64" s="301">
        <f t="shared" ref="M64" si="98">SUM(M62:M63)</f>
        <v>0.86791128607581602</v>
      </c>
      <c r="N64" s="301">
        <f t="shared" ref="N64" si="99">SUM(N62:N63)</f>
        <v>0.30645643346315843</v>
      </c>
      <c r="O64" s="301">
        <f t="shared" si="91"/>
        <v>6.720999999999977</v>
      </c>
      <c r="P64" s="301"/>
      <c r="Q64" s="301">
        <f>SUM(Q62:Q63)</f>
        <v>5.9582276202288504</v>
      </c>
      <c r="R64" s="301">
        <f t="shared" ref="R64" si="100">SUM(R62:R63)</f>
        <v>0.93689628711361261</v>
      </c>
      <c r="S64" s="301">
        <f t="shared" ref="S64" si="101">SUM(S62:S63)</f>
        <v>0.31687609265754335</v>
      </c>
      <c r="T64" s="301">
        <f t="shared" si="92"/>
        <v>7.2120000000000068</v>
      </c>
      <c r="U64" s="301"/>
      <c r="V64" s="301">
        <f>SUM(V62:V63)</f>
        <v>6.6674452159065059</v>
      </c>
      <c r="W64" s="301">
        <f t="shared" ref="W64" si="102">SUM(W62:W63)</f>
        <v>1.0525031102491422</v>
      </c>
      <c r="X64" s="301">
        <f t="shared" ref="X64" si="103">SUM(X62:X63)</f>
        <v>0.32605167384433564</v>
      </c>
      <c r="Y64" s="301">
        <f t="shared" si="93"/>
        <v>8.0459999999999834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4.4659069138272107</v>
      </c>
      <c r="C71" s="300">
        <v>3.1424909672696471</v>
      </c>
      <c r="D71" s="300">
        <v>1.7566771196597846</v>
      </c>
      <c r="E71" s="300">
        <f>SUM(B71:D71)</f>
        <v>9.3650750007566419</v>
      </c>
      <c r="F71" s="300"/>
      <c r="G71" s="300">
        <v>6.2022826206902204</v>
      </c>
      <c r="H71" s="300">
        <v>4.0142194878134925</v>
      </c>
      <c r="I71" s="300">
        <v>2.5651194976585785</v>
      </c>
      <c r="J71" s="300">
        <f>SUM(G71:I71)</f>
        <v>12.781621606162291</v>
      </c>
      <c r="K71" s="300"/>
      <c r="L71" s="300">
        <v>6.0967920087452638</v>
      </c>
      <c r="M71" s="300">
        <v>4.8001396551311366</v>
      </c>
      <c r="N71" s="300">
        <v>2.0123370944763566</v>
      </c>
      <c r="O71" s="300">
        <f>SUM(L71:N71)</f>
        <v>12.909268758352757</v>
      </c>
      <c r="P71" s="300"/>
      <c r="Q71" s="300">
        <v>6.5143134977359223</v>
      </c>
      <c r="R71" s="300">
        <v>5.162886182566238</v>
      </c>
      <c r="S71" s="300">
        <v>2.1599249719741689</v>
      </c>
      <c r="T71" s="300">
        <f>SUM(Q71:S71)</f>
        <v>13.837124652276328</v>
      </c>
      <c r="U71" s="300"/>
      <c r="V71" s="300">
        <v>7.1113192878677545</v>
      </c>
      <c r="W71" s="300">
        <v>5.6991289562701555</v>
      </c>
      <c r="X71" s="300">
        <v>2.4239685410025897</v>
      </c>
      <c r="Y71" s="300">
        <f>SUM(V71:X71)</f>
        <v>15.2344167851405</v>
      </c>
    </row>
    <row r="72" spans="1:25" x14ac:dyDescent="0.2">
      <c r="A72" s="260" t="s">
        <v>364</v>
      </c>
      <c r="B72" s="300">
        <v>28.079884654592227</v>
      </c>
      <c r="C72" s="300">
        <v>1.3766925597783535</v>
      </c>
      <c r="D72" s="300">
        <v>23.556347784872898</v>
      </c>
      <c r="E72" s="300">
        <f t="shared" ref="E72:E73" si="104">SUM(B72:D72)</f>
        <v>53.012924999243481</v>
      </c>
      <c r="F72" s="300"/>
      <c r="G72" s="300">
        <v>34.148008654276211</v>
      </c>
      <c r="H72" s="300">
        <v>1.2959208420775508</v>
      </c>
      <c r="I72" s="300">
        <v>24.516448897483979</v>
      </c>
      <c r="J72" s="300">
        <f t="shared" ref="J72:J73" si="105">SUM(G72:I72)</f>
        <v>59.960378393837743</v>
      </c>
      <c r="K72" s="300"/>
      <c r="L72" s="300">
        <v>32.712686525057372</v>
      </c>
      <c r="M72" s="300">
        <v>2.4192249191337467</v>
      </c>
      <c r="N72" s="300">
        <v>26.766819797456261</v>
      </c>
      <c r="O72" s="300">
        <f t="shared" ref="O72:O73" si="106">SUM(L72:N72)</f>
        <v>61.898731241647383</v>
      </c>
      <c r="P72" s="300"/>
      <c r="Q72" s="300">
        <v>34.363151121314623</v>
      </c>
      <c r="R72" s="300">
        <v>2.6207201980522536</v>
      </c>
      <c r="S72" s="300">
        <v>28.76200402835655</v>
      </c>
      <c r="T72" s="300">
        <f t="shared" ref="T72:T73" si="107">SUM(Q72:S72)</f>
        <v>65.745875347723427</v>
      </c>
      <c r="U72" s="300"/>
      <c r="V72" s="300">
        <v>35.836041951366944</v>
      </c>
      <c r="W72" s="300">
        <v>2.9249051800360126</v>
      </c>
      <c r="X72" s="300">
        <v>31.657636083456552</v>
      </c>
      <c r="Y72" s="300">
        <f t="shared" ref="Y72:Y73" si="108">SUM(V72:X72)</f>
        <v>70.41858321485951</v>
      </c>
    </row>
    <row r="73" spans="1:25" x14ac:dyDescent="0.2">
      <c r="A73" s="264" t="s">
        <v>363</v>
      </c>
      <c r="B73" s="301">
        <f>SUM(B71:B72)</f>
        <v>32.545791568419439</v>
      </c>
      <c r="C73" s="301">
        <f t="shared" ref="C73" si="109">SUM(C71:C72)</f>
        <v>4.5191835270480007</v>
      </c>
      <c r="D73" s="301">
        <f t="shared" ref="D73" si="110">SUM(D71:D72)</f>
        <v>25.313024904532682</v>
      </c>
      <c r="E73" s="301">
        <f t="shared" si="104"/>
        <v>62.378000000000121</v>
      </c>
      <c r="F73" s="301"/>
      <c r="G73" s="301">
        <f>SUM(G71:G72)</f>
        <v>40.35029127496643</v>
      </c>
      <c r="H73" s="301">
        <f t="shared" ref="H73" si="111">SUM(H71:H72)</f>
        <v>5.310140329891043</v>
      </c>
      <c r="I73" s="301">
        <f t="shared" ref="I73" si="112">SUM(I71:I72)</f>
        <v>27.081568395142558</v>
      </c>
      <c r="J73" s="301">
        <f t="shared" si="105"/>
        <v>72.742000000000033</v>
      </c>
      <c r="K73" s="301"/>
      <c r="L73" s="301">
        <f>SUM(L71:L72)</f>
        <v>38.809478533802633</v>
      </c>
      <c r="M73" s="301">
        <f t="shared" ref="M73" si="113">SUM(M71:M72)</f>
        <v>7.2193645742648833</v>
      </c>
      <c r="N73" s="301">
        <f t="shared" ref="N73" si="114">SUM(N71:N72)</f>
        <v>28.779156891932619</v>
      </c>
      <c r="O73" s="301">
        <f t="shared" si="106"/>
        <v>74.808000000000135</v>
      </c>
      <c r="P73" s="301"/>
      <c r="Q73" s="301">
        <f>SUM(Q71:Q72)</f>
        <v>40.877464619050542</v>
      </c>
      <c r="R73" s="301">
        <f t="shared" ref="R73" si="115">SUM(R71:R72)</f>
        <v>7.7836063806184921</v>
      </c>
      <c r="S73" s="301">
        <f t="shared" ref="S73" si="116">SUM(S71:S72)</f>
        <v>30.921929000330721</v>
      </c>
      <c r="T73" s="301">
        <f t="shared" si="107"/>
        <v>79.582999999999757</v>
      </c>
      <c r="U73" s="301"/>
      <c r="V73" s="301">
        <f>SUM(V71:V72)</f>
        <v>42.947361239234695</v>
      </c>
      <c r="W73" s="301">
        <f t="shared" ref="W73" si="117">SUM(W71:W72)</f>
        <v>8.6240341363061681</v>
      </c>
      <c r="X73" s="301">
        <f t="shared" ref="X73" si="118">SUM(X71:X72)</f>
        <v>34.081604624459139</v>
      </c>
      <c r="Y73" s="301">
        <f t="shared" si="108"/>
        <v>85.652999999999992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26.714344347889831</v>
      </c>
      <c r="C80" s="300">
        <v>33.353941059006807</v>
      </c>
      <c r="D80" s="300">
        <v>3.3514312459367339</v>
      </c>
      <c r="E80" s="300">
        <f>SUM(B80:D80)</f>
        <v>63.419716652833372</v>
      </c>
      <c r="F80" s="300"/>
      <c r="G80" s="300">
        <v>27.845353876410659</v>
      </c>
      <c r="H80" s="300">
        <v>32.970569803396849</v>
      </c>
      <c r="I80" s="300">
        <v>2.5572504675539363</v>
      </c>
      <c r="J80" s="300">
        <f>SUM(G80:I80)</f>
        <v>63.373174147361446</v>
      </c>
      <c r="K80" s="300"/>
      <c r="L80" s="300">
        <v>30.25624530163957</v>
      </c>
      <c r="M80" s="300">
        <v>34.170784737221403</v>
      </c>
      <c r="N80" s="300">
        <v>3.1547193000481415</v>
      </c>
      <c r="O80" s="300">
        <f>SUM(L80:N80)</f>
        <v>67.58174933890912</v>
      </c>
      <c r="P80" s="300"/>
      <c r="Q80" s="300">
        <v>31.519843198830515</v>
      </c>
      <c r="R80" s="300">
        <v>32.836839927116827</v>
      </c>
      <c r="S80" s="300">
        <v>3.2465458470255744</v>
      </c>
      <c r="T80" s="300">
        <f>SUM(Q80:S80)</f>
        <v>67.603228972972914</v>
      </c>
      <c r="U80" s="300"/>
      <c r="V80" s="300">
        <v>33.999054378987893</v>
      </c>
      <c r="W80" s="300">
        <v>30.573622275424725</v>
      </c>
      <c r="X80" s="300">
        <v>3.4611476822045657</v>
      </c>
      <c r="Y80" s="300">
        <f>SUM(V80:X80)</f>
        <v>68.033824336617187</v>
      </c>
    </row>
    <row r="81" spans="1:25" x14ac:dyDescent="0.2">
      <c r="A81" s="260" t="s">
        <v>364</v>
      </c>
      <c r="B81" s="300">
        <v>46.869093775087123</v>
      </c>
      <c r="C81" s="300">
        <v>15.515933078868468</v>
      </c>
      <c r="D81" s="300">
        <v>4.7892564932108845</v>
      </c>
      <c r="E81" s="300">
        <f t="shared" ref="E81:E82" si="119">SUM(B81:D81)</f>
        <v>67.17428334716648</v>
      </c>
      <c r="F81" s="300"/>
      <c r="G81" s="300">
        <v>51.592133180659651</v>
      </c>
      <c r="H81" s="300">
        <v>14.540968197321195</v>
      </c>
      <c r="I81" s="300">
        <v>4.2057244746577416</v>
      </c>
      <c r="J81" s="300">
        <f t="shared" ref="J81:J82" si="120">SUM(G81:I81)</f>
        <v>70.338825852638593</v>
      </c>
      <c r="K81" s="300"/>
      <c r="L81" s="300">
        <v>48.349541899321274</v>
      </c>
      <c r="M81" s="300">
        <v>17.458383392009623</v>
      </c>
      <c r="N81" s="300">
        <v>3.9553253697601995</v>
      </c>
      <c r="O81" s="300">
        <f t="shared" ref="O81:O82" si="121">SUM(L81:N81)</f>
        <v>69.763250661091092</v>
      </c>
      <c r="P81" s="300"/>
      <c r="Q81" s="300">
        <v>49.107342921420639</v>
      </c>
      <c r="R81" s="300">
        <v>17.432590980247515</v>
      </c>
      <c r="S81" s="300">
        <v>4.003837125358781</v>
      </c>
      <c r="T81" s="300">
        <f t="shared" ref="T81:T82" si="122">SUM(Q81:S81)</f>
        <v>70.543771027026935</v>
      </c>
      <c r="U81" s="300"/>
      <c r="V81" s="300">
        <v>50.099165421497702</v>
      </c>
      <c r="W81" s="300">
        <v>17.583123354685029</v>
      </c>
      <c r="X81" s="300">
        <v>4.0898868872000467</v>
      </c>
      <c r="Y81" s="300">
        <f t="shared" ref="Y81:Y82" si="123">SUM(V81:X81)</f>
        <v>71.772175663382782</v>
      </c>
    </row>
    <row r="82" spans="1:25" x14ac:dyDescent="0.2">
      <c r="A82" s="264" t="s">
        <v>363</v>
      </c>
      <c r="B82" s="301">
        <f>SUM(B80:B81)</f>
        <v>73.583438122976958</v>
      </c>
      <c r="C82" s="301">
        <f t="shared" ref="C82" si="124">SUM(C80:C81)</f>
        <v>48.869874137875271</v>
      </c>
      <c r="D82" s="301">
        <f t="shared" ref="D82" si="125">SUM(D80:D81)</f>
        <v>8.1406877391476193</v>
      </c>
      <c r="E82" s="301">
        <f t="shared" si="119"/>
        <v>130.59399999999985</v>
      </c>
      <c r="F82" s="301"/>
      <c r="G82" s="301">
        <f>SUM(G80:G81)</f>
        <v>79.437487057070314</v>
      </c>
      <c r="H82" s="301">
        <f t="shared" ref="H82" si="126">SUM(H80:H81)</f>
        <v>47.511538000718048</v>
      </c>
      <c r="I82" s="301">
        <f t="shared" ref="I82" si="127">SUM(I80:I81)</f>
        <v>6.7629749422116774</v>
      </c>
      <c r="J82" s="301">
        <f t="shared" si="120"/>
        <v>133.71200000000005</v>
      </c>
      <c r="K82" s="301"/>
      <c r="L82" s="301">
        <f>SUM(L80:L81)</f>
        <v>78.605787200960847</v>
      </c>
      <c r="M82" s="301">
        <f t="shared" ref="M82" si="128">SUM(M80:M81)</f>
        <v>51.629168129231026</v>
      </c>
      <c r="N82" s="301">
        <f t="shared" ref="N82" si="129">SUM(N80:N81)</f>
        <v>7.1100446698083406</v>
      </c>
      <c r="O82" s="301">
        <f t="shared" si="121"/>
        <v>137.3450000000002</v>
      </c>
      <c r="P82" s="301"/>
      <c r="Q82" s="301">
        <f>SUM(Q80:Q81)</f>
        <v>80.627186120251153</v>
      </c>
      <c r="R82" s="301">
        <f t="shared" ref="R82" si="130">SUM(R80:R81)</f>
        <v>50.269430907364338</v>
      </c>
      <c r="S82" s="301">
        <f t="shared" ref="S82" si="131">SUM(S80:S81)</f>
        <v>7.2503829723843554</v>
      </c>
      <c r="T82" s="301">
        <f t="shared" si="122"/>
        <v>138.14699999999985</v>
      </c>
      <c r="U82" s="301"/>
      <c r="V82" s="301">
        <f>SUM(V80:V81)</f>
        <v>84.098219800485595</v>
      </c>
      <c r="W82" s="301">
        <f t="shared" ref="W82" si="132">SUM(W80:W81)</f>
        <v>48.156745630109754</v>
      </c>
      <c r="X82" s="301">
        <f t="shared" ref="X82" si="133">SUM(X80:X81)</f>
        <v>7.5510345694046119</v>
      </c>
      <c r="Y82" s="301">
        <f t="shared" si="123"/>
        <v>139.80599999999995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5.9656686012788223</v>
      </c>
      <c r="C89" s="300">
        <v>3.2928399469133942</v>
      </c>
      <c r="D89" s="300">
        <v>0.57814623478880101</v>
      </c>
      <c r="E89" s="300">
        <f>SUM(B89:D89)</f>
        <v>9.8366547829810163</v>
      </c>
      <c r="F89" s="300"/>
      <c r="G89" s="300">
        <v>6.9676812528448062</v>
      </c>
      <c r="H89" s="300">
        <v>4.156308128554083</v>
      </c>
      <c r="I89" s="300">
        <v>0.9298164302354498</v>
      </c>
      <c r="J89" s="300">
        <f>SUM(G89:I89)</f>
        <v>12.053805811634339</v>
      </c>
      <c r="K89" s="300"/>
      <c r="L89" s="300">
        <v>6.6688438532013832</v>
      </c>
      <c r="M89" s="300">
        <v>4.0062258848463541</v>
      </c>
      <c r="N89" s="300">
        <v>0.36896796019671746</v>
      </c>
      <c r="O89" s="300">
        <f>SUM(L89:N89)</f>
        <v>11.044037698244455</v>
      </c>
      <c r="P89" s="300"/>
      <c r="Q89" s="300">
        <v>6.9531003533695124</v>
      </c>
      <c r="R89" s="300">
        <v>4.2936705351923194</v>
      </c>
      <c r="S89" s="300">
        <v>0.37210719079835736</v>
      </c>
      <c r="T89" s="300">
        <f>SUM(Q89:S89)</f>
        <v>11.61887807936019</v>
      </c>
      <c r="U89" s="300"/>
      <c r="V89" s="300">
        <v>7.1955469438013564</v>
      </c>
      <c r="W89" s="300">
        <v>4.6356203751982861</v>
      </c>
      <c r="X89" s="300">
        <v>0.36599703888301827</v>
      </c>
      <c r="Y89" s="300">
        <f>SUM(V89:X89)</f>
        <v>12.197164357882661</v>
      </c>
    </row>
    <row r="90" spans="1:25" x14ac:dyDescent="0.2">
      <c r="A90" s="260" t="s">
        <v>364</v>
      </c>
      <c r="B90" s="300">
        <v>24.849056006960407</v>
      </c>
      <c r="C90" s="300">
        <v>2.5302832387924505</v>
      </c>
      <c r="D90" s="300">
        <v>6.7660059712661296</v>
      </c>
      <c r="E90" s="300">
        <f t="shared" ref="E90:E91" si="134">SUM(B90:D90)</f>
        <v>34.145345217018985</v>
      </c>
      <c r="F90" s="300"/>
      <c r="G90" s="300">
        <v>24.419667688162342</v>
      </c>
      <c r="H90" s="300">
        <v>3.6651732709972635</v>
      </c>
      <c r="I90" s="300">
        <v>8.5443532292059139</v>
      </c>
      <c r="J90" s="300">
        <f t="shared" ref="J90:J91" si="135">SUM(G90:I90)</f>
        <v>36.629194188365517</v>
      </c>
      <c r="K90" s="300"/>
      <c r="L90" s="300">
        <v>24.514997438400751</v>
      </c>
      <c r="M90" s="300">
        <v>3.9521912326613804</v>
      </c>
      <c r="N90" s="300">
        <v>4.1737736306934385</v>
      </c>
      <c r="O90" s="300">
        <f t="shared" ref="O90:O91" si="136">SUM(L90:N90)</f>
        <v>32.640962301755572</v>
      </c>
      <c r="P90" s="300"/>
      <c r="Q90" s="300">
        <v>25.482482034926985</v>
      </c>
      <c r="R90" s="300">
        <v>4.1537975514198529</v>
      </c>
      <c r="S90" s="300">
        <v>4.3608423342930047</v>
      </c>
      <c r="T90" s="300">
        <f t="shared" ref="T90:T91" si="137">SUM(Q90:S90)</f>
        <v>33.997121920639842</v>
      </c>
      <c r="U90" s="300"/>
      <c r="V90" s="300">
        <v>25.086295074378736</v>
      </c>
      <c r="W90" s="300">
        <v>4.3141670028636794</v>
      </c>
      <c r="X90" s="300">
        <v>4.5013735648749122</v>
      </c>
      <c r="Y90" s="300">
        <f t="shared" ref="Y90:Y91" si="138">SUM(V90:X90)</f>
        <v>33.901835642117327</v>
      </c>
    </row>
    <row r="91" spans="1:25" x14ac:dyDescent="0.2">
      <c r="A91" s="264" t="s">
        <v>363</v>
      </c>
      <c r="B91" s="301">
        <f>SUM(B89:B90)</f>
        <v>30.814724608239228</v>
      </c>
      <c r="C91" s="301">
        <f t="shared" ref="C91" si="139">SUM(C89:C90)</f>
        <v>5.8231231857058443</v>
      </c>
      <c r="D91" s="301">
        <f t="shared" ref="D91" si="140">SUM(D89:D90)</f>
        <v>7.3441522060549307</v>
      </c>
      <c r="E91" s="301">
        <f t="shared" si="134"/>
        <v>43.981999999999999</v>
      </c>
      <c r="F91" s="301"/>
      <c r="G91" s="301">
        <f>SUM(G89:G90)</f>
        <v>31.387348941007147</v>
      </c>
      <c r="H91" s="301">
        <f t="shared" ref="H91" si="141">SUM(H89:H90)</f>
        <v>7.821481399551347</v>
      </c>
      <c r="I91" s="301">
        <f t="shared" ref="I91" si="142">SUM(I89:I90)</f>
        <v>9.4741696594413636</v>
      </c>
      <c r="J91" s="301">
        <f t="shared" si="135"/>
        <v>48.682999999999858</v>
      </c>
      <c r="K91" s="301"/>
      <c r="L91" s="301">
        <f>SUM(L89:L90)</f>
        <v>31.183841291602135</v>
      </c>
      <c r="M91" s="301">
        <f t="shared" ref="M91" si="143">SUM(M89:M90)</f>
        <v>7.9584171175077341</v>
      </c>
      <c r="N91" s="301">
        <f t="shared" ref="N91" si="144">SUM(N89:N90)</f>
        <v>4.5427415908901558</v>
      </c>
      <c r="O91" s="301">
        <f t="shared" si="136"/>
        <v>43.685000000000031</v>
      </c>
      <c r="P91" s="301"/>
      <c r="Q91" s="301">
        <f>SUM(Q89:Q90)</f>
        <v>32.435582388296496</v>
      </c>
      <c r="R91" s="301">
        <f t="shared" ref="R91" si="145">SUM(R89:R90)</f>
        <v>8.4474680866121723</v>
      </c>
      <c r="S91" s="301">
        <f t="shared" ref="S91" si="146">SUM(S89:S90)</f>
        <v>4.732949525091362</v>
      </c>
      <c r="T91" s="301">
        <f t="shared" si="137"/>
        <v>45.616000000000035</v>
      </c>
      <c r="U91" s="301"/>
      <c r="V91" s="301">
        <f>SUM(V89:V90)</f>
        <v>32.281842018180093</v>
      </c>
      <c r="W91" s="301">
        <f t="shared" ref="W91" si="147">SUM(W89:W90)</f>
        <v>8.9497873780619663</v>
      </c>
      <c r="X91" s="301">
        <f t="shared" ref="X91" si="148">SUM(X89:X90)</f>
        <v>4.8673706037579301</v>
      </c>
      <c r="Y91" s="301">
        <f t="shared" si="138"/>
        <v>46.09899999999999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9.8494958586395551</v>
      </c>
      <c r="C98" s="300">
        <v>16.009495470017669</v>
      </c>
      <c r="D98" s="300">
        <v>1.1129355009292179</v>
      </c>
      <c r="E98" s="300">
        <f>SUM(B98:D98)</f>
        <v>26.971926829586444</v>
      </c>
      <c r="F98" s="300"/>
      <c r="G98" s="300">
        <v>11.113717523419027</v>
      </c>
      <c r="H98" s="300">
        <v>18.502783399129356</v>
      </c>
      <c r="I98" s="300">
        <v>1.5854419978526288</v>
      </c>
      <c r="J98" s="300">
        <f>SUM(G98:I98)</f>
        <v>31.201942920401013</v>
      </c>
      <c r="K98" s="300"/>
      <c r="L98" s="300">
        <v>10.639833023081643</v>
      </c>
      <c r="M98" s="300">
        <v>18.183725208754524</v>
      </c>
      <c r="N98" s="300">
        <v>1.0347586209866375</v>
      </c>
      <c r="O98" s="300">
        <f>SUM(L98:N98)</f>
        <v>29.858316852822803</v>
      </c>
      <c r="P98" s="300"/>
      <c r="Q98" s="300">
        <v>11.250470509073947</v>
      </c>
      <c r="R98" s="300">
        <v>19.093917628694339</v>
      </c>
      <c r="S98" s="300">
        <v>1.1078903785657683</v>
      </c>
      <c r="T98" s="300">
        <f>SUM(Q98:S98)</f>
        <v>31.452278516334054</v>
      </c>
      <c r="U98" s="300"/>
      <c r="V98" s="300">
        <v>12.882409528949879</v>
      </c>
      <c r="W98" s="300">
        <v>21.747562852164648</v>
      </c>
      <c r="X98" s="300">
        <v>1.2713430255979556</v>
      </c>
      <c r="Y98" s="300">
        <f>SUM(V98:X98)</f>
        <v>35.901315406712484</v>
      </c>
    </row>
    <row r="99" spans="1:25" x14ac:dyDescent="0.2">
      <c r="A99" s="260" t="s">
        <v>364</v>
      </c>
      <c r="B99" s="300">
        <v>13.041723052844803</v>
      </c>
      <c r="C99" s="300">
        <v>10.204688039988598</v>
      </c>
      <c r="D99" s="300">
        <v>1.2236620775801481</v>
      </c>
      <c r="E99" s="300">
        <f t="shared" ref="E99:E100" si="149">SUM(B99:D99)</f>
        <v>24.470073170413549</v>
      </c>
      <c r="F99" s="300"/>
      <c r="G99" s="300">
        <v>14.725706097580488</v>
      </c>
      <c r="H99" s="300">
        <v>12.676418592682912</v>
      </c>
      <c r="I99" s="300">
        <v>1.9109323893356511</v>
      </c>
      <c r="J99" s="300">
        <f t="shared" ref="J99:J100" si="150">SUM(G99:I99)</f>
        <v>29.313057079599051</v>
      </c>
      <c r="K99" s="300"/>
      <c r="L99" s="300">
        <v>12.497849006392796</v>
      </c>
      <c r="M99" s="300">
        <v>13.036673641529672</v>
      </c>
      <c r="N99" s="300">
        <v>0.6881604992547653</v>
      </c>
      <c r="O99" s="300">
        <f t="shared" ref="O99:O100" si="151">SUM(L99:N99)</f>
        <v>26.222683147177232</v>
      </c>
      <c r="P99" s="300"/>
      <c r="Q99" s="300">
        <v>13.242936684810683</v>
      </c>
      <c r="R99" s="300">
        <v>13.644590359888433</v>
      </c>
      <c r="S99" s="300">
        <v>0.7341944389667826</v>
      </c>
      <c r="T99" s="300">
        <f t="shared" ref="T99:T100" si="152">SUM(Q99:S99)</f>
        <v>27.621721483665898</v>
      </c>
      <c r="U99" s="300"/>
      <c r="V99" s="300">
        <v>15.315919671303432</v>
      </c>
      <c r="W99" s="300">
        <v>15.566085487644266</v>
      </c>
      <c r="X99" s="300">
        <v>0.84367943433989601</v>
      </c>
      <c r="Y99" s="300">
        <f t="shared" ref="Y99:Y100" si="153">SUM(V99:X99)</f>
        <v>31.725684593287596</v>
      </c>
    </row>
    <row r="100" spans="1:25" x14ac:dyDescent="0.2">
      <c r="A100" s="264" t="s">
        <v>363</v>
      </c>
      <c r="B100" s="301">
        <f>SUM(B98:B99)</f>
        <v>22.891218911484359</v>
      </c>
      <c r="C100" s="301">
        <f t="shared" ref="C100" si="154">SUM(C98:C99)</f>
        <v>26.214183510006265</v>
      </c>
      <c r="D100" s="301">
        <f t="shared" ref="D100" si="155">SUM(D98:D99)</f>
        <v>2.336597578509366</v>
      </c>
      <c r="E100" s="301">
        <f t="shared" si="149"/>
        <v>51.441999999999993</v>
      </c>
      <c r="F100" s="301"/>
      <c r="G100" s="301">
        <f>SUM(G98:G99)</f>
        <v>25.839423620999515</v>
      </c>
      <c r="H100" s="301">
        <f t="shared" ref="H100" si="156">SUM(H98:H99)</f>
        <v>31.17920199181227</v>
      </c>
      <c r="I100" s="301">
        <f t="shared" ref="I100" si="157">SUM(I98:I99)</f>
        <v>3.49637438718828</v>
      </c>
      <c r="J100" s="301">
        <f t="shared" si="150"/>
        <v>60.515000000000072</v>
      </c>
      <c r="K100" s="301"/>
      <c r="L100" s="301">
        <f>SUM(L98:L99)</f>
        <v>23.137682029474441</v>
      </c>
      <c r="M100" s="301">
        <f t="shared" ref="M100" si="158">SUM(M98:M99)</f>
        <v>31.220398850284198</v>
      </c>
      <c r="N100" s="301">
        <f t="shared" ref="N100" si="159">SUM(N98:N99)</f>
        <v>1.7229191202414027</v>
      </c>
      <c r="O100" s="301">
        <f t="shared" si="151"/>
        <v>56.081000000000039</v>
      </c>
      <c r="P100" s="301"/>
      <c r="Q100" s="301">
        <f>SUM(Q98:Q99)</f>
        <v>24.493407193884629</v>
      </c>
      <c r="R100" s="301">
        <f t="shared" ref="R100" si="160">SUM(R98:R99)</f>
        <v>32.738507988582768</v>
      </c>
      <c r="S100" s="301">
        <f t="shared" ref="S100" si="161">SUM(S98:S99)</f>
        <v>1.8420848175325508</v>
      </c>
      <c r="T100" s="301">
        <f t="shared" si="152"/>
        <v>59.073999999999948</v>
      </c>
      <c r="U100" s="301"/>
      <c r="V100" s="301">
        <f>SUM(V98:V99)</f>
        <v>28.198329200253312</v>
      </c>
      <c r="W100" s="301">
        <f t="shared" ref="W100" si="162">SUM(W98:W99)</f>
        <v>37.313648339808914</v>
      </c>
      <c r="X100" s="301">
        <f t="shared" ref="X100" si="163">SUM(X98:X99)</f>
        <v>2.1150224599378515</v>
      </c>
      <c r="Y100" s="301">
        <f t="shared" si="153"/>
        <v>67.627000000000066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1.8468243275443612</v>
      </c>
      <c r="C107" s="300">
        <v>0.65881893330276209</v>
      </c>
      <c r="D107" s="300">
        <v>0.62415135225090912</v>
      </c>
      <c r="E107" s="300">
        <f>SUM(B107:D107)</f>
        <v>3.1297946130980328</v>
      </c>
      <c r="F107" s="300"/>
      <c r="G107" s="300">
        <v>1.2190481483341866</v>
      </c>
      <c r="H107" s="300">
        <v>0.62677475553203088</v>
      </c>
      <c r="I107" s="300">
        <v>0.32187580825842343</v>
      </c>
      <c r="J107" s="300">
        <f>SUM(G107:I107)</f>
        <v>2.1676987121246407</v>
      </c>
      <c r="K107" s="300"/>
      <c r="L107" s="300">
        <v>1.348523371718084</v>
      </c>
      <c r="M107" s="300">
        <v>0.66120966806644699</v>
      </c>
      <c r="N107" s="300">
        <v>0.98681585693068608</v>
      </c>
      <c r="O107" s="300">
        <f>SUM(L107:N107)</f>
        <v>2.996548896715217</v>
      </c>
      <c r="P107" s="300"/>
      <c r="Q107" s="300">
        <v>1.2902002203893823</v>
      </c>
      <c r="R107" s="300">
        <v>0.64213175228429598</v>
      </c>
      <c r="S107" s="300">
        <v>0.9349637123708463</v>
      </c>
      <c r="T107" s="300">
        <f>SUM(Q107:S107)</f>
        <v>2.8672956850445246</v>
      </c>
      <c r="U107" s="300"/>
      <c r="V107" s="300">
        <v>1.2691443961273512</v>
      </c>
      <c r="W107" s="300">
        <v>0.62776658137916552</v>
      </c>
      <c r="X107" s="300">
        <v>0.87276878197705143</v>
      </c>
      <c r="Y107" s="300">
        <f>SUM(V107:X107)</f>
        <v>2.769679759483568</v>
      </c>
    </row>
    <row r="108" spans="1:25" x14ac:dyDescent="0.2">
      <c r="A108" s="260" t="s">
        <v>364</v>
      </c>
      <c r="B108" s="300">
        <v>2.3698056961727683</v>
      </c>
      <c r="C108" s="300">
        <v>0.61619264687086439</v>
      </c>
      <c r="D108" s="300">
        <v>1.2112070438583342</v>
      </c>
      <c r="E108" s="300">
        <f t="shared" ref="E108:E109" si="164">SUM(B108:D108)</f>
        <v>4.1972053869019668</v>
      </c>
      <c r="F108" s="300"/>
      <c r="G108" s="300">
        <v>1.6536010260187977</v>
      </c>
      <c r="H108" s="300">
        <v>0.58405878266987044</v>
      </c>
      <c r="I108" s="300">
        <v>0.71864147918669319</v>
      </c>
      <c r="J108" s="300">
        <f t="shared" ref="J108:J109" si="165">SUM(G108:I108)</f>
        <v>2.9563012878753612</v>
      </c>
      <c r="K108" s="300"/>
      <c r="L108" s="300">
        <v>1.6391390448096759</v>
      </c>
      <c r="M108" s="300">
        <v>0.51708206716847316</v>
      </c>
      <c r="N108" s="300">
        <v>0.58622999130663722</v>
      </c>
      <c r="O108" s="300">
        <f t="shared" ref="O108:O109" si="166">SUM(L108:N108)</f>
        <v>2.742451103284786</v>
      </c>
      <c r="P108" s="300"/>
      <c r="Q108" s="300">
        <v>1.5614943276994695</v>
      </c>
      <c r="R108" s="300">
        <v>0.51897941449029295</v>
      </c>
      <c r="S108" s="300">
        <v>0.5652305727657112</v>
      </c>
      <c r="T108" s="300">
        <f t="shared" ref="T108:T109" si="167">SUM(Q108:S108)</f>
        <v>2.6457043149554735</v>
      </c>
      <c r="U108" s="300"/>
      <c r="V108" s="300">
        <v>1.5069972619930332</v>
      </c>
      <c r="W108" s="300">
        <v>0.53977476970294136</v>
      </c>
      <c r="X108" s="300">
        <v>0.55654820882045952</v>
      </c>
      <c r="Y108" s="300">
        <f t="shared" ref="Y108:Y109" si="168">SUM(V108:X108)</f>
        <v>2.603320240516434</v>
      </c>
    </row>
    <row r="109" spans="1:25" x14ac:dyDescent="0.2">
      <c r="A109" s="264" t="s">
        <v>363</v>
      </c>
      <c r="B109" s="301">
        <f>SUM(B107:B108)</f>
        <v>4.2166300237171299</v>
      </c>
      <c r="C109" s="301">
        <f t="shared" ref="C109" si="169">SUM(C107:C108)</f>
        <v>1.2750115801736266</v>
      </c>
      <c r="D109" s="301">
        <f t="shared" ref="D109" si="170">SUM(D107:D108)</f>
        <v>1.8353583961092435</v>
      </c>
      <c r="E109" s="301">
        <f t="shared" si="164"/>
        <v>7.327</v>
      </c>
      <c r="F109" s="301"/>
      <c r="G109" s="301">
        <f>SUM(G107:G108)</f>
        <v>2.8726491743529845</v>
      </c>
      <c r="H109" s="301">
        <f t="shared" ref="H109" si="171">SUM(H107:H108)</f>
        <v>1.2108335382019013</v>
      </c>
      <c r="I109" s="301">
        <f t="shared" ref="I109" si="172">SUM(I107:I108)</f>
        <v>1.0405172874451165</v>
      </c>
      <c r="J109" s="301">
        <f t="shared" si="165"/>
        <v>5.1240000000000023</v>
      </c>
      <c r="K109" s="301"/>
      <c r="L109" s="301">
        <f>SUM(L107:L108)</f>
        <v>2.9876624165277601</v>
      </c>
      <c r="M109" s="301">
        <f t="shared" ref="M109" si="173">SUM(M107:M108)</f>
        <v>1.1782917352349203</v>
      </c>
      <c r="N109" s="301">
        <f t="shared" ref="N109" si="174">SUM(N107:N108)</f>
        <v>1.5730458482373233</v>
      </c>
      <c r="O109" s="301">
        <f t="shared" si="166"/>
        <v>5.7390000000000034</v>
      </c>
      <c r="P109" s="301"/>
      <c r="Q109" s="301">
        <f>SUM(Q107:Q108)</f>
        <v>2.8516945480888518</v>
      </c>
      <c r="R109" s="301">
        <f t="shared" ref="R109" si="175">SUM(R107:R108)</f>
        <v>1.1611111667745888</v>
      </c>
      <c r="S109" s="301">
        <f t="shared" ref="S109" si="176">SUM(S107:S108)</f>
        <v>1.5001942851365575</v>
      </c>
      <c r="T109" s="301">
        <f t="shared" si="167"/>
        <v>5.5129999999999981</v>
      </c>
      <c r="U109" s="301"/>
      <c r="V109" s="301">
        <f>SUM(V107:V108)</f>
        <v>2.7761416581203844</v>
      </c>
      <c r="W109" s="301">
        <f t="shared" ref="W109" si="177">SUM(W107:W108)</f>
        <v>1.1675413510821069</v>
      </c>
      <c r="X109" s="301">
        <f t="shared" ref="X109" si="178">SUM(X107:X108)</f>
        <v>1.429316990797511</v>
      </c>
      <c r="Y109" s="301">
        <f t="shared" si="168"/>
        <v>5.373000000000002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3.8445861002691704</v>
      </c>
      <c r="C116" s="300">
        <v>1.0379898618765004</v>
      </c>
      <c r="D116" s="300">
        <v>0.46093269136855131</v>
      </c>
      <c r="E116" s="300">
        <f>SUM(B116:D116)</f>
        <v>5.3435086535142222</v>
      </c>
      <c r="F116" s="300"/>
      <c r="G116" s="300">
        <v>3.4892556312288234</v>
      </c>
      <c r="H116" s="300">
        <v>1.2915338258259963</v>
      </c>
      <c r="I116" s="300">
        <v>0.10522146399420748</v>
      </c>
      <c r="J116" s="300">
        <f>SUM(G116:I116)</f>
        <v>4.886010921049027</v>
      </c>
      <c r="K116" s="300"/>
      <c r="L116" s="300">
        <v>4.0246104541349528</v>
      </c>
      <c r="M116" s="300">
        <v>1.0729820145065476</v>
      </c>
      <c r="N116" s="300">
        <v>0.57505039626776033</v>
      </c>
      <c r="O116" s="300">
        <f>SUM(L116:N116)</f>
        <v>5.6726428649092604</v>
      </c>
      <c r="P116" s="300"/>
      <c r="Q116" s="300">
        <v>4.4939129532849176</v>
      </c>
      <c r="R116" s="300">
        <v>1.1546443012632317</v>
      </c>
      <c r="S116" s="300">
        <v>0.6373209884599873</v>
      </c>
      <c r="T116" s="300">
        <f>SUM(Q116:S116)</f>
        <v>6.2858782430081366</v>
      </c>
      <c r="U116" s="300"/>
      <c r="V116" s="300">
        <v>5.1584321319757356</v>
      </c>
      <c r="W116" s="300">
        <v>1.2274435227147775</v>
      </c>
      <c r="X116" s="300">
        <v>0.70382869212078125</v>
      </c>
      <c r="Y116" s="300">
        <f>SUM(V116:X116)</f>
        <v>7.0897043468112937</v>
      </c>
    </row>
    <row r="117" spans="1:25" x14ac:dyDescent="0.2">
      <c r="A117" s="260" t="s">
        <v>364</v>
      </c>
      <c r="B117" s="300">
        <v>12.662576519846445</v>
      </c>
      <c r="C117" s="300">
        <v>0.65048383313073843</v>
      </c>
      <c r="D117" s="300">
        <v>2.0414309935085968</v>
      </c>
      <c r="E117" s="300">
        <f t="shared" ref="E117:E118" si="179">SUM(B117:D117)</f>
        <v>15.35449134648578</v>
      </c>
      <c r="F117" s="300"/>
      <c r="G117" s="300">
        <v>12.346780371116152</v>
      </c>
      <c r="H117" s="300">
        <v>0.94255067472495502</v>
      </c>
      <c r="I117" s="300">
        <v>1.1016580331098733</v>
      </c>
      <c r="J117" s="300">
        <f t="shared" ref="J117:J118" si="180">SUM(G117:I117)</f>
        <v>14.39098907895098</v>
      </c>
      <c r="K117" s="300"/>
      <c r="L117" s="300">
        <v>11.604850215946442</v>
      </c>
      <c r="M117" s="300">
        <v>0.87733951021778933</v>
      </c>
      <c r="N117" s="300">
        <v>1.5141674089265205</v>
      </c>
      <c r="O117" s="300">
        <f t="shared" ref="O117:O118" si="181">SUM(L117:N117)</f>
        <v>13.996357135090751</v>
      </c>
      <c r="P117" s="300"/>
      <c r="Q117" s="300">
        <v>12.570173183125291</v>
      </c>
      <c r="R117" s="300">
        <v>0.96473131320814343</v>
      </c>
      <c r="S117" s="300">
        <v>1.6902172606584589</v>
      </c>
      <c r="T117" s="300">
        <f t="shared" ref="T117:T118" si="182">SUM(Q117:S117)</f>
        <v>15.225121756991895</v>
      </c>
      <c r="U117" s="300"/>
      <c r="V117" s="300">
        <v>13.684621336924264</v>
      </c>
      <c r="W117" s="300">
        <v>1.070072484592119</v>
      </c>
      <c r="X117" s="300">
        <v>1.9016018316723093</v>
      </c>
      <c r="Y117" s="300">
        <f t="shared" ref="Y117:Y118" si="183">SUM(V117:X117)</f>
        <v>16.656295653188693</v>
      </c>
    </row>
    <row r="118" spans="1:25" x14ac:dyDescent="0.2">
      <c r="A118" s="264" t="s">
        <v>363</v>
      </c>
      <c r="B118" s="301">
        <f>SUM(B116:B117)</f>
        <v>16.507162620115615</v>
      </c>
      <c r="C118" s="301">
        <f t="shared" ref="C118" si="184">SUM(C116:C117)</f>
        <v>1.688473695007239</v>
      </c>
      <c r="D118" s="301">
        <f t="shared" ref="D118" si="185">SUM(D116:D117)</f>
        <v>2.5023636848771482</v>
      </c>
      <c r="E118" s="301">
        <f t="shared" si="179"/>
        <v>20.698000000000004</v>
      </c>
      <c r="F118" s="301"/>
      <c r="G118" s="301">
        <f>SUM(G116:G117)</f>
        <v>15.836036002344976</v>
      </c>
      <c r="H118" s="301">
        <f t="shared" ref="H118" si="186">SUM(H116:H117)</f>
        <v>2.2340845005509511</v>
      </c>
      <c r="I118" s="301">
        <f t="shared" ref="I118" si="187">SUM(I116:I117)</f>
        <v>1.2068794971040808</v>
      </c>
      <c r="J118" s="301">
        <f t="shared" si="180"/>
        <v>19.277000000000005</v>
      </c>
      <c r="K118" s="301"/>
      <c r="L118" s="301">
        <f>SUM(L116:L117)</f>
        <v>15.629460670081395</v>
      </c>
      <c r="M118" s="301">
        <f t="shared" ref="M118" si="188">SUM(M116:M117)</f>
        <v>1.9503215247243371</v>
      </c>
      <c r="N118" s="301">
        <f t="shared" ref="N118" si="189">SUM(N116:N117)</f>
        <v>2.0892178051942807</v>
      </c>
      <c r="O118" s="301">
        <f t="shared" si="181"/>
        <v>19.669000000000011</v>
      </c>
      <c r="P118" s="301"/>
      <c r="Q118" s="301">
        <f>SUM(Q116:Q117)</f>
        <v>17.064086136410211</v>
      </c>
      <c r="R118" s="301">
        <f t="shared" ref="R118" si="190">SUM(R116:R117)</f>
        <v>2.1193756144713749</v>
      </c>
      <c r="S118" s="301">
        <f t="shared" ref="S118" si="191">SUM(S116:S117)</f>
        <v>2.3275382491184464</v>
      </c>
      <c r="T118" s="301">
        <f t="shared" si="182"/>
        <v>21.511000000000031</v>
      </c>
      <c r="U118" s="301"/>
      <c r="V118" s="301">
        <f>SUM(V116:V117)</f>
        <v>18.843053468899999</v>
      </c>
      <c r="W118" s="301">
        <f t="shared" ref="W118" si="192">SUM(W116:W117)</f>
        <v>2.2975160073068963</v>
      </c>
      <c r="X118" s="301">
        <f t="shared" ref="X118" si="193">SUM(X116:X117)</f>
        <v>2.6054305237930908</v>
      </c>
      <c r="Y118" s="301">
        <f t="shared" si="183"/>
        <v>23.745999999999988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7.2978973614922937</v>
      </c>
      <c r="C125" s="300">
        <v>2.6528082407178277</v>
      </c>
      <c r="D125" s="300">
        <v>0.73772330675636399</v>
      </c>
      <c r="E125" s="300">
        <f>SUM(B125:D125)</f>
        <v>10.688428908966484</v>
      </c>
      <c r="F125" s="300"/>
      <c r="G125" s="300">
        <v>7.7003938720160132</v>
      </c>
      <c r="H125" s="300">
        <v>2.3803138907724377</v>
      </c>
      <c r="I125" s="300">
        <v>0.81655582309092489</v>
      </c>
      <c r="J125" s="300">
        <f>SUM(G125:I125)</f>
        <v>10.897263585879376</v>
      </c>
      <c r="K125" s="300"/>
      <c r="L125" s="300">
        <v>7.4646486656498645</v>
      </c>
      <c r="M125" s="300">
        <v>2.1036047845497001</v>
      </c>
      <c r="N125" s="300">
        <v>0.41142434901526792</v>
      </c>
      <c r="O125" s="300">
        <f>SUM(L125:N125)</f>
        <v>9.9796777992148336</v>
      </c>
      <c r="P125" s="300"/>
      <c r="Q125" s="300">
        <v>7.2003469426749467</v>
      </c>
      <c r="R125" s="300">
        <v>2.0073764259829492</v>
      </c>
      <c r="S125" s="300">
        <v>0.41466158950588816</v>
      </c>
      <c r="T125" s="300">
        <f>SUM(Q125:S125)</f>
        <v>9.6223849581637833</v>
      </c>
      <c r="U125" s="300"/>
      <c r="V125" s="300">
        <v>6.5904621918454112</v>
      </c>
      <c r="W125" s="300">
        <v>1.8204808026605008</v>
      </c>
      <c r="X125" s="300">
        <v>0.38651571314503258</v>
      </c>
      <c r="Y125" s="300">
        <f>SUM(V125:X125)</f>
        <v>8.7974587076509447</v>
      </c>
    </row>
    <row r="126" spans="1:25" x14ac:dyDescent="0.2">
      <c r="A126" s="260" t="s">
        <v>364</v>
      </c>
      <c r="B126" s="300">
        <v>9.3619424900938508</v>
      </c>
      <c r="C126" s="300">
        <v>0.36112559906345837</v>
      </c>
      <c r="D126" s="300">
        <v>1.6035030018762344</v>
      </c>
      <c r="E126" s="300">
        <f t="shared" ref="E126:E127" si="194">SUM(B126:D126)</f>
        <v>11.326571091033543</v>
      </c>
      <c r="F126" s="300"/>
      <c r="G126" s="300">
        <v>9.0166257154958132</v>
      </c>
      <c r="H126" s="300">
        <v>0.32497105355572137</v>
      </c>
      <c r="I126" s="300">
        <v>1.0221396450691356</v>
      </c>
      <c r="J126" s="300">
        <f t="shared" ref="J126:J127" si="195">SUM(G126:I126)</f>
        <v>10.36373641412067</v>
      </c>
      <c r="K126" s="300"/>
      <c r="L126" s="300">
        <v>9.0575993503462247</v>
      </c>
      <c r="M126" s="300">
        <v>0.39032566445664962</v>
      </c>
      <c r="N126" s="300">
        <v>1.9873971859822777</v>
      </c>
      <c r="O126" s="300">
        <f t="shared" ref="O126:O127" si="196">SUM(L126:N126)</f>
        <v>11.435322200785153</v>
      </c>
      <c r="P126" s="300"/>
      <c r="Q126" s="300">
        <v>8.773989318886386</v>
      </c>
      <c r="R126" s="300">
        <v>0.3939449518101617</v>
      </c>
      <c r="S126" s="300">
        <v>2.0216807711396827</v>
      </c>
      <c r="T126" s="300">
        <f t="shared" ref="T126:T127" si="197">SUM(Q126:S126)</f>
        <v>11.18961504183623</v>
      </c>
      <c r="U126" s="300"/>
      <c r="V126" s="300">
        <v>8.0567600179392826</v>
      </c>
      <c r="W126" s="300">
        <v>0.38651571315359939</v>
      </c>
      <c r="X126" s="300">
        <v>1.9312655612561671</v>
      </c>
      <c r="Y126" s="300">
        <f t="shared" ref="Y126:Y127" si="198">SUM(V126:X126)</f>
        <v>10.374541292349049</v>
      </c>
    </row>
    <row r="127" spans="1:25" x14ac:dyDescent="0.2">
      <c r="A127" s="264" t="s">
        <v>363</v>
      </c>
      <c r="B127" s="301">
        <f>SUM(B125:B126)</f>
        <v>16.659839851586145</v>
      </c>
      <c r="C127" s="301">
        <f t="shared" ref="C127" si="199">SUM(C125:C126)</f>
        <v>3.013933839781286</v>
      </c>
      <c r="D127" s="301">
        <f t="shared" ref="D127" si="200">SUM(D125:D126)</f>
        <v>2.3412263086325984</v>
      </c>
      <c r="E127" s="301">
        <f t="shared" si="194"/>
        <v>22.015000000000029</v>
      </c>
      <c r="F127" s="301"/>
      <c r="G127" s="301">
        <f>SUM(G125:G126)</f>
        <v>16.717019587511828</v>
      </c>
      <c r="H127" s="301">
        <f t="shared" ref="H127" si="201">SUM(H125:H126)</f>
        <v>2.705284944328159</v>
      </c>
      <c r="I127" s="301">
        <f t="shared" ref="I127" si="202">SUM(I125:I126)</f>
        <v>1.8386954681600605</v>
      </c>
      <c r="J127" s="301">
        <f t="shared" si="195"/>
        <v>21.261000000000049</v>
      </c>
      <c r="K127" s="301"/>
      <c r="L127" s="301">
        <f>SUM(L125:L126)</f>
        <v>16.522248015996091</v>
      </c>
      <c r="M127" s="301">
        <f t="shared" ref="M127" si="203">SUM(M125:M126)</f>
        <v>2.4939304490063496</v>
      </c>
      <c r="N127" s="301">
        <f t="shared" ref="N127" si="204">SUM(N125:N126)</f>
        <v>2.3988215349975457</v>
      </c>
      <c r="O127" s="301">
        <f t="shared" si="196"/>
        <v>21.414999999999985</v>
      </c>
      <c r="P127" s="301"/>
      <c r="Q127" s="301">
        <f>SUM(Q125:Q126)</f>
        <v>15.974336261561334</v>
      </c>
      <c r="R127" s="301">
        <f t="shared" ref="R127" si="205">SUM(R125:R126)</f>
        <v>2.4013213777931108</v>
      </c>
      <c r="S127" s="301">
        <f t="shared" ref="S127" si="206">SUM(S125:S126)</f>
        <v>2.436342360645571</v>
      </c>
      <c r="T127" s="301">
        <f t="shared" si="197"/>
        <v>20.812000000000015</v>
      </c>
      <c r="U127" s="301"/>
      <c r="V127" s="301">
        <f>SUM(V125:V126)</f>
        <v>14.647222209784694</v>
      </c>
      <c r="W127" s="301">
        <f t="shared" ref="W127" si="207">SUM(W125:W126)</f>
        <v>2.2069965158141001</v>
      </c>
      <c r="X127" s="301">
        <f t="shared" ref="X127" si="208">SUM(X125:X126)</f>
        <v>2.3177812744011996</v>
      </c>
      <c r="Y127" s="301">
        <f t="shared" si="198"/>
        <v>19.171999999999993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3.9983796708479344</v>
      </c>
      <c r="C134" s="300">
        <v>2.4059514037093566</v>
      </c>
      <c r="D134" s="300">
        <v>0.71432923524715319</v>
      </c>
      <c r="E134" s="300">
        <f>SUM(B134:D134)</f>
        <v>7.1186603098044445</v>
      </c>
      <c r="F134" s="300"/>
      <c r="G134" s="300">
        <v>4.0160058091540751</v>
      </c>
      <c r="H134" s="300">
        <v>2.0583428103228423</v>
      </c>
      <c r="I134" s="300">
        <v>1.2365546063523618</v>
      </c>
      <c r="J134" s="300">
        <f>SUM(G134:I134)</f>
        <v>7.3109032258292794</v>
      </c>
      <c r="K134" s="300"/>
      <c r="L134" s="300">
        <v>4.428222543629726</v>
      </c>
      <c r="M134" s="300">
        <v>3.3825881806529794</v>
      </c>
      <c r="N134" s="300">
        <v>0.9184602748054661</v>
      </c>
      <c r="O134" s="300">
        <f>SUM(L134:N134)</f>
        <v>8.7292709990881718</v>
      </c>
      <c r="P134" s="300"/>
      <c r="Q134" s="300">
        <v>4.5632256021487052</v>
      </c>
      <c r="R134" s="300">
        <v>3.2192345922320995</v>
      </c>
      <c r="S134" s="300">
        <v>0.926962073908289</v>
      </c>
      <c r="T134" s="300">
        <f>SUM(Q134:S134)</f>
        <v>8.709422268289094</v>
      </c>
      <c r="U134" s="300"/>
      <c r="V134" s="300">
        <v>5.4024924681878064</v>
      </c>
      <c r="W134" s="300">
        <v>3.2584141699169868</v>
      </c>
      <c r="X134" s="300">
        <v>1.0321792749444727</v>
      </c>
      <c r="Y134" s="300">
        <f>SUM(V134:X134)</f>
        <v>9.6930859130492664</v>
      </c>
    </row>
    <row r="135" spans="1:25" x14ac:dyDescent="0.2">
      <c r="A135" s="260" t="s">
        <v>364</v>
      </c>
      <c r="B135" s="300">
        <v>4.2952956437240362</v>
      </c>
      <c r="C135" s="300">
        <v>1.0456967812138893</v>
      </c>
      <c r="D135" s="300">
        <v>1.2943472652576407</v>
      </c>
      <c r="E135" s="300">
        <f t="shared" ref="E135:E136" si="209">SUM(B135:D135)</f>
        <v>6.6353396901955666</v>
      </c>
      <c r="F135" s="300"/>
      <c r="G135" s="300">
        <v>3.8757424822007649</v>
      </c>
      <c r="H135" s="300">
        <v>0.53196802897408701</v>
      </c>
      <c r="I135" s="300">
        <v>0.87238626299586641</v>
      </c>
      <c r="J135" s="300">
        <f t="shared" ref="J135:J136" si="210">SUM(G135:I135)</f>
        <v>5.2800967741707181</v>
      </c>
      <c r="K135" s="300"/>
      <c r="L135" s="300">
        <v>4.5460405000297834</v>
      </c>
      <c r="M135" s="300">
        <v>1.1097411922696625</v>
      </c>
      <c r="N135" s="300">
        <v>0.70794730861234101</v>
      </c>
      <c r="O135" s="300">
        <f t="shared" ref="O135:O136" si="211">SUM(L135:N135)</f>
        <v>6.3637290009117864</v>
      </c>
      <c r="P135" s="300"/>
      <c r="Q135" s="300">
        <v>4.5202400758118095</v>
      </c>
      <c r="R135" s="300">
        <v>1.1063573144617092</v>
      </c>
      <c r="S135" s="300">
        <v>0.740980341437384</v>
      </c>
      <c r="T135" s="300">
        <f t="shared" ref="T135:T136" si="212">SUM(Q135:S135)</f>
        <v>6.3675777317109024</v>
      </c>
      <c r="U135" s="300"/>
      <c r="V135" s="300">
        <v>4.9960609997425829</v>
      </c>
      <c r="W135" s="300">
        <v>1.2450553716009585</v>
      </c>
      <c r="X135" s="300">
        <v>0.88979771560717369</v>
      </c>
      <c r="Y135" s="300">
        <f t="shared" ref="Y135:Y136" si="213">SUM(V135:X135)</f>
        <v>7.1309140869507157</v>
      </c>
    </row>
    <row r="136" spans="1:25" x14ac:dyDescent="0.2">
      <c r="A136" s="264" t="s">
        <v>363</v>
      </c>
      <c r="B136" s="301">
        <f>SUM(B134:B135)</f>
        <v>8.2936753145719706</v>
      </c>
      <c r="C136" s="301">
        <f t="shared" ref="C136" si="214">SUM(C134:C135)</f>
        <v>3.4516481849232461</v>
      </c>
      <c r="D136" s="301">
        <f t="shared" ref="D136" si="215">SUM(D134:D135)</f>
        <v>2.008676500504794</v>
      </c>
      <c r="E136" s="301">
        <f t="shared" si="209"/>
        <v>13.754000000000012</v>
      </c>
      <c r="F136" s="301"/>
      <c r="G136" s="301">
        <f>SUM(G134:G135)</f>
        <v>7.8917482913548405</v>
      </c>
      <c r="H136" s="301">
        <f t="shared" ref="H136" si="216">SUM(H134:H135)</f>
        <v>2.5903108392969294</v>
      </c>
      <c r="I136" s="301">
        <f t="shared" ref="I136" si="217">SUM(I134:I135)</f>
        <v>2.1089408693482281</v>
      </c>
      <c r="J136" s="301">
        <f t="shared" si="210"/>
        <v>12.590999999999998</v>
      </c>
      <c r="K136" s="301"/>
      <c r="L136" s="301">
        <f>SUM(L134:L135)</f>
        <v>8.9742630436595086</v>
      </c>
      <c r="M136" s="301">
        <f t="shared" ref="M136" si="218">SUM(M134:M135)</f>
        <v>4.4923293729226419</v>
      </c>
      <c r="N136" s="301">
        <f t="shared" ref="N136" si="219">SUM(N134:N135)</f>
        <v>1.6264075834178071</v>
      </c>
      <c r="O136" s="301">
        <f t="shared" si="211"/>
        <v>15.092999999999957</v>
      </c>
      <c r="P136" s="301"/>
      <c r="Q136" s="301">
        <f>SUM(Q134:Q135)</f>
        <v>9.0834656779605147</v>
      </c>
      <c r="R136" s="301">
        <f t="shared" ref="R136" si="220">SUM(R134:R135)</f>
        <v>4.3255919066938091</v>
      </c>
      <c r="S136" s="301">
        <f t="shared" ref="S136" si="221">SUM(S134:S135)</f>
        <v>1.667942415345673</v>
      </c>
      <c r="T136" s="301">
        <f t="shared" si="212"/>
        <v>15.076999999999996</v>
      </c>
      <c r="U136" s="301"/>
      <c r="V136" s="301">
        <f>SUM(V134:V135)</f>
        <v>10.398553467930389</v>
      </c>
      <c r="W136" s="301">
        <f t="shared" ref="W136" si="222">SUM(W134:W135)</f>
        <v>4.5034695415179451</v>
      </c>
      <c r="X136" s="301">
        <f t="shared" ref="X136" si="223">SUM(X134:X135)</f>
        <v>1.9219769905516464</v>
      </c>
      <c r="Y136" s="301">
        <f t="shared" si="213"/>
        <v>16.82399999999998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14.262733053708821</v>
      </c>
      <c r="C143" s="300">
        <v>9.4063868920413416</v>
      </c>
      <c r="D143" s="300">
        <v>4.7914318914568357</v>
      </c>
      <c r="E143" s="300">
        <f>SUM(B143:D143)</f>
        <v>28.460551837206996</v>
      </c>
      <c r="F143" s="300"/>
      <c r="G143" s="300">
        <v>17.737964734479966</v>
      </c>
      <c r="H143" s="300">
        <v>7.6544796684832592</v>
      </c>
      <c r="I143" s="300">
        <v>6.903214749361327</v>
      </c>
      <c r="J143" s="300">
        <f>SUM(G143:I143)</f>
        <v>32.295659152324554</v>
      </c>
      <c r="K143" s="300"/>
      <c r="L143" s="300">
        <v>16.402199330254813</v>
      </c>
      <c r="M143" s="300">
        <v>6.9439227766824354</v>
      </c>
      <c r="N143" s="300">
        <v>4.1649367373331438</v>
      </c>
      <c r="O143" s="300">
        <f>SUM(L143:N143)</f>
        <v>27.511058844270391</v>
      </c>
      <c r="P143" s="300"/>
      <c r="Q143" s="300">
        <v>17.617570171013675</v>
      </c>
      <c r="R143" s="300">
        <v>7.4670848924657056</v>
      </c>
      <c r="S143" s="300">
        <v>4.6140353885527974</v>
      </c>
      <c r="T143" s="300">
        <f>SUM(Q143:S143)</f>
        <v>29.698690452032178</v>
      </c>
      <c r="U143" s="300"/>
      <c r="V143" s="300">
        <v>19.306560038576521</v>
      </c>
      <c r="W143" s="300">
        <v>8.2119941470156075</v>
      </c>
      <c r="X143" s="300">
        <v>5.3576662124544567</v>
      </c>
      <c r="Y143" s="300">
        <f>SUM(V143:X143)</f>
        <v>32.876220398046584</v>
      </c>
    </row>
    <row r="144" spans="1:25" x14ac:dyDescent="0.2">
      <c r="A144" s="260" t="s">
        <v>364</v>
      </c>
      <c r="B144" s="300">
        <v>23.368575304173365</v>
      </c>
      <c r="C144" s="300">
        <v>2.9672284884003877</v>
      </c>
      <c r="D144" s="300">
        <v>6.4186443702192522</v>
      </c>
      <c r="E144" s="300">
        <f t="shared" ref="E144:E145" si="224">SUM(B144:D144)</f>
        <v>32.754448162793004</v>
      </c>
      <c r="F144" s="300"/>
      <c r="G144" s="300">
        <v>25.042304810238111</v>
      </c>
      <c r="H144" s="300">
        <v>3.0578763884294431</v>
      </c>
      <c r="I144" s="300">
        <v>6.5571596490078887</v>
      </c>
      <c r="J144" s="300">
        <f t="shared" ref="J144:J145" si="225">SUM(G144:I144)</f>
        <v>34.657340847675442</v>
      </c>
      <c r="K144" s="300"/>
      <c r="L144" s="300">
        <v>24.520089166203501</v>
      </c>
      <c r="M144" s="300">
        <v>3.9275317315797058</v>
      </c>
      <c r="N144" s="300">
        <v>5.0373202579463756</v>
      </c>
      <c r="O144" s="300">
        <f t="shared" ref="O144:O145" si="226">SUM(L144:N144)</f>
        <v>33.48494115572958</v>
      </c>
      <c r="P144" s="300"/>
      <c r="Q144" s="300">
        <v>25.540324181612903</v>
      </c>
      <c r="R144" s="300">
        <v>4.2422093881072538</v>
      </c>
      <c r="S144" s="300">
        <v>5.3907759782476532</v>
      </c>
      <c r="T144" s="300">
        <f t="shared" ref="T144:T145" si="227">SUM(Q144:S144)</f>
        <v>35.173309547967811</v>
      </c>
      <c r="U144" s="300"/>
      <c r="V144" s="300">
        <v>26.918763530019241</v>
      </c>
      <c r="W144" s="300">
        <v>4.7864032251833875</v>
      </c>
      <c r="X144" s="300">
        <v>5.9336128467507327</v>
      </c>
      <c r="Y144" s="300">
        <f t="shared" ref="Y144:Y145" si="228">SUM(V144:X144)</f>
        <v>37.63877960195336</v>
      </c>
    </row>
    <row r="145" spans="1:25" x14ac:dyDescent="0.2">
      <c r="A145" s="264" t="s">
        <v>363</v>
      </c>
      <c r="B145" s="301">
        <f>SUM(B143:B144)</f>
        <v>37.63130835788219</v>
      </c>
      <c r="C145" s="301">
        <f t="shared" ref="C145" si="229">SUM(C143:C144)</f>
        <v>12.373615380441729</v>
      </c>
      <c r="D145" s="301">
        <f t="shared" ref="D145" si="230">SUM(D143:D144)</f>
        <v>11.210076261676088</v>
      </c>
      <c r="E145" s="301">
        <f t="shared" si="224"/>
        <v>61.215000000000003</v>
      </c>
      <c r="F145" s="301"/>
      <c r="G145" s="301">
        <f>SUM(G143:G144)</f>
        <v>42.780269544718081</v>
      </c>
      <c r="H145" s="301">
        <f t="shared" ref="H145" si="231">SUM(H143:H144)</f>
        <v>10.712356056912702</v>
      </c>
      <c r="I145" s="301">
        <f t="shared" ref="I145" si="232">SUM(I143:I144)</f>
        <v>13.460374398369215</v>
      </c>
      <c r="J145" s="301">
        <f t="shared" si="225"/>
        <v>66.953000000000003</v>
      </c>
      <c r="K145" s="301"/>
      <c r="L145" s="301">
        <f>SUM(L143:L144)</f>
        <v>40.922288496458314</v>
      </c>
      <c r="M145" s="301">
        <f t="shared" ref="M145" si="233">SUM(M143:M144)</f>
        <v>10.871454508262142</v>
      </c>
      <c r="N145" s="301">
        <f t="shared" ref="N145" si="234">SUM(N143:N144)</f>
        <v>9.2022569952795195</v>
      </c>
      <c r="O145" s="301">
        <f t="shared" si="226"/>
        <v>60.995999999999974</v>
      </c>
      <c r="P145" s="301"/>
      <c r="Q145" s="301">
        <f>SUM(Q143:Q144)</f>
        <v>43.157894352626577</v>
      </c>
      <c r="R145" s="301">
        <f t="shared" ref="R145" si="235">SUM(R143:R144)</f>
        <v>11.709294280572959</v>
      </c>
      <c r="S145" s="301">
        <f t="shared" ref="S145" si="236">SUM(S143:S144)</f>
        <v>10.00481136680045</v>
      </c>
      <c r="T145" s="301">
        <f t="shared" si="227"/>
        <v>64.871999999999986</v>
      </c>
      <c r="U145" s="301"/>
      <c r="V145" s="301">
        <f>SUM(V143:V144)</f>
        <v>46.225323568595762</v>
      </c>
      <c r="W145" s="301">
        <f t="shared" ref="W145" si="237">SUM(W143:W144)</f>
        <v>12.998397372198994</v>
      </c>
      <c r="X145" s="301">
        <f t="shared" ref="X145" si="238">SUM(X143:X144)</f>
        <v>11.291279059205189</v>
      </c>
      <c r="Y145" s="301">
        <f t="shared" si="228"/>
        <v>70.514999999999944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14.226911428489537</v>
      </c>
      <c r="C152" s="300">
        <v>12.746774408545193</v>
      </c>
      <c r="D152" s="300">
        <v>4.4858387314466022</v>
      </c>
      <c r="E152" s="300">
        <f>SUM(B152:D152)</f>
        <v>31.459524568481331</v>
      </c>
      <c r="F152" s="300"/>
      <c r="G152" s="300">
        <v>15.54930391977585</v>
      </c>
      <c r="H152" s="300">
        <v>13.079171983760649</v>
      </c>
      <c r="I152" s="300">
        <v>5.8579599483177764</v>
      </c>
      <c r="J152" s="300">
        <f>SUM(G152:I152)</f>
        <v>34.486435851854274</v>
      </c>
      <c r="K152" s="300"/>
      <c r="L152" s="300">
        <v>12.912659086515925</v>
      </c>
      <c r="M152" s="300">
        <v>13.153396364843758</v>
      </c>
      <c r="N152" s="300">
        <v>5.2769759371470588</v>
      </c>
      <c r="O152" s="300">
        <f>SUM(L152:N152)</f>
        <v>31.343031388506738</v>
      </c>
      <c r="P152" s="300"/>
      <c r="Q152" s="300">
        <v>13.982521100202845</v>
      </c>
      <c r="R152" s="300">
        <v>13.729107732546376</v>
      </c>
      <c r="S152" s="300">
        <v>5.5198581893784064</v>
      </c>
      <c r="T152" s="300">
        <f>SUM(Q152:S152)</f>
        <v>33.231487022127624</v>
      </c>
      <c r="U152" s="300"/>
      <c r="V152" s="300">
        <v>15.595571906878314</v>
      </c>
      <c r="W152" s="300">
        <v>14.467174451691839</v>
      </c>
      <c r="X152" s="300">
        <v>6.076187157816249</v>
      </c>
      <c r="Y152" s="300">
        <f>SUM(V152:X152)</f>
        <v>36.138933516386402</v>
      </c>
    </row>
    <row r="153" spans="1:25" x14ac:dyDescent="0.2">
      <c r="A153" s="260" t="s">
        <v>364</v>
      </c>
      <c r="B153" s="300">
        <v>25.512908288192818</v>
      </c>
      <c r="C153" s="300">
        <v>8.9339169096123392</v>
      </c>
      <c r="D153" s="300">
        <v>6.240650233713426</v>
      </c>
      <c r="E153" s="300">
        <f t="shared" ref="E153:E154" si="239">SUM(B153:D153)</f>
        <v>40.687475431518578</v>
      </c>
      <c r="F153" s="300"/>
      <c r="G153" s="300">
        <v>25.985183457175211</v>
      </c>
      <c r="H153" s="300">
        <v>10.57608310463192</v>
      </c>
      <c r="I153" s="300">
        <v>7.092297586338721</v>
      </c>
      <c r="J153" s="300">
        <f t="shared" ref="J153:J154" si="240">SUM(G153:I153)</f>
        <v>43.653564148145854</v>
      </c>
      <c r="K153" s="300"/>
      <c r="L153" s="300">
        <v>23.383342878686509</v>
      </c>
      <c r="M153" s="300">
        <v>10.251966295968108</v>
      </c>
      <c r="N153" s="300">
        <v>5.8226594368386433</v>
      </c>
      <c r="O153" s="300">
        <f t="shared" ref="O153:O154" si="241">SUM(L153:N153)</f>
        <v>39.457968611493257</v>
      </c>
      <c r="P153" s="300"/>
      <c r="Q153" s="300">
        <v>24.873697684358365</v>
      </c>
      <c r="R153" s="300">
        <v>10.882965842175533</v>
      </c>
      <c r="S153" s="300">
        <v>6.0968494513382838</v>
      </c>
      <c r="T153" s="300">
        <f t="shared" ref="T153:T154" si="242">SUM(Q153:S153)</f>
        <v>41.853512977872185</v>
      </c>
      <c r="U153" s="300"/>
      <c r="V153" s="300">
        <v>27.138238572539795</v>
      </c>
      <c r="W153" s="300">
        <v>11.765175453465421</v>
      </c>
      <c r="X153" s="300">
        <v>6.6726524576083897</v>
      </c>
      <c r="Y153" s="300">
        <f t="shared" ref="Y153:Y154" si="243">SUM(V153:X153)</f>
        <v>45.576066483613602</v>
      </c>
    </row>
    <row r="154" spans="1:25" x14ac:dyDescent="0.2">
      <c r="A154" s="264" t="s">
        <v>363</v>
      </c>
      <c r="B154" s="301">
        <f>SUM(B152:B153)</f>
        <v>39.739819716682355</v>
      </c>
      <c r="C154" s="301">
        <f t="shared" ref="C154" si="244">SUM(C152:C153)</f>
        <v>21.680691318157532</v>
      </c>
      <c r="D154" s="301">
        <f t="shared" ref="D154" si="245">SUM(D152:D153)</f>
        <v>10.726488965160028</v>
      </c>
      <c r="E154" s="301">
        <f t="shared" si="239"/>
        <v>72.14699999999992</v>
      </c>
      <c r="F154" s="301"/>
      <c r="G154" s="301">
        <f>SUM(G152:G153)</f>
        <v>41.534487376951063</v>
      </c>
      <c r="H154" s="301">
        <f t="shared" ref="H154" si="246">SUM(H152:H153)</f>
        <v>23.655255088392568</v>
      </c>
      <c r="I154" s="301">
        <f t="shared" ref="I154" si="247">SUM(I152:I153)</f>
        <v>12.950257534656497</v>
      </c>
      <c r="J154" s="301">
        <f t="shared" si="240"/>
        <v>78.140000000000128</v>
      </c>
      <c r="K154" s="301"/>
      <c r="L154" s="301">
        <f>SUM(L152:L153)</f>
        <v>36.296001965202436</v>
      </c>
      <c r="M154" s="301">
        <f t="shared" ref="M154" si="248">SUM(M152:M153)</f>
        <v>23.405362660811868</v>
      </c>
      <c r="N154" s="301">
        <f t="shared" ref="N154" si="249">SUM(N152:N153)</f>
        <v>11.099635373985702</v>
      </c>
      <c r="O154" s="301">
        <f t="shared" si="241"/>
        <v>70.801000000000002</v>
      </c>
      <c r="P154" s="301"/>
      <c r="Q154" s="301">
        <f>SUM(Q152:Q153)</f>
        <v>38.856218784561207</v>
      </c>
      <c r="R154" s="301">
        <f t="shared" ref="R154" si="250">SUM(R152:R153)</f>
        <v>24.612073574721911</v>
      </c>
      <c r="S154" s="301">
        <f t="shared" ref="S154" si="251">SUM(S152:S153)</f>
        <v>11.61670764071669</v>
      </c>
      <c r="T154" s="301">
        <f t="shared" si="242"/>
        <v>75.084999999999809</v>
      </c>
      <c r="U154" s="301"/>
      <c r="V154" s="301">
        <f>SUM(V152:V153)</f>
        <v>42.733810479418111</v>
      </c>
      <c r="W154" s="301">
        <f t="shared" ref="W154" si="252">SUM(W152:W153)</f>
        <v>26.23234990515726</v>
      </c>
      <c r="X154" s="301">
        <f t="shared" ref="X154" si="253">SUM(X152:X153)</f>
        <v>12.74883961542464</v>
      </c>
      <c r="Y154" s="301">
        <f t="shared" si="243"/>
        <v>81.715000000000018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11.096062301910141</v>
      </c>
      <c r="C161" s="300">
        <v>9.1865412681690746</v>
      </c>
      <c r="D161" s="300">
        <v>1.1056006337774269</v>
      </c>
      <c r="E161" s="300">
        <f>SUM(B161:D161)</f>
        <v>21.388204203856645</v>
      </c>
      <c r="F161" s="300"/>
      <c r="G161" s="300">
        <v>11.079060698064797</v>
      </c>
      <c r="H161" s="300">
        <v>8.9429163501312718</v>
      </c>
      <c r="I161" s="300">
        <v>0.86945402940149208</v>
      </c>
      <c r="J161" s="300">
        <f>SUM(G161:I161)</f>
        <v>20.891431077597563</v>
      </c>
      <c r="K161" s="300"/>
      <c r="L161" s="300">
        <v>11.312187792063019</v>
      </c>
      <c r="M161" s="300">
        <v>9.0040765859049703</v>
      </c>
      <c r="N161" s="300">
        <v>1.216225562479438</v>
      </c>
      <c r="O161" s="300">
        <f>SUM(L161:N161)</f>
        <v>21.532489940447427</v>
      </c>
      <c r="P161" s="300"/>
      <c r="Q161" s="300">
        <v>11.709203087140644</v>
      </c>
      <c r="R161" s="300">
        <v>9.3392792473241126</v>
      </c>
      <c r="S161" s="300">
        <v>1.2605293693050335</v>
      </c>
      <c r="T161" s="300">
        <f>SUM(Q161:S161)</f>
        <v>22.309011703769791</v>
      </c>
      <c r="U161" s="300"/>
      <c r="V161" s="300">
        <v>11.663853189984559</v>
      </c>
      <c r="W161" s="300">
        <v>9.3072172139515725</v>
      </c>
      <c r="X161" s="300">
        <v>1.2660270736135868</v>
      </c>
      <c r="Y161" s="300">
        <f>SUM(V161:X161)</f>
        <v>22.237097477549717</v>
      </c>
    </row>
    <row r="162" spans="1:25" x14ac:dyDescent="0.2">
      <c r="A162" s="260" t="s">
        <v>364</v>
      </c>
      <c r="B162" s="300">
        <v>13.980091723110304</v>
      </c>
      <c r="C162" s="300">
        <v>2.0173640142994862</v>
      </c>
      <c r="D162" s="300">
        <v>1.1543400587335857</v>
      </c>
      <c r="E162" s="300">
        <f t="shared" ref="E162:E163" si="254">SUM(B162:D162)</f>
        <v>17.151795796143375</v>
      </c>
      <c r="F162" s="300"/>
      <c r="G162" s="300">
        <v>13.284948822274401</v>
      </c>
      <c r="H162" s="300">
        <v>1.9233293478783924</v>
      </c>
      <c r="I162" s="300">
        <v>0.9052907522496989</v>
      </c>
      <c r="J162" s="300">
        <f t="shared" ref="J162:J163" si="255">SUM(G162:I162)</f>
        <v>16.113568922402493</v>
      </c>
      <c r="K162" s="300"/>
      <c r="L162" s="300">
        <v>13.592850892745068</v>
      </c>
      <c r="M162" s="300">
        <v>1.9575988968009612</v>
      </c>
      <c r="N162" s="300">
        <v>0.73506027000660112</v>
      </c>
      <c r="O162" s="300">
        <f t="shared" ref="O162:O163" si="256">SUM(L162:N162)</f>
        <v>16.285510059552632</v>
      </c>
      <c r="P162" s="300"/>
      <c r="Q162" s="300">
        <v>13.785968098154234</v>
      </c>
      <c r="R162" s="300">
        <v>2.1354503707574177</v>
      </c>
      <c r="S162" s="300">
        <v>0.7615698273184377</v>
      </c>
      <c r="T162" s="300">
        <f t="shared" ref="T162:T163" si="257">SUM(Q162:S162)</f>
        <v>16.682988296230089</v>
      </c>
      <c r="U162" s="300"/>
      <c r="V162" s="300">
        <v>13.173560709437156</v>
      </c>
      <c r="W162" s="300">
        <v>2.3465818423920255</v>
      </c>
      <c r="X162" s="300">
        <v>0.76675997062112622</v>
      </c>
      <c r="Y162" s="300">
        <f t="shared" ref="Y162:Y163" si="258">SUM(V162:X162)</f>
        <v>16.286902522450308</v>
      </c>
    </row>
    <row r="163" spans="1:25" x14ac:dyDescent="0.2">
      <c r="A163" s="264" t="s">
        <v>363</v>
      </c>
      <c r="B163" s="301">
        <f>SUM(B161:B162)</f>
        <v>25.076154025020443</v>
      </c>
      <c r="C163" s="301">
        <f t="shared" ref="C163" si="259">SUM(C161:C162)</f>
        <v>11.203905282468561</v>
      </c>
      <c r="D163" s="301">
        <f t="shared" ref="D163" si="260">SUM(D161:D162)</f>
        <v>2.2599406925110124</v>
      </c>
      <c r="E163" s="301">
        <f t="shared" si="254"/>
        <v>38.54000000000002</v>
      </c>
      <c r="F163" s="301"/>
      <c r="G163" s="301">
        <f>SUM(G161:G162)</f>
        <v>24.364009520339199</v>
      </c>
      <c r="H163" s="301">
        <f t="shared" ref="H163" si="261">SUM(H161:H162)</f>
        <v>10.866245698009664</v>
      </c>
      <c r="I163" s="301">
        <f t="shared" ref="I163" si="262">SUM(I161:I162)</f>
        <v>1.774744781651191</v>
      </c>
      <c r="J163" s="301">
        <f t="shared" si="255"/>
        <v>37.005000000000052</v>
      </c>
      <c r="K163" s="301"/>
      <c r="L163" s="301">
        <f>SUM(L161:L162)</f>
        <v>24.905038684808087</v>
      </c>
      <c r="M163" s="301">
        <f t="shared" ref="M163" si="263">SUM(M161:M162)</f>
        <v>10.961675482705932</v>
      </c>
      <c r="N163" s="301">
        <f t="shared" ref="N163" si="264">SUM(N161:N162)</f>
        <v>1.9512858324860392</v>
      </c>
      <c r="O163" s="301">
        <f t="shared" si="256"/>
        <v>37.818000000000055</v>
      </c>
      <c r="P163" s="301"/>
      <c r="Q163" s="301">
        <f>SUM(Q161:Q162)</f>
        <v>25.495171185294879</v>
      </c>
      <c r="R163" s="301">
        <f t="shared" ref="R163" si="265">SUM(R161:R162)</f>
        <v>11.474729618081531</v>
      </c>
      <c r="S163" s="301">
        <f t="shared" ref="S163" si="266">SUM(S161:S162)</f>
        <v>2.0220991966234712</v>
      </c>
      <c r="T163" s="301">
        <f t="shared" si="257"/>
        <v>38.991999999999884</v>
      </c>
      <c r="U163" s="301"/>
      <c r="V163" s="301">
        <f>SUM(V161:V162)</f>
        <v>24.837413899421716</v>
      </c>
      <c r="W163" s="301">
        <f t="shared" ref="W163" si="267">SUM(W161:W162)</f>
        <v>11.653799056343598</v>
      </c>
      <c r="X163" s="301">
        <f t="shared" ref="X163" si="268">SUM(X161:X162)</f>
        <v>2.0327870442347131</v>
      </c>
      <c r="Y163" s="301">
        <f t="shared" si="258"/>
        <v>38.524000000000029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22.206368927475364</v>
      </c>
      <c r="C170" s="300">
        <v>28.310236403759543</v>
      </c>
      <c r="D170" s="300">
        <v>6.8366771442216292</v>
      </c>
      <c r="E170" s="300">
        <f>SUM(B170:D170)</f>
        <v>57.353282475456538</v>
      </c>
      <c r="F170" s="300"/>
      <c r="G170" s="300">
        <v>22.188342609950801</v>
      </c>
      <c r="H170" s="300">
        <v>29.33608156346947</v>
      </c>
      <c r="I170" s="300">
        <v>6.6587177407344678</v>
      </c>
      <c r="J170" s="300">
        <f>SUM(G170:I170)</f>
        <v>58.183141914154739</v>
      </c>
      <c r="K170" s="300"/>
      <c r="L170" s="300">
        <v>20.629495746044686</v>
      </c>
      <c r="M170" s="300">
        <v>28.426516583271841</v>
      </c>
      <c r="N170" s="300">
        <v>6.426562353818329</v>
      </c>
      <c r="O170" s="300">
        <f>SUM(L170:N170)</f>
        <v>55.482574683134857</v>
      </c>
      <c r="P170" s="300"/>
      <c r="Q170" s="300">
        <v>20.967723559609581</v>
      </c>
      <c r="R170" s="300">
        <v>27.656056737132825</v>
      </c>
      <c r="S170" s="300">
        <v>6.4612781605139062</v>
      </c>
      <c r="T170" s="300">
        <f>SUM(Q170:S170)</f>
        <v>55.085058457256316</v>
      </c>
      <c r="U170" s="300"/>
      <c r="V170" s="300">
        <v>22.621463684466345</v>
      </c>
      <c r="W170" s="300">
        <v>27.275120229391501</v>
      </c>
      <c r="X170" s="300">
        <v>6.6711814583590501</v>
      </c>
      <c r="Y170" s="300">
        <f>SUM(V170:X170)</f>
        <v>56.567765372216897</v>
      </c>
    </row>
    <row r="171" spans="1:25" x14ac:dyDescent="0.2">
      <c r="A171" s="260" t="s">
        <v>364</v>
      </c>
      <c r="B171" s="300">
        <v>14.571664427841641</v>
      </c>
      <c r="C171" s="300">
        <v>5.8050518854956721</v>
      </c>
      <c r="D171" s="300">
        <v>3.1130012112061154</v>
      </c>
      <c r="E171" s="300">
        <f t="shared" ref="E171" si="269">SUM(B171:D171)</f>
        <v>23.489717524543426</v>
      </c>
      <c r="F171" s="300"/>
      <c r="G171" s="300">
        <v>14.050967303837288</v>
      </c>
      <c r="H171" s="300">
        <v>6.4296080137359644</v>
      </c>
      <c r="I171" s="300">
        <v>3.9242827682718509</v>
      </c>
      <c r="J171" s="300">
        <f t="shared" ref="J171:J172" si="270">SUM(G171:I171)</f>
        <v>24.404858085845103</v>
      </c>
      <c r="K171" s="300"/>
      <c r="L171" s="300">
        <v>13.180596141822233</v>
      </c>
      <c r="M171" s="300">
        <v>6.6375344915761936</v>
      </c>
      <c r="N171" s="300">
        <v>4.278294683466715</v>
      </c>
      <c r="O171" s="300">
        <f t="shared" ref="O171:O172" si="271">SUM(L171:N171)</f>
        <v>24.09642531686514</v>
      </c>
      <c r="P171" s="300"/>
      <c r="Q171" s="300">
        <v>12.934235398942562</v>
      </c>
      <c r="R171" s="300">
        <v>6.6883331767962195</v>
      </c>
      <c r="S171" s="300">
        <v>4.3363729670049738</v>
      </c>
      <c r="T171" s="300">
        <f t="shared" ref="T171:T172" si="272">SUM(Q171:S171)</f>
        <v>23.958941542743755</v>
      </c>
      <c r="U171" s="300"/>
      <c r="V171" s="300">
        <v>12.998826315610176</v>
      </c>
      <c r="W171" s="300">
        <v>7.0451667205057458</v>
      </c>
      <c r="X171" s="300">
        <v>4.6082415916672206</v>
      </c>
      <c r="Y171" s="300">
        <f t="shared" ref="Y171:Y172" si="273">SUM(V171:X171)</f>
        <v>24.652234627783141</v>
      </c>
    </row>
    <row r="172" spans="1:25" x14ac:dyDescent="0.2">
      <c r="A172" s="264" t="s">
        <v>363</v>
      </c>
      <c r="B172" s="301">
        <f>SUM(B170:B171)</f>
        <v>36.778033355317007</v>
      </c>
      <c r="C172" s="301">
        <f t="shared" ref="C172" si="274">SUM(C170:C171)</f>
        <v>34.115288289255219</v>
      </c>
      <c r="D172" s="301">
        <f t="shared" ref="D172" si="275">SUM(D170:D171)</f>
        <v>9.9496783554277446</v>
      </c>
      <c r="E172" s="301">
        <f>SUM(B172:D172)</f>
        <v>80.842999999999975</v>
      </c>
      <c r="F172" s="301"/>
      <c r="G172" s="301">
        <f>SUM(G170:G171)</f>
        <v>36.239309913788091</v>
      </c>
      <c r="H172" s="301">
        <f t="shared" ref="H172" si="276">SUM(H170:H171)</f>
        <v>35.765689577205436</v>
      </c>
      <c r="I172" s="301">
        <f t="shared" ref="I172" si="277">SUM(I170:I171)</f>
        <v>10.583000509006318</v>
      </c>
      <c r="J172" s="301">
        <f t="shared" si="270"/>
        <v>82.587999999999852</v>
      </c>
      <c r="K172" s="301"/>
      <c r="L172" s="301">
        <f>SUM(L170:L171)</f>
        <v>33.810091887866918</v>
      </c>
      <c r="M172" s="301">
        <f t="shared" ref="M172" si="278">SUM(M170:M171)</f>
        <v>35.064051074848038</v>
      </c>
      <c r="N172" s="301">
        <f t="shared" ref="N172" si="279">SUM(N170:N171)</f>
        <v>10.704857037285045</v>
      </c>
      <c r="O172" s="301">
        <f t="shared" si="271"/>
        <v>79.579000000000008</v>
      </c>
      <c r="P172" s="301"/>
      <c r="Q172" s="301">
        <f>SUM(Q170:Q171)</f>
        <v>33.901958958552143</v>
      </c>
      <c r="R172" s="301">
        <f t="shared" ref="R172" si="280">SUM(R170:R171)</f>
        <v>34.344389913929042</v>
      </c>
      <c r="S172" s="301">
        <f t="shared" ref="S172" si="281">SUM(S170:S171)</f>
        <v>10.797651127518879</v>
      </c>
      <c r="T172" s="301">
        <f t="shared" si="272"/>
        <v>79.044000000000054</v>
      </c>
      <c r="U172" s="301"/>
      <c r="V172" s="301">
        <f>SUM(V170:V171)</f>
        <v>35.620290000076523</v>
      </c>
      <c r="W172" s="301">
        <f t="shared" ref="W172" si="282">SUM(W170:W171)</f>
        <v>34.320286949897245</v>
      </c>
      <c r="X172" s="301">
        <f t="shared" ref="X172" si="283">SUM(X170:X171)</f>
        <v>11.279423050026271</v>
      </c>
      <c r="Y172" s="301">
        <f t="shared" si="273"/>
        <v>81.220000000000041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37.114541172880664</v>
      </c>
      <c r="C179" s="300">
        <v>35.045650921782439</v>
      </c>
      <c r="D179" s="300">
        <v>8.1696553008367712</v>
      </c>
      <c r="E179" s="300">
        <f>SUM(B179:D179)</f>
        <v>80.329847395499868</v>
      </c>
      <c r="F179" s="300"/>
      <c r="G179" s="300">
        <v>40.780585372708323</v>
      </c>
      <c r="H179" s="300">
        <v>38.49837334531167</v>
      </c>
      <c r="I179" s="300">
        <v>7.9201530131043949</v>
      </c>
      <c r="J179" s="300">
        <f>SUM(G179:I179)</f>
        <v>87.19911173112439</v>
      </c>
      <c r="K179" s="300"/>
      <c r="L179" s="300">
        <v>39.932457714202322</v>
      </c>
      <c r="M179" s="300">
        <v>37.290233790698323</v>
      </c>
      <c r="N179" s="300">
        <v>7.7105332915395399</v>
      </c>
      <c r="O179" s="300">
        <f>SUM(L179:N179)</f>
        <v>84.933224796440172</v>
      </c>
      <c r="P179" s="300"/>
      <c r="Q179" s="300">
        <v>42.159424824283285</v>
      </c>
      <c r="R179" s="300">
        <v>37.076542159095673</v>
      </c>
      <c r="S179" s="300">
        <v>8.3397813685123321</v>
      </c>
      <c r="T179" s="300">
        <f>SUM(Q179:S179)</f>
        <v>87.575748351891292</v>
      </c>
      <c r="U179" s="300"/>
      <c r="V179" s="300">
        <v>44.703141926687792</v>
      </c>
      <c r="W179" s="300">
        <v>34.727209175201352</v>
      </c>
      <c r="X179" s="300">
        <v>9.0657971098404602</v>
      </c>
      <c r="Y179" s="300">
        <f>SUM(V179:X179)</f>
        <v>88.496148211729604</v>
      </c>
    </row>
    <row r="180" spans="1:25" x14ac:dyDescent="0.2">
      <c r="A180" s="260" t="s">
        <v>364</v>
      </c>
      <c r="B180" s="300">
        <v>15.523016306046333</v>
      </c>
      <c r="C180" s="300">
        <v>5.8003881407196118</v>
      </c>
      <c r="D180" s="300">
        <v>1.2477481577342258</v>
      </c>
      <c r="E180" s="300">
        <f t="shared" ref="E180:E181" si="284">SUM(B180:D180)</f>
        <v>22.57115260450017</v>
      </c>
      <c r="F180" s="300"/>
      <c r="G180" s="300">
        <v>14.142946465733562</v>
      </c>
      <c r="H180" s="300">
        <v>4.6324729265765523</v>
      </c>
      <c r="I180" s="300">
        <v>2.1054688765656282</v>
      </c>
      <c r="J180" s="300">
        <f t="shared" ref="J180:J181" si="285">SUM(G180:I180)</f>
        <v>20.88088826887574</v>
      </c>
      <c r="K180" s="300"/>
      <c r="L180" s="300">
        <v>14.256678010960746</v>
      </c>
      <c r="M180" s="300">
        <v>6.1035666944284408</v>
      </c>
      <c r="N180" s="300">
        <v>1.9305304981704678</v>
      </c>
      <c r="O180" s="300">
        <f t="shared" ref="O180:O181" si="286">SUM(L180:N180)</f>
        <v>22.290775203559654</v>
      </c>
      <c r="P180" s="300"/>
      <c r="Q180" s="300">
        <v>14.713174723678767</v>
      </c>
      <c r="R180" s="300">
        <v>6.3775981639890507</v>
      </c>
      <c r="S180" s="300">
        <v>1.9164787604410456</v>
      </c>
      <c r="T180" s="300">
        <f t="shared" ref="T180:T181" si="287">SUM(Q180:S180)</f>
        <v>23.007251648108863</v>
      </c>
      <c r="U180" s="300"/>
      <c r="V180" s="300">
        <v>14.938187018783832</v>
      </c>
      <c r="W180" s="300">
        <v>6.6251528673065598</v>
      </c>
      <c r="X180" s="300">
        <v>1.7785119021800042</v>
      </c>
      <c r="Y180" s="300">
        <f t="shared" ref="Y180:Y181" si="288">SUM(V180:X180)</f>
        <v>23.341851788270397</v>
      </c>
    </row>
    <row r="181" spans="1:25" x14ac:dyDescent="0.2">
      <c r="A181" s="264" t="s">
        <v>363</v>
      </c>
      <c r="B181" s="301">
        <f>SUM(B179:B180)</f>
        <v>52.637557478926993</v>
      </c>
      <c r="C181" s="301">
        <f t="shared" ref="C181" si="289">SUM(C179:C180)</f>
        <v>40.846039062502051</v>
      </c>
      <c r="D181" s="301">
        <f t="shared" ref="D181" si="290">SUM(D179:D180)</f>
        <v>9.4174034585709965</v>
      </c>
      <c r="E181" s="301">
        <f t="shared" si="284"/>
        <v>102.90100000000005</v>
      </c>
      <c r="F181" s="301"/>
      <c r="G181" s="301">
        <f>SUM(G179:G180)</f>
        <v>54.923531838441889</v>
      </c>
      <c r="H181" s="301">
        <f t="shared" ref="H181" si="291">SUM(H179:H180)</f>
        <v>43.130846271888224</v>
      </c>
      <c r="I181" s="301">
        <f t="shared" ref="I181" si="292">SUM(I179:I180)</f>
        <v>10.025621889670024</v>
      </c>
      <c r="J181" s="301">
        <f t="shared" si="285"/>
        <v>108.08000000000013</v>
      </c>
      <c r="K181" s="301"/>
      <c r="L181" s="301">
        <f>SUM(L179:L180)</f>
        <v>54.189135725163069</v>
      </c>
      <c r="M181" s="301">
        <f t="shared" ref="M181" si="293">SUM(M179:M180)</f>
        <v>43.393800485126761</v>
      </c>
      <c r="N181" s="301">
        <f t="shared" ref="N181" si="294">SUM(N179:N180)</f>
        <v>9.6410637897100084</v>
      </c>
      <c r="O181" s="301">
        <f t="shared" si="286"/>
        <v>107.22399999999983</v>
      </c>
      <c r="P181" s="301"/>
      <c r="Q181" s="301">
        <f>SUM(Q179:Q180)</f>
        <v>56.872599547962054</v>
      </c>
      <c r="R181" s="301">
        <f t="shared" ref="R181" si="295">SUM(R179:R180)</f>
        <v>43.454140323084722</v>
      </c>
      <c r="S181" s="301">
        <f t="shared" ref="S181" si="296">SUM(S179:S180)</f>
        <v>10.256260128953377</v>
      </c>
      <c r="T181" s="301">
        <f t="shared" si="287"/>
        <v>110.58300000000015</v>
      </c>
      <c r="U181" s="301"/>
      <c r="V181" s="301">
        <f>SUM(V179:V180)</f>
        <v>59.641328945471628</v>
      </c>
      <c r="W181" s="301">
        <f t="shared" ref="W181" si="297">SUM(W179:W180)</f>
        <v>41.352362042507913</v>
      </c>
      <c r="X181" s="301">
        <f t="shared" ref="X181" si="298">SUM(X179:X180)</f>
        <v>10.844309012020464</v>
      </c>
      <c r="Y181" s="301">
        <f t="shared" si="288"/>
        <v>111.83799999999999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3.0447368844984051</v>
      </c>
      <c r="C188" s="300">
        <v>5.1015981839645814</v>
      </c>
      <c r="D188" s="300">
        <v>3.3796432242811805</v>
      </c>
      <c r="E188" s="300">
        <f>SUM(B188:D188)</f>
        <v>11.525978292744167</v>
      </c>
      <c r="F188" s="300"/>
      <c r="G188" s="300">
        <v>2.7615295700393627</v>
      </c>
      <c r="H188" s="300">
        <v>5.5035648142207236</v>
      </c>
      <c r="I188" s="300">
        <v>3.2790456099085175</v>
      </c>
      <c r="J188" s="300">
        <f>SUM(G188:I188)</f>
        <v>11.544139994168603</v>
      </c>
      <c r="K188" s="300"/>
      <c r="L188" s="300">
        <v>3.0807725922570941</v>
      </c>
      <c r="M188" s="300">
        <v>5.1874393202715661</v>
      </c>
      <c r="N188" s="300">
        <v>3.8663687683204966</v>
      </c>
      <c r="O188" s="300">
        <f>SUM(L188:N188)</f>
        <v>12.134580680849156</v>
      </c>
      <c r="P188" s="300"/>
      <c r="Q188" s="300">
        <v>3.1983757734683529</v>
      </c>
      <c r="R188" s="300">
        <v>5.6177665517192388</v>
      </c>
      <c r="S188" s="300">
        <v>3.9087196756547726</v>
      </c>
      <c r="T188" s="300">
        <f>SUM(Q188:S188)</f>
        <v>12.724862000842364</v>
      </c>
      <c r="U188" s="300"/>
      <c r="V188" s="300">
        <v>3.2549487510702422</v>
      </c>
      <c r="W188" s="300">
        <v>6.0475156750820176</v>
      </c>
      <c r="X188" s="300">
        <v>4.2714245030754103</v>
      </c>
      <c r="Y188" s="300">
        <f>SUM(V188:X188)</f>
        <v>13.573888929227669</v>
      </c>
    </row>
    <row r="189" spans="1:25" x14ac:dyDescent="0.2">
      <c r="A189" s="260" t="s">
        <v>364</v>
      </c>
      <c r="B189" s="300">
        <v>4.9747000786208124</v>
      </c>
      <c r="C189" s="300">
        <v>3.5081766144371018</v>
      </c>
      <c r="D189" s="300">
        <v>4.934145014197977</v>
      </c>
      <c r="E189" s="300">
        <f t="shared" ref="E189:E190" si="299">SUM(B189:D189)</f>
        <v>13.417021707255891</v>
      </c>
      <c r="F189" s="300"/>
      <c r="G189" s="300">
        <v>4.140461555236902</v>
      </c>
      <c r="H189" s="300">
        <v>3.5681281370740305</v>
      </c>
      <c r="I189" s="300">
        <v>3.6522703135204617</v>
      </c>
      <c r="J189" s="300">
        <f t="shared" ref="J189:J190" si="300">SUM(G189:I189)</f>
        <v>11.360860005831395</v>
      </c>
      <c r="K189" s="300"/>
      <c r="L189" s="300">
        <v>4.1595689566416798</v>
      </c>
      <c r="M189" s="300">
        <v>3.3323971273756459</v>
      </c>
      <c r="N189" s="300">
        <v>3.0884532351335006</v>
      </c>
      <c r="O189" s="300">
        <f t="shared" ref="O189:O190" si="301">SUM(L189:N189)</f>
        <v>10.580419319150828</v>
      </c>
      <c r="P189" s="300"/>
      <c r="Q189" s="300">
        <v>4.5229992880412784</v>
      </c>
      <c r="R189" s="300">
        <v>3.7164248945680365</v>
      </c>
      <c r="S189" s="300">
        <v>3.3157138165483127</v>
      </c>
      <c r="T189" s="300">
        <f t="shared" ref="T189:T190" si="302">SUM(Q189:S189)</f>
        <v>11.555137999157628</v>
      </c>
      <c r="U189" s="300"/>
      <c r="V189" s="300">
        <v>4.940158550477844</v>
      </c>
      <c r="W189" s="300">
        <v>4.2023081394914206</v>
      </c>
      <c r="X189" s="300">
        <v>3.7766443808030719</v>
      </c>
      <c r="Y189" s="300">
        <f t="shared" ref="Y189:Y190" si="303">SUM(V189:X189)</f>
        <v>12.919111070772336</v>
      </c>
    </row>
    <row r="190" spans="1:25" x14ac:dyDescent="0.2">
      <c r="A190" s="264" t="s">
        <v>363</v>
      </c>
      <c r="B190" s="301">
        <f>SUM(B188:B189)</f>
        <v>8.0194369631192171</v>
      </c>
      <c r="C190" s="301">
        <f t="shared" ref="C190" si="304">SUM(C188:C189)</f>
        <v>8.6097747984016841</v>
      </c>
      <c r="D190" s="301">
        <f t="shared" ref="D190" si="305">SUM(D188:D189)</f>
        <v>8.313788238479157</v>
      </c>
      <c r="E190" s="301">
        <f t="shared" si="299"/>
        <v>24.943000000000055</v>
      </c>
      <c r="F190" s="301"/>
      <c r="G190" s="301">
        <f>SUM(G188:G189)</f>
        <v>6.9019911252762647</v>
      </c>
      <c r="H190" s="301">
        <f t="shared" ref="H190" si="306">SUM(H188:H189)</f>
        <v>9.0716929512947537</v>
      </c>
      <c r="I190" s="301">
        <f t="shared" ref="I190" si="307">SUM(I188:I189)</f>
        <v>6.9313159234289792</v>
      </c>
      <c r="J190" s="301">
        <f t="shared" si="300"/>
        <v>22.904999999999998</v>
      </c>
      <c r="K190" s="301"/>
      <c r="L190" s="301">
        <f>SUM(L188:L189)</f>
        <v>7.2403415488987743</v>
      </c>
      <c r="M190" s="301">
        <f t="shared" ref="M190" si="308">SUM(M188:M189)</f>
        <v>8.5198364476472115</v>
      </c>
      <c r="N190" s="301">
        <f t="shared" ref="N190" si="309">SUM(N188:N189)</f>
        <v>6.9548220034539971</v>
      </c>
      <c r="O190" s="301">
        <f t="shared" si="301"/>
        <v>22.714999999999982</v>
      </c>
      <c r="P190" s="301"/>
      <c r="Q190" s="301">
        <f>SUM(Q188:Q189)</f>
        <v>7.7213750615096313</v>
      </c>
      <c r="R190" s="301">
        <f t="shared" ref="R190" si="310">SUM(R188:R189)</f>
        <v>9.3341914462872744</v>
      </c>
      <c r="S190" s="301">
        <f t="shared" ref="S190" si="311">SUM(S188:S189)</f>
        <v>7.2244334922030848</v>
      </c>
      <c r="T190" s="301">
        <f t="shared" si="302"/>
        <v>24.279999999999987</v>
      </c>
      <c r="U190" s="301"/>
      <c r="V190" s="301">
        <f>SUM(V188:V189)</f>
        <v>8.1951073015480862</v>
      </c>
      <c r="W190" s="301">
        <f t="shared" ref="W190" si="312">SUM(W188:W189)</f>
        <v>10.249823814573439</v>
      </c>
      <c r="X190" s="301">
        <f t="shared" ref="X190" si="313">SUM(X188:X189)</f>
        <v>8.0480688838784822</v>
      </c>
      <c r="Y190" s="301">
        <f t="shared" si="303"/>
        <v>26.493000000000006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4.1258115008519747</v>
      </c>
      <c r="C197" s="300">
        <v>5.1653260831587442</v>
      </c>
      <c r="D197" s="300">
        <v>6.1750245028218362</v>
      </c>
      <c r="E197" s="300">
        <f>SUM(B197:D197)</f>
        <v>15.466162086832556</v>
      </c>
      <c r="F197" s="300"/>
      <c r="G197" s="300">
        <v>5.2129223218171497</v>
      </c>
      <c r="H197" s="300">
        <v>5.0741798106561546</v>
      </c>
      <c r="I197" s="300">
        <v>6.0856899837493277</v>
      </c>
      <c r="J197" s="300">
        <f>SUM(G197:I197)</f>
        <v>16.372792116222634</v>
      </c>
      <c r="K197" s="300"/>
      <c r="L197" s="300">
        <v>5.0317542405361895</v>
      </c>
      <c r="M197" s="300">
        <v>6.4312108888054063</v>
      </c>
      <c r="N197" s="300">
        <v>6.5919660689341875</v>
      </c>
      <c r="O197" s="300">
        <f>SUM(L197:N197)</f>
        <v>18.054931198275781</v>
      </c>
      <c r="P197" s="300"/>
      <c r="Q197" s="300">
        <v>4.6138441462330384</v>
      </c>
      <c r="R197" s="300">
        <v>6.0008269482433407</v>
      </c>
      <c r="S197" s="300">
        <v>6.2591489580092023</v>
      </c>
      <c r="T197" s="300">
        <f>SUM(Q197:S197)</f>
        <v>16.873820052485581</v>
      </c>
      <c r="U197" s="300"/>
      <c r="V197" s="300">
        <v>4.3848969001257982</v>
      </c>
      <c r="W197" s="300">
        <v>5.7825994065981066</v>
      </c>
      <c r="X197" s="300">
        <v>6.1337700839203322</v>
      </c>
      <c r="Y197" s="300">
        <f>SUM(V197:X197)</f>
        <v>16.301266390644237</v>
      </c>
    </row>
    <row r="198" spans="1:25" x14ac:dyDescent="0.2">
      <c r="A198" s="260" t="s">
        <v>364</v>
      </c>
      <c r="B198" s="300">
        <v>6.3266980255094047</v>
      </c>
      <c r="C198" s="300">
        <v>1.4418707330801339</v>
      </c>
      <c r="D198" s="300">
        <v>3.4962691545778917</v>
      </c>
      <c r="E198" s="300">
        <f t="shared" ref="E198:E199" si="314">SUM(B198:D198)</f>
        <v>11.26483791316743</v>
      </c>
      <c r="F198" s="300"/>
      <c r="G198" s="300">
        <v>6.0628461803200571</v>
      </c>
      <c r="H198" s="300">
        <v>1.5903318364271009</v>
      </c>
      <c r="I198" s="300">
        <v>2.7550298670302777</v>
      </c>
      <c r="J198" s="300">
        <f t="shared" ref="J198:J199" si="315">SUM(G198:I198)</f>
        <v>10.408207883777436</v>
      </c>
      <c r="K198" s="300"/>
      <c r="L198" s="300">
        <v>4.2838495460767243</v>
      </c>
      <c r="M198" s="300">
        <v>1.2688116992969374</v>
      </c>
      <c r="N198" s="300">
        <v>2.0234075563505654</v>
      </c>
      <c r="O198" s="300">
        <f t="shared" ref="O198:O199" si="316">SUM(L198:N198)</f>
        <v>7.5760688017242268</v>
      </c>
      <c r="P198" s="300"/>
      <c r="Q198" s="300">
        <v>4.1879124300515453</v>
      </c>
      <c r="R198" s="300">
        <v>1.1967366309852701</v>
      </c>
      <c r="S198" s="300">
        <v>1.9755308864775991</v>
      </c>
      <c r="T198" s="300">
        <f t="shared" ref="T198:T199" si="317">SUM(Q198:S198)</f>
        <v>7.3601799475144141</v>
      </c>
      <c r="U198" s="300"/>
      <c r="V198" s="300">
        <v>4.3684435649288114</v>
      </c>
      <c r="W198" s="300">
        <v>1.1952766261887227</v>
      </c>
      <c r="X198" s="300">
        <v>2.0520134182382366</v>
      </c>
      <c r="Y198" s="300">
        <f t="shared" ref="Y198:Y199" si="318">SUM(V198:X198)</f>
        <v>7.6157336093557708</v>
      </c>
    </row>
    <row r="199" spans="1:25" x14ac:dyDescent="0.2">
      <c r="A199" s="264" t="s">
        <v>363</v>
      </c>
      <c r="B199" s="301">
        <f>SUM(B197:B198)</f>
        <v>10.452509526361379</v>
      </c>
      <c r="C199" s="301">
        <f t="shared" ref="C199" si="319">SUM(C197:C198)</f>
        <v>6.6071968162388783</v>
      </c>
      <c r="D199" s="301">
        <f t="shared" ref="D199" si="320">SUM(D197:D198)</f>
        <v>9.6712936573997279</v>
      </c>
      <c r="E199" s="301">
        <f t="shared" si="314"/>
        <v>26.730999999999987</v>
      </c>
      <c r="F199" s="301"/>
      <c r="G199" s="301">
        <f>SUM(G197:G198)</f>
        <v>11.275768502137208</v>
      </c>
      <c r="H199" s="301">
        <f t="shared" ref="H199" si="321">SUM(H197:H198)</f>
        <v>6.6645116470832555</v>
      </c>
      <c r="I199" s="301">
        <f t="shared" ref="I199" si="322">SUM(I197:I198)</f>
        <v>8.840719850779605</v>
      </c>
      <c r="J199" s="301">
        <f t="shared" si="315"/>
        <v>26.78100000000007</v>
      </c>
      <c r="K199" s="301"/>
      <c r="L199" s="301">
        <f>SUM(L197:L198)</f>
        <v>9.3156037866129147</v>
      </c>
      <c r="M199" s="301">
        <f t="shared" ref="M199" si="323">SUM(M197:M198)</f>
        <v>7.7000225881023434</v>
      </c>
      <c r="N199" s="301">
        <f t="shared" ref="N199" si="324">SUM(N197:N198)</f>
        <v>8.6153736252847537</v>
      </c>
      <c r="O199" s="301">
        <f t="shared" si="316"/>
        <v>25.631000000000011</v>
      </c>
      <c r="P199" s="301"/>
      <c r="Q199" s="301">
        <f>SUM(Q197:Q198)</f>
        <v>8.8017565762845837</v>
      </c>
      <c r="R199" s="301">
        <f t="shared" ref="R199" si="325">SUM(R197:R198)</f>
        <v>7.1975635792286106</v>
      </c>
      <c r="S199" s="301">
        <f t="shared" ref="S199" si="326">SUM(S197:S198)</f>
        <v>8.2346798444868021</v>
      </c>
      <c r="T199" s="301">
        <f t="shared" si="317"/>
        <v>24.233999999999995</v>
      </c>
      <c r="U199" s="301"/>
      <c r="V199" s="301">
        <f>SUM(V197:V198)</f>
        <v>8.7533404650546096</v>
      </c>
      <c r="W199" s="301">
        <f t="shared" ref="W199" si="327">SUM(W197:W198)</f>
        <v>6.9778760327868294</v>
      </c>
      <c r="X199" s="301">
        <f t="shared" ref="X199" si="328">SUM(X197:X198)</f>
        <v>8.1857835021585679</v>
      </c>
      <c r="Y199" s="301">
        <f t="shared" si="318"/>
        <v>23.917000000000009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Kent and Medway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0.52033492707621587</v>
      </c>
      <c r="N7">
        <f>'Ind T4'!C122</f>
        <v>0.42416716541802124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0.82645127246256944</v>
      </c>
      <c r="N9">
        <f>'Ind T4'!C120</f>
        <v>0.28127010057141799</v>
      </c>
    </row>
    <row r="10" spans="1:16" x14ac:dyDescent="0.2">
      <c r="L10" s="13" t="str">
        <f>'Ind T4'!A80</f>
        <v>Education</v>
      </c>
      <c r="M10">
        <f>'Ind T4'!B119</f>
        <v>-0.31467910894833473</v>
      </c>
      <c r="N10">
        <f>'Ind T4'!C119</f>
        <v>0.13616784640293478</v>
      </c>
    </row>
    <row r="11" spans="1:16" x14ac:dyDescent="0.2">
      <c r="L11" s="13" t="str">
        <f>'Ind T4'!A79</f>
        <v>Public admin. and defence</v>
      </c>
      <c r="M11">
        <f>'Ind T4'!B118</f>
        <v>-0.37751527710698785</v>
      </c>
      <c r="N11">
        <f>'Ind T4'!C118</f>
        <v>0.1233843488639863</v>
      </c>
    </row>
    <row r="12" spans="1:16" x14ac:dyDescent="0.2">
      <c r="L12" s="1" t="str">
        <f>CONCATENATE("[",'Ind T4'!A78,"]")</f>
        <v>[Non-marketed services]</v>
      </c>
      <c r="M12">
        <f>'Ind T4'!B117</f>
        <v>0.20939279951772694</v>
      </c>
      <c r="N12">
        <f>'Ind T4'!C117</f>
        <v>0.20367036010768835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-0.83690596343318768</v>
      </c>
      <c r="N14" s="13">
        <f>'Ind T4'!C115</f>
        <v>-0.4603574466360616</v>
      </c>
    </row>
    <row r="15" spans="1:16" x14ac:dyDescent="0.2">
      <c r="L15" s="13" t="str">
        <f>'Ind T4'!A75</f>
        <v>Arts and entertainment</v>
      </c>
      <c r="M15" s="13">
        <f>'Ind T4'!B114</f>
        <v>-1.8539533272211806</v>
      </c>
      <c r="N15" s="13">
        <f>'Ind T4'!C114</f>
        <v>1.0309786565547707</v>
      </c>
    </row>
    <row r="16" spans="1:16" x14ac:dyDescent="0.2">
      <c r="L16" s="13" t="str">
        <f>'Ind T4'!A74</f>
        <v>Support services</v>
      </c>
      <c r="M16" s="13">
        <f>'Ind T4'!B113</f>
        <v>-0.37594314603924817</v>
      </c>
      <c r="N16" s="13">
        <f>'Ind T4'!C113</f>
        <v>0.96034505884496912</v>
      </c>
    </row>
    <row r="17" spans="12:14" x14ac:dyDescent="0.2">
      <c r="L17" s="13" t="str">
        <f>'Ind T4'!A73</f>
        <v>Professional services</v>
      </c>
      <c r="M17" s="13">
        <f>'Ind T4'!B112</f>
        <v>-7.1653701927798519E-2</v>
      </c>
      <c r="N17" s="13">
        <f>'Ind T4'!C112</f>
        <v>0.97146952450180013</v>
      </c>
    </row>
    <row r="18" spans="12:14" x14ac:dyDescent="0.2">
      <c r="L18" s="13" t="str">
        <f>'Ind T4'!A72</f>
        <v>Real estate</v>
      </c>
      <c r="M18" s="13">
        <f>'Ind T4'!B111</f>
        <v>1.875396119600059</v>
      </c>
      <c r="N18" s="13">
        <f>'Ind T4'!C111</f>
        <v>0.72646187875489154</v>
      </c>
    </row>
    <row r="19" spans="12:14" x14ac:dyDescent="0.2">
      <c r="L19" t="str">
        <f>'Ind T4'!A71</f>
        <v>Finance and insurance</v>
      </c>
      <c r="M19">
        <f>'Ind T4'!B110</f>
        <v>-0.55112426992475205</v>
      </c>
      <c r="N19">
        <f>'Ind T4'!C110</f>
        <v>-0.73489123649896904</v>
      </c>
    </row>
    <row r="20" spans="12:14" x14ac:dyDescent="0.2">
      <c r="L20" t="str">
        <f>'Ind T4'!A70</f>
        <v>Information technology</v>
      </c>
      <c r="M20">
        <f>'Ind T4'!B109</f>
        <v>-1.0146827041676132</v>
      </c>
      <c r="N20">
        <f>'Ind T4'!C109</f>
        <v>1.2637203247654272</v>
      </c>
    </row>
    <row r="21" spans="12:14" x14ac:dyDescent="0.2">
      <c r="L21" t="str">
        <f>'Ind T4'!A69</f>
        <v>Media</v>
      </c>
      <c r="M21">
        <f>'Ind T4'!B108</f>
        <v>-4.7681970341185931</v>
      </c>
      <c r="N21">
        <f>'Ind T4'!C108</f>
        <v>-0.43836016724762006</v>
      </c>
    </row>
    <row r="22" spans="12:14" x14ac:dyDescent="0.2">
      <c r="L22" s="1" t="str">
        <f>CONCATENATE("[",'Ind T4'!A68,"]")</f>
        <v>[Business and other services]</v>
      </c>
      <c r="M22">
        <f>'Ind T4'!B107</f>
        <v>-0.55024923807116544</v>
      </c>
      <c r="N22">
        <f>'Ind T4'!C107</f>
        <v>0.67487297476562791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1.7418384132651177</v>
      </c>
      <c r="N24">
        <f>'Ind T4'!C105</f>
        <v>1.2558891235489256</v>
      </c>
    </row>
    <row r="25" spans="12:14" x14ac:dyDescent="0.2">
      <c r="L25" s="13" t="str">
        <f>'Ind T4'!A65</f>
        <v>Transport and storage</v>
      </c>
      <c r="M25">
        <f>'Ind T4'!B104</f>
        <v>-0.13542153334620277</v>
      </c>
      <c r="N25">
        <f>'Ind T4'!C104</f>
        <v>0.35922008132618366</v>
      </c>
    </row>
    <row r="26" spans="12:14" x14ac:dyDescent="0.2">
      <c r="L26" s="13" t="str">
        <f>'Ind T4'!A64</f>
        <v>Wholesale and retail trade</v>
      </c>
      <c r="M26">
        <f>'Ind T4'!B103</f>
        <v>1.013152678058904</v>
      </c>
      <c r="N26">
        <f>'Ind T4'!C103</f>
        <v>0.11846837710265401</v>
      </c>
    </row>
    <row r="27" spans="12:14" x14ac:dyDescent="0.2">
      <c r="L27" s="1" t="str">
        <f>CONCATENATE("[",'Ind T4'!A63,"]")</f>
        <v>[Trade, accomod. and transport]</v>
      </c>
      <c r="M27">
        <f>'Ind T4'!B102</f>
        <v>0.96288103121078272</v>
      </c>
      <c r="N27">
        <f>'Ind T4'!C102</f>
        <v>0.44740897784480982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3.7010895979821878</v>
      </c>
      <c r="N29">
        <f>'Ind T4'!C100</f>
        <v>0.90661453953115867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0.21689158707540734</v>
      </c>
      <c r="N31">
        <f>'Ind T4'!C98</f>
        <v>-0.98770698798126277</v>
      </c>
    </row>
    <row r="32" spans="12:14" x14ac:dyDescent="0.2">
      <c r="L32" s="13" t="str">
        <f>'Ind T4'!A58</f>
        <v>Engineering</v>
      </c>
      <c r="M32">
        <f>'Ind T4'!B97</f>
        <v>0.39207932909615106</v>
      </c>
      <c r="N32">
        <f>'Ind T4'!C97</f>
        <v>-2.0137138892627582</v>
      </c>
    </row>
    <row r="33" spans="12:14" x14ac:dyDescent="0.2">
      <c r="L33" s="13" t="str">
        <f>'Ind T4'!A57</f>
        <v>Food drink and tobacco</v>
      </c>
      <c r="M33">
        <f>'Ind T4'!B96</f>
        <v>5.822268250959195</v>
      </c>
      <c r="N33">
        <f>'Ind T4'!C96</f>
        <v>1.4380450113862908</v>
      </c>
    </row>
    <row r="34" spans="12:14" x14ac:dyDescent="0.2">
      <c r="L34" s="1" t="str">
        <f>CONCATENATE("[",'Ind T4'!A56,"]")</f>
        <v>[Manufacturing]</v>
      </c>
      <c r="M34">
        <f>'Ind T4'!B95</f>
        <v>0.90178629367170249</v>
      </c>
      <c r="N34">
        <f>'Ind T4'!C95</f>
        <v>-0.79968124382998607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3.951766615476493</v>
      </c>
      <c r="N36">
        <f>'Ind T4'!C93</f>
        <v>1.2068113775559608</v>
      </c>
    </row>
    <row r="37" spans="12:14" x14ac:dyDescent="0.2">
      <c r="L37" s="13" t="str">
        <f>'Ind T4'!A53</f>
        <v>Electricity and gas</v>
      </c>
      <c r="M37">
        <f>'Ind T4'!B92</f>
        <v>10.849435143441809</v>
      </c>
      <c r="N37">
        <f>'Ind T4'!C92</f>
        <v>-0.10028302881716078</v>
      </c>
    </row>
    <row r="38" spans="12:14" x14ac:dyDescent="0.2">
      <c r="L38" s="13" t="str">
        <f>'Ind T4'!A52</f>
        <v>Mining and quarrying</v>
      </c>
      <c r="M38">
        <f>'Ind T4'!B91</f>
        <v>-3.350984271657953</v>
      </c>
      <c r="N38">
        <f>'Ind T4'!C91</f>
        <v>-1.2439601574706027</v>
      </c>
    </row>
    <row r="39" spans="12:14" x14ac:dyDescent="0.2">
      <c r="L39" s="45" t="str">
        <f>'Ind T4'!A51</f>
        <v>Agriculture</v>
      </c>
      <c r="M39">
        <f>'Ind T4'!B90</f>
        <v>-3.4631063484746982</v>
      </c>
      <c r="N39">
        <f>'Ind T4'!C90</f>
        <v>0.42873396560723087</v>
      </c>
    </row>
    <row r="40" spans="12:14" x14ac:dyDescent="0.2">
      <c r="L40" s="1" t="str">
        <f>CONCATENATE("[",'Ind T4'!A50,"]")</f>
        <v>[Primary sector and utilities]</v>
      </c>
      <c r="M40">
        <f>'Ind T4'!B89</f>
        <v>0.42618051332792284</v>
      </c>
      <c r="N40">
        <f>'Ind T4'!C89</f>
        <v>0.55889633843366759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Kent and Medway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22.29600000000001</v>
      </c>
      <c r="N5" s="11">
        <f t="shared" ref="N5:AL5" si="1">SUM(N6:N9)</f>
        <v>22.172999999999973</v>
      </c>
      <c r="O5" s="11">
        <f t="shared" si="1"/>
        <v>24.613000000000007</v>
      </c>
      <c r="P5" s="11">
        <f t="shared" si="1"/>
        <v>19.516000000000009</v>
      </c>
      <c r="Q5" s="11">
        <f t="shared" si="1"/>
        <v>25.402000000000022</v>
      </c>
      <c r="R5" s="11">
        <f t="shared" si="1"/>
        <v>21.590000000000014</v>
      </c>
      <c r="S5" s="11">
        <f t="shared" si="1"/>
        <v>22.452999999999989</v>
      </c>
      <c r="T5" s="11">
        <f t="shared" si="1"/>
        <v>25.536000000000005</v>
      </c>
      <c r="U5" s="11">
        <f t="shared" si="1"/>
        <v>22.985999999999947</v>
      </c>
      <c r="V5" s="11">
        <f t="shared" si="1"/>
        <v>25.59400000000003</v>
      </c>
      <c r="W5" s="11">
        <f t="shared" si="1"/>
        <v>22.053999999999959</v>
      </c>
      <c r="X5" s="11">
        <f t="shared" si="1"/>
        <v>22.003000000000025</v>
      </c>
      <c r="Y5" s="11">
        <f t="shared" si="1"/>
        <v>22.003999999999976</v>
      </c>
      <c r="Z5" s="11">
        <f t="shared" si="1"/>
        <v>22.245000000000033</v>
      </c>
      <c r="AA5" s="11">
        <f t="shared" si="1"/>
        <v>22.630000000000024</v>
      </c>
      <c r="AB5" s="11">
        <f t="shared" si="1"/>
        <v>22.827000000000009</v>
      </c>
      <c r="AC5" s="11">
        <f t="shared" si="1"/>
        <v>22.988999999999983</v>
      </c>
      <c r="AD5" s="11">
        <f t="shared" si="1"/>
        <v>23.122999999999987</v>
      </c>
      <c r="AE5" s="11">
        <f t="shared" si="1"/>
        <v>23.236000000000018</v>
      </c>
      <c r="AF5" s="11">
        <f t="shared" si="1"/>
        <v>23.339999999999954</v>
      </c>
      <c r="AG5" s="11">
        <f t="shared" si="1"/>
        <v>23.455000000000034</v>
      </c>
      <c r="AH5" s="11">
        <f t="shared" si="1"/>
        <v>23.56499999999998</v>
      </c>
      <c r="AI5" s="11">
        <f t="shared" si="1"/>
        <v>23.670000000000016</v>
      </c>
      <c r="AJ5" s="11">
        <f t="shared" si="1"/>
        <v>23.774000000000019</v>
      </c>
      <c r="AK5" s="11">
        <f t="shared" si="1"/>
        <v>23.874999999999993</v>
      </c>
      <c r="AL5" s="11">
        <f t="shared" si="1"/>
        <v>23.977000000000004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11.155000000000005</v>
      </c>
      <c r="N6" s="11">
        <v>11.310999999999989</v>
      </c>
      <c r="O6" s="11">
        <v>13.700000000000028</v>
      </c>
      <c r="P6" s="11">
        <v>10.454000000000015</v>
      </c>
      <c r="Q6" s="11">
        <v>16.386000000000017</v>
      </c>
      <c r="R6" s="11">
        <v>13.244999999999997</v>
      </c>
      <c r="S6" s="11">
        <v>13.463000000000019</v>
      </c>
      <c r="T6" s="11">
        <v>15.029999999999994</v>
      </c>
      <c r="U6" s="11">
        <v>13.014999999999958</v>
      </c>
      <c r="V6" s="11">
        <v>14.431000000000024</v>
      </c>
      <c r="W6" s="11">
        <v>11.104999999999992</v>
      </c>
      <c r="X6" s="11">
        <v>11.193000000000017</v>
      </c>
      <c r="Y6" s="11">
        <v>11.270999999999978</v>
      </c>
      <c r="Z6" s="11">
        <v>11.399000000000028</v>
      </c>
      <c r="AA6" s="11">
        <v>11.480000000000024</v>
      </c>
      <c r="AB6" s="11">
        <v>11.505000000000006</v>
      </c>
      <c r="AC6" s="11">
        <v>11.537999999999993</v>
      </c>
      <c r="AD6" s="11">
        <v>11.569000000000011</v>
      </c>
      <c r="AE6" s="11">
        <v>11.596000000000004</v>
      </c>
      <c r="AF6" s="11">
        <v>11.621999999999971</v>
      </c>
      <c r="AG6" s="11">
        <v>11.662000000000035</v>
      </c>
      <c r="AH6" s="11">
        <v>11.700999999999986</v>
      </c>
      <c r="AI6" s="11">
        <v>11.73900000000002</v>
      </c>
      <c r="AJ6" s="11">
        <v>11.773999999999996</v>
      </c>
      <c r="AK6" s="172">
        <v>11.80799999999998</v>
      </c>
      <c r="AL6" s="11">
        <v>11.841000000000001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0.48600000000000038</v>
      </c>
      <c r="N7" s="11">
        <v>0.45900000000000163</v>
      </c>
      <c r="O7" s="11">
        <v>0.83999999999999875</v>
      </c>
      <c r="P7" s="11">
        <v>0.91400000000000159</v>
      </c>
      <c r="Q7" s="11">
        <v>0.51199999999999968</v>
      </c>
      <c r="R7" s="11">
        <v>0.5680000000000005</v>
      </c>
      <c r="S7" s="11">
        <v>0.61500000000000055</v>
      </c>
      <c r="T7" s="11">
        <v>0.5979999999999992</v>
      </c>
      <c r="U7" s="11">
        <v>0.40700000000000019</v>
      </c>
      <c r="V7" s="11">
        <v>0.64199999999999924</v>
      </c>
      <c r="W7" s="11">
        <v>0.4789999999999992</v>
      </c>
      <c r="X7" s="11">
        <v>0.46900000000000025</v>
      </c>
      <c r="Y7" s="11">
        <v>0.4670000000000008</v>
      </c>
      <c r="Z7" s="11">
        <v>0.4560000000000009</v>
      </c>
      <c r="AA7" s="11">
        <v>0.4439999999999989</v>
      </c>
      <c r="AB7" s="11">
        <v>0.43599999999999889</v>
      </c>
      <c r="AC7" s="11">
        <v>0.43100000000000072</v>
      </c>
      <c r="AD7" s="11">
        <v>0.42500000000000049</v>
      </c>
      <c r="AE7" s="11">
        <v>0.42100000000000021</v>
      </c>
      <c r="AF7" s="11">
        <v>0.41699999999999915</v>
      </c>
      <c r="AG7" s="11">
        <v>0.41300000000000064</v>
      </c>
      <c r="AH7" s="11">
        <v>0.40899999999999886</v>
      </c>
      <c r="AI7" s="11">
        <v>0.40499999999999892</v>
      </c>
      <c r="AJ7" s="11">
        <v>0.40200000000000036</v>
      </c>
      <c r="AK7" s="172">
        <v>0.3989999999999998</v>
      </c>
      <c r="AL7" s="11">
        <v>0.39700000000000063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3.2950000000000053</v>
      </c>
      <c r="N8" s="11">
        <v>3.2319999999999873</v>
      </c>
      <c r="O8" s="11">
        <v>4.5539999999999905</v>
      </c>
      <c r="P8" s="11">
        <v>2.694999999999999</v>
      </c>
      <c r="Q8" s="11">
        <v>3.0639999999999974</v>
      </c>
      <c r="R8" s="11">
        <v>2.2400000000000015</v>
      </c>
      <c r="S8" s="11">
        <v>2.7109999999999932</v>
      </c>
      <c r="T8" s="11">
        <v>3.3370000000000073</v>
      </c>
      <c r="U8" s="11">
        <v>3.1389999999999967</v>
      </c>
      <c r="V8" s="11">
        <v>3.2339999999999973</v>
      </c>
      <c r="W8" s="11">
        <v>3.7490000000000001</v>
      </c>
      <c r="X8" s="11">
        <v>3.7320000000000064</v>
      </c>
      <c r="Y8" s="11">
        <v>3.6870000000000003</v>
      </c>
      <c r="Z8" s="11">
        <v>3.6760000000000028</v>
      </c>
      <c r="AA8" s="11">
        <v>3.6750000000000012</v>
      </c>
      <c r="AB8" s="11">
        <v>3.6740000000000008</v>
      </c>
      <c r="AC8" s="11">
        <v>3.6709999999999972</v>
      </c>
      <c r="AD8" s="11">
        <v>3.6709999999999949</v>
      </c>
      <c r="AE8" s="11">
        <v>3.6700000000000026</v>
      </c>
      <c r="AF8" s="11">
        <v>3.6710000000000038</v>
      </c>
      <c r="AG8" s="11">
        <v>3.6740000000000013</v>
      </c>
      <c r="AH8" s="11">
        <v>3.6770000000000085</v>
      </c>
      <c r="AI8" s="11">
        <v>3.6799999999999944</v>
      </c>
      <c r="AJ8" s="11">
        <v>3.6840000000000086</v>
      </c>
      <c r="AK8" s="172">
        <v>3.6880000000000086</v>
      </c>
      <c r="AL8" s="11">
        <v>3.6930000000000094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7.36</v>
      </c>
      <c r="N9" s="11">
        <v>7.1709999999999949</v>
      </c>
      <c r="O9" s="11">
        <v>5.5189999999999895</v>
      </c>
      <c r="P9" s="11">
        <v>5.452999999999995</v>
      </c>
      <c r="Q9" s="11">
        <v>5.4400000000000066</v>
      </c>
      <c r="R9" s="11">
        <v>5.5370000000000132</v>
      </c>
      <c r="S9" s="11">
        <v>5.6639999999999775</v>
      </c>
      <c r="T9" s="11">
        <v>6.5710000000000042</v>
      </c>
      <c r="U9" s="11">
        <v>6.4249999999999954</v>
      </c>
      <c r="V9" s="11">
        <v>7.2870000000000115</v>
      </c>
      <c r="W9" s="11">
        <v>6.720999999999969</v>
      </c>
      <c r="X9" s="11">
        <v>6.6090000000000027</v>
      </c>
      <c r="Y9" s="11">
        <v>6.5789999999999962</v>
      </c>
      <c r="Z9" s="11">
        <v>6.714000000000004</v>
      </c>
      <c r="AA9" s="11">
        <v>7.0310000000000006</v>
      </c>
      <c r="AB9" s="11">
        <v>7.2120000000000042</v>
      </c>
      <c r="AC9" s="11">
        <v>7.3489999999999922</v>
      </c>
      <c r="AD9" s="11">
        <v>7.4579999999999806</v>
      </c>
      <c r="AE9" s="11">
        <v>7.5490000000000137</v>
      </c>
      <c r="AF9" s="11">
        <v>7.6299999999999795</v>
      </c>
      <c r="AG9" s="11">
        <v>7.705999999999996</v>
      </c>
      <c r="AH9" s="11">
        <v>7.7779999999999863</v>
      </c>
      <c r="AI9" s="11">
        <v>7.846000000000001</v>
      </c>
      <c r="AJ9" s="11">
        <v>7.914000000000013</v>
      </c>
      <c r="AK9" s="172">
        <v>7.9800000000000031</v>
      </c>
      <c r="AL9" s="11">
        <v>8.0459999999999905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52.670000000000087</v>
      </c>
      <c r="N11" s="11">
        <f t="shared" si="2"/>
        <v>51.791999999999987</v>
      </c>
      <c r="O11" s="11">
        <f t="shared" si="2"/>
        <v>52.923999999999928</v>
      </c>
      <c r="P11" s="11">
        <f t="shared" si="2"/>
        <v>47.278000000000048</v>
      </c>
      <c r="Q11" s="11">
        <f t="shared" si="2"/>
        <v>49.748000000000104</v>
      </c>
      <c r="R11" s="11">
        <f t="shared" ref="R11" si="3">SUM(R12:R14)</f>
        <v>50.01100000000001</v>
      </c>
      <c r="S11" s="11">
        <f t="shared" ref="S11" si="4">SUM(S12:S14)</f>
        <v>52.94300000000004</v>
      </c>
      <c r="T11" s="11">
        <f t="shared" ref="T11" si="5">SUM(T12:T14)</f>
        <v>53.000999999999848</v>
      </c>
      <c r="U11" s="11">
        <f t="shared" ref="U11" si="6">SUM(U12:U14)</f>
        <v>51.85499999999989</v>
      </c>
      <c r="V11" s="11">
        <f t="shared" ref="V11" si="7">SUM(V12:V14)</f>
        <v>52.980000000000061</v>
      </c>
      <c r="W11" s="11">
        <f t="shared" ref="W11" si="8">SUM(W12:W14)</f>
        <v>52.307000000000087</v>
      </c>
      <c r="X11" s="11">
        <f t="shared" ref="X11" si="9">SUM(X12:X14)</f>
        <v>52.623999999999953</v>
      </c>
      <c r="Y11" s="11">
        <f t="shared" ref="Y11" si="10">SUM(Y12:Y14)</f>
        <v>52.201000000000136</v>
      </c>
      <c r="Z11" s="11">
        <f t="shared" ref="Z11" si="11">SUM(Z12:Z14)</f>
        <v>51.701000000000079</v>
      </c>
      <c r="AA11" s="11">
        <f t="shared" ref="AA11" si="12">SUM(AA12:AA14)</f>
        <v>51.437000000000005</v>
      </c>
      <c r="AB11" s="11">
        <f t="shared" ref="AB11" si="13">SUM(AB12:AB14)</f>
        <v>50.915000000000063</v>
      </c>
      <c r="AC11" s="11">
        <f t="shared" ref="AC11" si="14">SUM(AC12:AC14)</f>
        <v>50.352999999999966</v>
      </c>
      <c r="AD11" s="11">
        <f>SUM(AD12:AD14)</f>
        <v>49.802999999999898</v>
      </c>
      <c r="AE11" s="11">
        <f t="shared" ref="AE11" si="15">SUM(AE12:AE14)</f>
        <v>49.284999999999954</v>
      </c>
      <c r="AF11" s="11">
        <f t="shared" ref="AF11" si="16">SUM(AF12:AF14)</f>
        <v>48.795000000000044</v>
      </c>
      <c r="AG11" s="11">
        <f t="shared" ref="AG11:AL11" si="17">SUM(AG12:AG14)</f>
        <v>48.371000000000002</v>
      </c>
      <c r="AH11" s="11">
        <f t="shared" si="17"/>
        <v>47.936999999999955</v>
      </c>
      <c r="AI11" s="11">
        <f t="shared" si="17"/>
        <v>47.5210000000001</v>
      </c>
      <c r="AJ11" s="11">
        <f t="shared" si="17"/>
        <v>47.120999999999974</v>
      </c>
      <c r="AK11" s="11">
        <f t="shared" si="17"/>
        <v>46.737999999999957</v>
      </c>
      <c r="AL11" s="11">
        <f t="shared" si="17"/>
        <v>46.371999999999957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4.961000000000003</v>
      </c>
      <c r="N12" s="11">
        <v>6.1999999999999824</v>
      </c>
      <c r="O12" s="11">
        <v>5.4639999999999915</v>
      </c>
      <c r="P12" s="11">
        <v>4.4260000000000224</v>
      </c>
      <c r="Q12" s="11">
        <v>5.3030000000000213</v>
      </c>
      <c r="R12" s="11">
        <v>5.2469999999999901</v>
      </c>
      <c r="S12" s="11">
        <v>5.2600000000000078</v>
      </c>
      <c r="T12" s="11">
        <v>6.8149999999999995</v>
      </c>
      <c r="U12" s="11">
        <v>6.3549999999999915</v>
      </c>
      <c r="V12" s="11">
        <v>6.993999999999998</v>
      </c>
      <c r="W12" s="11">
        <v>6.9630000000000054</v>
      </c>
      <c r="X12" s="11">
        <v>7.147999999999989</v>
      </c>
      <c r="Y12" s="11">
        <v>7.360999999999998</v>
      </c>
      <c r="Z12" s="11">
        <v>7.4889999999999821</v>
      </c>
      <c r="AA12" s="11">
        <v>7.6059999999999865</v>
      </c>
      <c r="AB12" s="11">
        <v>7.7130000000000081</v>
      </c>
      <c r="AC12" s="11">
        <v>7.8000000000000069</v>
      </c>
      <c r="AD12" s="11">
        <v>7.8879999999999901</v>
      </c>
      <c r="AE12" s="11">
        <v>7.9779999999999784</v>
      </c>
      <c r="AF12" s="11">
        <v>8.0660000000000238</v>
      </c>
      <c r="AG12" s="11">
        <v>8.1619999999999937</v>
      </c>
      <c r="AH12" s="11">
        <v>8.258000000000024</v>
      </c>
      <c r="AI12" s="11">
        <v>8.353000000000014</v>
      </c>
      <c r="AJ12" s="11">
        <v>8.4459999999999713</v>
      </c>
      <c r="AK12" s="172">
        <v>8.5370000000000079</v>
      </c>
      <c r="AL12" s="11">
        <v>8.6259999999999781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10.622000000000016</v>
      </c>
      <c r="N13" s="11">
        <v>10.740999999999994</v>
      </c>
      <c r="O13" s="11">
        <v>9.577</v>
      </c>
      <c r="P13" s="11">
        <v>9.9839999999999876</v>
      </c>
      <c r="Q13" s="11">
        <v>10.302000000000032</v>
      </c>
      <c r="R13" s="11">
        <v>10.425999999999988</v>
      </c>
      <c r="S13" s="11">
        <v>10.767999999999974</v>
      </c>
      <c r="T13" s="11">
        <v>10.188999999999988</v>
      </c>
      <c r="U13" s="11">
        <v>9.2370000000000179</v>
      </c>
      <c r="V13" s="11">
        <v>10.959000000000032</v>
      </c>
      <c r="W13" s="11">
        <v>10.632000000000033</v>
      </c>
      <c r="X13" s="11">
        <v>10.679000000000004</v>
      </c>
      <c r="Y13" s="11">
        <v>10.47900000000001</v>
      </c>
      <c r="Z13" s="11">
        <v>10.361000000000036</v>
      </c>
      <c r="AA13" s="11">
        <v>10.20800000000002</v>
      </c>
      <c r="AB13" s="11">
        <v>10.020000000000026</v>
      </c>
      <c r="AC13" s="11">
        <v>9.7739999999999831</v>
      </c>
      <c r="AD13" s="11">
        <v>9.5329999999999906</v>
      </c>
      <c r="AE13" s="11">
        <v>9.2979999999999841</v>
      </c>
      <c r="AF13" s="11">
        <v>9.070000000000018</v>
      </c>
      <c r="AG13" s="11">
        <v>8.8550000000000022</v>
      </c>
      <c r="AH13" s="11">
        <v>8.6420000000000119</v>
      </c>
      <c r="AI13" s="11">
        <v>8.4339999999999939</v>
      </c>
      <c r="AJ13" s="11">
        <v>8.2300000000000164</v>
      </c>
      <c r="AK13" s="172">
        <v>8.030999999999997</v>
      </c>
      <c r="AL13" s="11">
        <v>7.8359999999999843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37.087000000000067</v>
      </c>
      <c r="N14" s="11">
        <v>34.851000000000006</v>
      </c>
      <c r="O14" s="11">
        <v>37.882999999999939</v>
      </c>
      <c r="P14" s="11">
        <v>32.868000000000038</v>
      </c>
      <c r="Q14" s="11">
        <v>34.14300000000005</v>
      </c>
      <c r="R14" s="11">
        <v>34.338000000000036</v>
      </c>
      <c r="S14" s="11">
        <v>36.915000000000063</v>
      </c>
      <c r="T14" s="11">
        <v>35.996999999999865</v>
      </c>
      <c r="U14" s="11">
        <v>36.262999999999884</v>
      </c>
      <c r="V14" s="11">
        <v>35.027000000000029</v>
      </c>
      <c r="W14" s="11">
        <v>34.712000000000053</v>
      </c>
      <c r="X14" s="11">
        <v>34.796999999999962</v>
      </c>
      <c r="Y14" s="11">
        <v>34.361000000000125</v>
      </c>
      <c r="Z14" s="11">
        <v>33.851000000000063</v>
      </c>
      <c r="AA14" s="11">
        <v>33.622999999999998</v>
      </c>
      <c r="AB14" s="11">
        <v>33.182000000000031</v>
      </c>
      <c r="AC14" s="11">
        <v>32.778999999999975</v>
      </c>
      <c r="AD14" s="11">
        <v>32.38199999999992</v>
      </c>
      <c r="AE14" s="11">
        <v>32.008999999999993</v>
      </c>
      <c r="AF14" s="11">
        <v>31.658999999999999</v>
      </c>
      <c r="AG14" s="11">
        <v>31.354000000000006</v>
      </c>
      <c r="AH14" s="11">
        <v>31.036999999999921</v>
      </c>
      <c r="AI14" s="11">
        <v>30.734000000000098</v>
      </c>
      <c r="AJ14" s="11">
        <v>30.444999999999986</v>
      </c>
      <c r="AK14" s="172">
        <v>30.169999999999956</v>
      </c>
      <c r="AL14" s="11">
        <v>29.909999999999993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68.156999999999897</v>
      </c>
      <c r="N16" s="11">
        <v>61.819999999999972</v>
      </c>
      <c r="O16" s="11">
        <v>59.851000000000084</v>
      </c>
      <c r="P16" s="11">
        <v>66.730000000000103</v>
      </c>
      <c r="Q16" s="11">
        <v>64.898999999999887</v>
      </c>
      <c r="R16" s="11">
        <v>62.378000000000142</v>
      </c>
      <c r="S16" s="11">
        <v>76.341999999999899</v>
      </c>
      <c r="T16" s="11">
        <v>80.573999999999842</v>
      </c>
      <c r="U16" s="11">
        <v>67.942999999999955</v>
      </c>
      <c r="V16" s="11">
        <v>72.742000000000175</v>
      </c>
      <c r="W16" s="11">
        <v>74.808000000000291</v>
      </c>
      <c r="X16" s="11">
        <v>74.094999999999914</v>
      </c>
      <c r="Y16" s="11">
        <v>75.042000000000201</v>
      </c>
      <c r="Z16" s="11">
        <v>77.210999999999984</v>
      </c>
      <c r="AA16" s="11">
        <v>78.871999999999986</v>
      </c>
      <c r="AB16" s="11">
        <v>79.582999999999487</v>
      </c>
      <c r="AC16" s="11">
        <v>80.214000000000127</v>
      </c>
      <c r="AD16" s="11">
        <v>80.67800000000004</v>
      </c>
      <c r="AE16" s="11">
        <v>81.230999999999995</v>
      </c>
      <c r="AF16" s="11">
        <v>81.746000000000109</v>
      </c>
      <c r="AG16" s="11">
        <v>82.355999999999995</v>
      </c>
      <c r="AH16" s="11">
        <v>82.98299999999989</v>
      </c>
      <c r="AI16" s="11">
        <v>83.630999999999986</v>
      </c>
      <c r="AJ16" s="11">
        <v>84.294000000000125</v>
      </c>
      <c r="AK16" s="172">
        <v>84.96900000000015</v>
      </c>
      <c r="AL16" s="11">
        <v>85.652999999999977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205.75499999999977</v>
      </c>
      <c r="N18" s="11">
        <f t="shared" ref="N18:AL18" si="18">SUM(N19:N21)</f>
        <v>217.97800000000021</v>
      </c>
      <c r="O18" s="11">
        <f t="shared" si="18"/>
        <v>221.42399999999998</v>
      </c>
      <c r="P18" s="11">
        <f t="shared" si="18"/>
        <v>218.25799999999967</v>
      </c>
      <c r="Q18" s="11">
        <f t="shared" si="18"/>
        <v>224.07500000000022</v>
      </c>
      <c r="R18" s="11">
        <f t="shared" si="18"/>
        <v>226.01799999999997</v>
      </c>
      <c r="S18" s="11">
        <f t="shared" si="18"/>
        <v>237.49399999999989</v>
      </c>
      <c r="T18" s="11">
        <f t="shared" si="18"/>
        <v>228.31700000000029</v>
      </c>
      <c r="U18" s="11">
        <f t="shared" si="18"/>
        <v>231.92400000000015</v>
      </c>
      <c r="V18" s="11">
        <f t="shared" si="18"/>
        <v>242.90999999999968</v>
      </c>
      <c r="W18" s="11">
        <f t="shared" si="18"/>
        <v>237.11100000000039</v>
      </c>
      <c r="X18" s="11">
        <f t="shared" si="18"/>
        <v>236.3690000000004</v>
      </c>
      <c r="Y18" s="11">
        <f t="shared" si="18"/>
        <v>237.5409999999996</v>
      </c>
      <c r="Z18" s="11">
        <f t="shared" si="18"/>
        <v>239.26600000000019</v>
      </c>
      <c r="AA18" s="11">
        <f t="shared" si="18"/>
        <v>241.22000000000014</v>
      </c>
      <c r="AB18" s="11">
        <f t="shared" si="18"/>
        <v>242.8369999999999</v>
      </c>
      <c r="AC18" s="11">
        <f t="shared" si="18"/>
        <v>244.14000000000004</v>
      </c>
      <c r="AD18" s="11">
        <f t="shared" si="18"/>
        <v>245.30999999999989</v>
      </c>
      <c r="AE18" s="11">
        <f t="shared" si="18"/>
        <v>246.39999999999966</v>
      </c>
      <c r="AF18" s="11">
        <f t="shared" si="18"/>
        <v>247.45099999999996</v>
      </c>
      <c r="AG18" s="11">
        <f t="shared" si="18"/>
        <v>248.51599999999988</v>
      </c>
      <c r="AH18" s="11">
        <f t="shared" si="18"/>
        <v>249.54999999999959</v>
      </c>
      <c r="AI18" s="11">
        <f t="shared" si="18"/>
        <v>250.548</v>
      </c>
      <c r="AJ18" s="11">
        <f t="shared" si="18"/>
        <v>251.57599999999985</v>
      </c>
      <c r="AK18" s="11">
        <f t="shared" si="18"/>
        <v>252.56599999999966</v>
      </c>
      <c r="AL18" s="11">
        <f t="shared" si="18"/>
        <v>253.53199999999975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125.8439999999997</v>
      </c>
      <c r="N19" s="11">
        <v>128.41400000000016</v>
      </c>
      <c r="O19" s="11">
        <v>129.07400000000001</v>
      </c>
      <c r="P19" s="11">
        <v>132.06199999999995</v>
      </c>
      <c r="Q19" s="11">
        <v>131.07900000000009</v>
      </c>
      <c r="R19" s="11">
        <v>130.59399999999997</v>
      </c>
      <c r="S19" s="11">
        <v>136.14899999999989</v>
      </c>
      <c r="T19" s="11">
        <v>129.6740000000004</v>
      </c>
      <c r="U19" s="11">
        <v>130.92700000000025</v>
      </c>
      <c r="V19" s="11">
        <v>133.71199999999979</v>
      </c>
      <c r="W19" s="11">
        <v>137.34500000000034</v>
      </c>
      <c r="X19" s="11">
        <v>137.5490000000004</v>
      </c>
      <c r="Y19" s="11">
        <v>137.57399999999956</v>
      </c>
      <c r="Z19" s="11">
        <v>137.65200000000016</v>
      </c>
      <c r="AA19" s="11">
        <v>137.85900000000032</v>
      </c>
      <c r="AB19" s="11">
        <v>138.14699999999991</v>
      </c>
      <c r="AC19" s="11">
        <v>138.32700000000014</v>
      </c>
      <c r="AD19" s="11">
        <v>138.47199999999995</v>
      </c>
      <c r="AE19" s="11">
        <v>138.59899999999965</v>
      </c>
      <c r="AF19" s="11">
        <v>138.72100000000012</v>
      </c>
      <c r="AG19" s="11">
        <v>138.86699999999982</v>
      </c>
      <c r="AH19" s="11">
        <v>139.02299999999971</v>
      </c>
      <c r="AI19" s="11">
        <v>139.17399999999989</v>
      </c>
      <c r="AJ19" s="11">
        <v>139.38799999999981</v>
      </c>
      <c r="AK19" s="172">
        <v>139.59599999999946</v>
      </c>
      <c r="AL19" s="11">
        <v>139.80599999999976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37.733000000000004</v>
      </c>
      <c r="N20" s="11">
        <v>40.630000000000095</v>
      </c>
      <c r="O20" s="11">
        <v>43.093000000000004</v>
      </c>
      <c r="P20" s="11">
        <v>38.876999999999867</v>
      </c>
      <c r="Q20" s="11">
        <v>42.820000000000022</v>
      </c>
      <c r="R20" s="11">
        <v>43.982000000000021</v>
      </c>
      <c r="S20" s="11">
        <v>49.212999999999987</v>
      </c>
      <c r="T20" s="11">
        <v>47.561999999999905</v>
      </c>
      <c r="U20" s="11">
        <v>46.458999999999968</v>
      </c>
      <c r="V20" s="11">
        <v>48.682999999999865</v>
      </c>
      <c r="W20" s="11">
        <v>43.684999999999967</v>
      </c>
      <c r="X20" s="11">
        <v>45.366000000000014</v>
      </c>
      <c r="Y20" s="11">
        <v>45.283999999999942</v>
      </c>
      <c r="Z20" s="11">
        <v>45.341999999999999</v>
      </c>
      <c r="AA20" s="11">
        <v>45.512999999999856</v>
      </c>
      <c r="AB20" s="11">
        <v>45.616000000000014</v>
      </c>
      <c r="AC20" s="11">
        <v>45.671999999999954</v>
      </c>
      <c r="AD20" s="11">
        <v>45.725999999999971</v>
      </c>
      <c r="AE20" s="11">
        <v>45.774000000000051</v>
      </c>
      <c r="AF20" s="11">
        <v>45.824999999999889</v>
      </c>
      <c r="AG20" s="11">
        <v>45.884000000000007</v>
      </c>
      <c r="AH20" s="11">
        <v>45.931999999999846</v>
      </c>
      <c r="AI20" s="11">
        <v>45.97800000000003</v>
      </c>
      <c r="AJ20" s="11">
        <v>46.020000000000039</v>
      </c>
      <c r="AK20" s="172">
        <v>46.060000000000073</v>
      </c>
      <c r="AL20" s="11">
        <v>46.098999999999954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42.178000000000068</v>
      </c>
      <c r="N21" s="11">
        <v>48.933999999999934</v>
      </c>
      <c r="O21" s="11">
        <v>49.256999999999955</v>
      </c>
      <c r="P21" s="11">
        <v>47.318999999999846</v>
      </c>
      <c r="Q21" s="11">
        <v>50.176000000000109</v>
      </c>
      <c r="R21" s="11">
        <v>51.441999999999986</v>
      </c>
      <c r="S21" s="11">
        <v>52.132000000000012</v>
      </c>
      <c r="T21" s="11">
        <v>51.080999999999975</v>
      </c>
      <c r="U21" s="11">
        <v>54.537999999999933</v>
      </c>
      <c r="V21" s="11">
        <v>60.515000000000043</v>
      </c>
      <c r="W21" s="11">
        <v>56.081000000000074</v>
      </c>
      <c r="X21" s="11">
        <v>53.453999999999972</v>
      </c>
      <c r="Y21" s="11">
        <v>54.683000000000121</v>
      </c>
      <c r="Z21" s="11">
        <v>56.272000000000055</v>
      </c>
      <c r="AA21" s="11">
        <v>57.847999999999971</v>
      </c>
      <c r="AB21" s="11">
        <v>59.073999999999991</v>
      </c>
      <c r="AC21" s="11">
        <v>60.14099999999997</v>
      </c>
      <c r="AD21" s="11">
        <v>61.111999999999952</v>
      </c>
      <c r="AE21" s="11">
        <v>62.026999999999958</v>
      </c>
      <c r="AF21" s="11">
        <v>62.904999999999966</v>
      </c>
      <c r="AG21" s="11">
        <v>63.765000000000036</v>
      </c>
      <c r="AH21" s="11">
        <v>64.595000000000027</v>
      </c>
      <c r="AI21" s="11">
        <v>65.396000000000072</v>
      </c>
      <c r="AJ21" s="11">
        <v>66.168000000000021</v>
      </c>
      <c r="AK21" s="172">
        <v>66.91000000000011</v>
      </c>
      <c r="AL21" s="11">
        <v>67.627000000000052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194.82499999999987</v>
      </c>
      <c r="N23" s="11">
        <f t="shared" ref="N23:AL23" si="19">SUM(N24:N31)</f>
        <v>209.91200000000001</v>
      </c>
      <c r="O23" s="11">
        <f t="shared" si="19"/>
        <v>222.69199999999998</v>
      </c>
      <c r="P23" s="11">
        <f t="shared" si="19"/>
        <v>220.65599999999992</v>
      </c>
      <c r="Q23" s="11">
        <f t="shared" si="19"/>
        <v>239.39699999999974</v>
      </c>
      <c r="R23" s="11">
        <f t="shared" si="19"/>
        <v>248.83000000000007</v>
      </c>
      <c r="S23" s="11">
        <f t="shared" si="19"/>
        <v>252.39299999999949</v>
      </c>
      <c r="T23" s="11">
        <f t="shared" si="19"/>
        <v>246.92699999999985</v>
      </c>
      <c r="U23" s="11">
        <f t="shared" si="19"/>
        <v>230.66900000000015</v>
      </c>
      <c r="V23" s="11">
        <f t="shared" si="19"/>
        <v>253.03200000000018</v>
      </c>
      <c r="W23" s="11">
        <f t="shared" si="19"/>
        <v>242.05899999999983</v>
      </c>
      <c r="X23" s="11">
        <f t="shared" si="19"/>
        <v>244.94399999999985</v>
      </c>
      <c r="Y23" s="11">
        <f t="shared" si="19"/>
        <v>246.31200000000007</v>
      </c>
      <c r="Z23" s="11">
        <f t="shared" si="19"/>
        <v>248.00699999999986</v>
      </c>
      <c r="AA23" s="11">
        <f t="shared" si="19"/>
        <v>249.92399999999998</v>
      </c>
      <c r="AB23" s="11">
        <f t="shared" si="19"/>
        <v>251.38399999999979</v>
      </c>
      <c r="AC23" s="11">
        <f t="shared" si="19"/>
        <v>252.97299999999981</v>
      </c>
      <c r="AD23" s="11">
        <f t="shared" si="19"/>
        <v>254.54300000000003</v>
      </c>
      <c r="AE23" s="11">
        <f t="shared" si="19"/>
        <v>256.11599999999981</v>
      </c>
      <c r="AF23" s="11">
        <f t="shared" si="19"/>
        <v>257.70500000000033</v>
      </c>
      <c r="AG23" s="11">
        <f t="shared" si="19"/>
        <v>259.38799999999981</v>
      </c>
      <c r="AH23" s="11">
        <f t="shared" si="19"/>
        <v>261.05200000000002</v>
      </c>
      <c r="AI23" s="11">
        <f t="shared" si="19"/>
        <v>262.72899999999987</v>
      </c>
      <c r="AJ23" s="11">
        <f t="shared" si="19"/>
        <v>264.40800000000019</v>
      </c>
      <c r="AK23" s="11">
        <f t="shared" si="19"/>
        <v>266.0810000000003</v>
      </c>
      <c r="AL23" s="11">
        <f t="shared" si="19"/>
        <v>267.755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4.3609999999999998</v>
      </c>
      <c r="N24" s="11">
        <v>4.8780000000000019</v>
      </c>
      <c r="O24" s="11">
        <v>7.8670000000000071</v>
      </c>
      <c r="P24" s="11">
        <v>5.2709999999999937</v>
      </c>
      <c r="Q24" s="11">
        <v>5.599000000000002</v>
      </c>
      <c r="R24" s="11">
        <v>7.3269999999999991</v>
      </c>
      <c r="S24" s="11">
        <v>5.1679999999999984</v>
      </c>
      <c r="T24" s="11">
        <v>6.3129999999999811</v>
      </c>
      <c r="U24" s="11">
        <v>6.0859999999999888</v>
      </c>
      <c r="V24" s="11">
        <v>5.1239999999999917</v>
      </c>
      <c r="W24" s="11">
        <v>5.7389999999999946</v>
      </c>
      <c r="X24" s="11">
        <v>5.6329999999999929</v>
      </c>
      <c r="Y24" s="11">
        <v>5.5939999999999914</v>
      </c>
      <c r="Z24" s="11">
        <v>5.5510000000000002</v>
      </c>
      <c r="AA24" s="11">
        <v>5.5190000000000046</v>
      </c>
      <c r="AB24" s="11">
        <v>5.512999999999999</v>
      </c>
      <c r="AC24" s="11">
        <v>5.5000000000000062</v>
      </c>
      <c r="AD24" s="11">
        <v>5.487000000000001</v>
      </c>
      <c r="AE24" s="11">
        <v>5.4740000000000029</v>
      </c>
      <c r="AF24" s="11">
        <v>5.4599999999999991</v>
      </c>
      <c r="AG24" s="11">
        <v>5.4450000000000003</v>
      </c>
      <c r="AH24" s="11">
        <v>5.4310000000000045</v>
      </c>
      <c r="AI24" s="11">
        <v>5.4160000000000226</v>
      </c>
      <c r="AJ24" s="11">
        <v>5.4019999999999886</v>
      </c>
      <c r="AK24" s="172">
        <v>5.3879999999999884</v>
      </c>
      <c r="AL24" s="11">
        <v>5.3730000000000002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13.816999999999979</v>
      </c>
      <c r="N25" s="11">
        <v>16.790999999999997</v>
      </c>
      <c r="O25" s="11">
        <v>14.201999999999988</v>
      </c>
      <c r="P25" s="11">
        <v>17.464999999999929</v>
      </c>
      <c r="Q25" s="11">
        <v>17.068999999999956</v>
      </c>
      <c r="R25" s="11">
        <v>20.698000000000025</v>
      </c>
      <c r="S25" s="11">
        <v>22.032999999999994</v>
      </c>
      <c r="T25" s="11">
        <v>21.09499999999997</v>
      </c>
      <c r="U25" s="11">
        <v>19.352000000000032</v>
      </c>
      <c r="V25" s="11">
        <v>19.276999999999997</v>
      </c>
      <c r="W25" s="11">
        <v>19.668999999999997</v>
      </c>
      <c r="X25" s="11">
        <v>20.236999999999966</v>
      </c>
      <c r="Y25" s="11">
        <v>20.453000000000021</v>
      </c>
      <c r="Z25" s="11">
        <v>20.888000000000041</v>
      </c>
      <c r="AA25" s="11">
        <v>21.229000000000063</v>
      </c>
      <c r="AB25" s="11">
        <v>21.510999999999967</v>
      </c>
      <c r="AC25" s="11">
        <v>21.776000000000007</v>
      </c>
      <c r="AD25" s="11">
        <v>22.008999999999986</v>
      </c>
      <c r="AE25" s="11">
        <v>22.229999999999954</v>
      </c>
      <c r="AF25" s="11">
        <v>22.449999999999942</v>
      </c>
      <c r="AG25" s="11">
        <v>22.681999999999995</v>
      </c>
      <c r="AH25" s="11">
        <v>22.908999999999953</v>
      </c>
      <c r="AI25" s="11">
        <v>23.131999999999962</v>
      </c>
      <c r="AJ25" s="11">
        <v>23.34700000000009</v>
      </c>
      <c r="AK25" s="172">
        <v>23.551000000000016</v>
      </c>
      <c r="AL25" s="11">
        <v>23.746000000000016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21.967000000000073</v>
      </c>
      <c r="N26" s="11">
        <v>21.21299999999999</v>
      </c>
      <c r="O26" s="11">
        <v>21.200999999999972</v>
      </c>
      <c r="P26" s="11">
        <v>22.541999999999966</v>
      </c>
      <c r="Q26" s="11">
        <v>26.343999999999934</v>
      </c>
      <c r="R26" s="11">
        <v>22.015000000000001</v>
      </c>
      <c r="S26" s="11">
        <v>22.454999999999981</v>
      </c>
      <c r="T26" s="11">
        <v>19.656999999999982</v>
      </c>
      <c r="U26" s="11">
        <v>20.67100000000001</v>
      </c>
      <c r="V26" s="11">
        <v>21.261000000000077</v>
      </c>
      <c r="W26" s="11">
        <v>21.414999999999988</v>
      </c>
      <c r="X26" s="11">
        <v>21.632000000000009</v>
      </c>
      <c r="Y26" s="11">
        <v>21.447999999999979</v>
      </c>
      <c r="Z26" s="11">
        <v>21.227999999999977</v>
      </c>
      <c r="AA26" s="11">
        <v>20.990999999999996</v>
      </c>
      <c r="AB26" s="11">
        <v>20.812000000000022</v>
      </c>
      <c r="AC26" s="11">
        <v>20.652999999999995</v>
      </c>
      <c r="AD26" s="11">
        <v>20.492000000000044</v>
      </c>
      <c r="AE26" s="11">
        <v>20.331000000000017</v>
      </c>
      <c r="AF26" s="11">
        <v>20.169000000000043</v>
      </c>
      <c r="AG26" s="11">
        <v>20.007999999999953</v>
      </c>
      <c r="AH26" s="11">
        <v>19.839999999999954</v>
      </c>
      <c r="AI26" s="11">
        <v>19.672000000000033</v>
      </c>
      <c r="AJ26" s="11">
        <v>19.505000000000063</v>
      </c>
      <c r="AK26" s="172">
        <v>19.33799999999998</v>
      </c>
      <c r="AL26" s="11">
        <v>19.171999999999976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9.9779999999999962</v>
      </c>
      <c r="N27" s="11">
        <v>10.488000000000001</v>
      </c>
      <c r="O27" s="11">
        <v>11.876000000000007</v>
      </c>
      <c r="P27" s="11">
        <v>12.022000000000002</v>
      </c>
      <c r="Q27" s="11">
        <v>13.039000000000055</v>
      </c>
      <c r="R27" s="11">
        <v>13.754000000000007</v>
      </c>
      <c r="S27" s="11">
        <v>15.013</v>
      </c>
      <c r="T27" s="11">
        <v>13.320999999999994</v>
      </c>
      <c r="U27" s="11">
        <v>11.300000000000029</v>
      </c>
      <c r="V27" s="11">
        <v>12.591000000000019</v>
      </c>
      <c r="W27" s="11">
        <v>15.09299999999997</v>
      </c>
      <c r="X27" s="11">
        <v>15.005999999999986</v>
      </c>
      <c r="Y27" s="11">
        <v>14.896000000000015</v>
      </c>
      <c r="Z27" s="11">
        <v>14.87899999999998</v>
      </c>
      <c r="AA27" s="11">
        <v>14.974999999999994</v>
      </c>
      <c r="AB27" s="11">
        <v>15.077000000000007</v>
      </c>
      <c r="AC27" s="11">
        <v>15.220000000000004</v>
      </c>
      <c r="AD27" s="11">
        <v>15.381999999999982</v>
      </c>
      <c r="AE27" s="11">
        <v>15.556000000000008</v>
      </c>
      <c r="AF27" s="11">
        <v>15.734000000000002</v>
      </c>
      <c r="AG27" s="11">
        <v>15.914999999999996</v>
      </c>
      <c r="AH27" s="11">
        <v>16.098000000000006</v>
      </c>
      <c r="AI27" s="11">
        <v>16.280999999999981</v>
      </c>
      <c r="AJ27" s="11">
        <v>16.463999999999988</v>
      </c>
      <c r="AK27" s="172">
        <v>16.645000000000007</v>
      </c>
      <c r="AL27" s="11">
        <v>16.823999999999977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52.433999999999848</v>
      </c>
      <c r="N28" s="11">
        <v>52.303000000000075</v>
      </c>
      <c r="O28" s="11">
        <v>56.195</v>
      </c>
      <c r="P28" s="11">
        <v>52.182000000000016</v>
      </c>
      <c r="Q28" s="11">
        <v>58.524999999999913</v>
      </c>
      <c r="R28" s="11">
        <v>61.21500000000011</v>
      </c>
      <c r="S28" s="11">
        <v>62.408999999999871</v>
      </c>
      <c r="T28" s="11">
        <v>57.536999999999999</v>
      </c>
      <c r="U28" s="11">
        <v>56.027999999999963</v>
      </c>
      <c r="V28" s="11">
        <v>66.952999999999946</v>
      </c>
      <c r="W28" s="11">
        <v>60.995999999999889</v>
      </c>
      <c r="X28" s="11">
        <v>62.50099999999982</v>
      </c>
      <c r="Y28" s="11">
        <v>63.028999999999954</v>
      </c>
      <c r="Z28" s="11">
        <v>63.648000000000032</v>
      </c>
      <c r="AA28" s="11">
        <v>64.325999999999951</v>
      </c>
      <c r="AB28" s="11">
        <v>64.872000000000057</v>
      </c>
      <c r="AC28" s="11">
        <v>65.381999999999906</v>
      </c>
      <c r="AD28" s="11">
        <v>65.911000000000101</v>
      </c>
      <c r="AE28" s="11">
        <v>66.45700000000005</v>
      </c>
      <c r="AF28" s="11">
        <v>67.020000000000223</v>
      </c>
      <c r="AG28" s="11">
        <v>67.611000000000075</v>
      </c>
      <c r="AH28" s="11">
        <v>68.188999999999965</v>
      </c>
      <c r="AI28" s="11">
        <v>68.770000000000039</v>
      </c>
      <c r="AJ28" s="11">
        <v>69.351000000000084</v>
      </c>
      <c r="AK28" s="172">
        <v>69.933000000000149</v>
      </c>
      <c r="AL28" s="11">
        <v>70.514999999999915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53.507999999999974</v>
      </c>
      <c r="N29" s="11">
        <v>59.698999999999941</v>
      </c>
      <c r="O29" s="11">
        <v>65.75500000000001</v>
      </c>
      <c r="P29" s="11">
        <v>66.527999999999963</v>
      </c>
      <c r="Q29" s="11">
        <v>69.593999999999937</v>
      </c>
      <c r="R29" s="11">
        <v>72.146999999999892</v>
      </c>
      <c r="S29" s="11">
        <v>78.92099999999968</v>
      </c>
      <c r="T29" s="11">
        <v>77.295999999999893</v>
      </c>
      <c r="U29" s="11">
        <v>71.290000000000148</v>
      </c>
      <c r="V29" s="11">
        <v>78.1400000000001</v>
      </c>
      <c r="W29" s="11">
        <v>70.801000000000016</v>
      </c>
      <c r="X29" s="11">
        <v>71.81100000000005</v>
      </c>
      <c r="Y29" s="11">
        <v>73.149000000000086</v>
      </c>
      <c r="Z29" s="11">
        <v>73.759999999999849</v>
      </c>
      <c r="AA29" s="11">
        <v>74.482000000000028</v>
      </c>
      <c r="AB29" s="11">
        <v>75.084999999999752</v>
      </c>
      <c r="AC29" s="11">
        <v>75.749999999999943</v>
      </c>
      <c r="AD29" s="11">
        <v>76.408999999999978</v>
      </c>
      <c r="AE29" s="11">
        <v>77.064999999999785</v>
      </c>
      <c r="AF29" s="11">
        <v>77.722000000000179</v>
      </c>
      <c r="AG29" s="11">
        <v>78.396999999999849</v>
      </c>
      <c r="AH29" s="11">
        <v>79.055000000000064</v>
      </c>
      <c r="AI29" s="11">
        <v>79.715999999999866</v>
      </c>
      <c r="AJ29" s="11">
        <v>80.378999999999934</v>
      </c>
      <c r="AK29" s="172">
        <v>81.045000000000144</v>
      </c>
      <c r="AL29" s="11">
        <v>81.715000000000117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17.821999999999992</v>
      </c>
      <c r="N30" s="11">
        <v>23.380000000000027</v>
      </c>
      <c r="O30" s="11">
        <v>22.156999999999975</v>
      </c>
      <c r="P30" s="11">
        <v>21.203000000000007</v>
      </c>
      <c r="Q30" s="11">
        <v>24.16799999999996</v>
      </c>
      <c r="R30" s="11">
        <v>24.943000000000044</v>
      </c>
      <c r="S30" s="11">
        <v>21.822000000000052</v>
      </c>
      <c r="T30" s="11">
        <v>27.077000000000019</v>
      </c>
      <c r="U30" s="11">
        <v>24.228000000000012</v>
      </c>
      <c r="V30" s="11">
        <v>22.905000000000001</v>
      </c>
      <c r="W30" s="11">
        <v>22.714999999999996</v>
      </c>
      <c r="X30" s="11">
        <v>23.303000000000008</v>
      </c>
      <c r="Y30" s="11">
        <v>23.424000000000017</v>
      </c>
      <c r="Z30" s="11">
        <v>23.765999999999995</v>
      </c>
      <c r="AA30" s="11">
        <v>24.11399999999994</v>
      </c>
      <c r="AB30" s="11">
        <v>24.279999999999987</v>
      </c>
      <c r="AC30" s="11">
        <v>24.524000000000008</v>
      </c>
      <c r="AD30" s="11">
        <v>24.746999999999957</v>
      </c>
      <c r="AE30" s="11">
        <v>24.950999999999986</v>
      </c>
      <c r="AF30" s="11">
        <v>25.141999999999975</v>
      </c>
      <c r="AG30" s="11">
        <v>25.35299999999998</v>
      </c>
      <c r="AH30" s="11">
        <v>25.575000000000038</v>
      </c>
      <c r="AI30" s="11">
        <v>25.803999999999998</v>
      </c>
      <c r="AJ30" s="11">
        <v>26.033999999999992</v>
      </c>
      <c r="AK30" s="172">
        <v>26.263000000000019</v>
      </c>
      <c r="AL30" s="11">
        <v>26.492999999999977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20.937999999999974</v>
      </c>
      <c r="N31" s="11">
        <v>21.159999999999975</v>
      </c>
      <c r="O31" s="11">
        <v>23.438999999999989</v>
      </c>
      <c r="P31" s="11">
        <v>23.443000000000037</v>
      </c>
      <c r="Q31" s="11">
        <v>25.059000000000005</v>
      </c>
      <c r="R31" s="11">
        <v>26.731000000000027</v>
      </c>
      <c r="S31" s="11">
        <v>24.571999999999896</v>
      </c>
      <c r="T31" s="11">
        <v>24.63099999999999</v>
      </c>
      <c r="U31" s="11">
        <v>21.71399999999996</v>
      </c>
      <c r="V31" s="11">
        <v>26.781000000000059</v>
      </c>
      <c r="W31" s="11">
        <v>25.630999999999965</v>
      </c>
      <c r="X31" s="11">
        <v>24.821000000000037</v>
      </c>
      <c r="Y31" s="11">
        <v>24.319000000000027</v>
      </c>
      <c r="Z31" s="11">
        <v>24.287000000000006</v>
      </c>
      <c r="AA31" s="11">
        <v>24.287999999999982</v>
      </c>
      <c r="AB31" s="11">
        <v>24.233999999999995</v>
      </c>
      <c r="AC31" s="11">
        <v>24.16799999999996</v>
      </c>
      <c r="AD31" s="11">
        <v>24.105999999999963</v>
      </c>
      <c r="AE31" s="11">
        <v>24.052000000000003</v>
      </c>
      <c r="AF31" s="11">
        <v>24.007999999999992</v>
      </c>
      <c r="AG31" s="11">
        <v>23.977</v>
      </c>
      <c r="AH31" s="11">
        <v>23.955000000000044</v>
      </c>
      <c r="AI31" s="11">
        <v>23.937999999999978</v>
      </c>
      <c r="AJ31" s="11">
        <v>23.926000000000037</v>
      </c>
      <c r="AK31" s="172">
        <v>23.917999999999989</v>
      </c>
      <c r="AL31" s="11">
        <v>23.917000000000016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228.59000000000003</v>
      </c>
      <c r="N33" s="11">
        <f t="shared" ref="N33:AK33" si="20">SUM(N34:N36)</f>
        <v>228.24400000000009</v>
      </c>
      <c r="O33" s="11">
        <f t="shared" si="20"/>
        <v>211.02200000000028</v>
      </c>
      <c r="P33" s="11">
        <f t="shared" si="20"/>
        <v>215.63799999999998</v>
      </c>
      <c r="Q33" s="11">
        <f t="shared" si="20"/>
        <v>214.28999999999974</v>
      </c>
      <c r="R33" s="11">
        <f t="shared" si="20"/>
        <v>222.28400000000005</v>
      </c>
      <c r="S33" s="11">
        <f t="shared" si="20"/>
        <v>228.43299999999994</v>
      </c>
      <c r="T33" s="11">
        <f t="shared" si="20"/>
        <v>225.88200000000018</v>
      </c>
      <c r="U33" s="11">
        <f t="shared" si="20"/>
        <v>221.80100000000013</v>
      </c>
      <c r="V33" s="11">
        <f t="shared" si="20"/>
        <v>227.673</v>
      </c>
      <c r="W33" s="11">
        <f t="shared" si="20"/>
        <v>224.62100000000004</v>
      </c>
      <c r="X33" s="11">
        <f t="shared" si="20"/>
        <v>225.42900000000014</v>
      </c>
      <c r="Y33" s="11">
        <f t="shared" si="20"/>
        <v>226.14900000000029</v>
      </c>
      <c r="Z33" s="11">
        <f t="shared" si="20"/>
        <v>226.83500000000018</v>
      </c>
      <c r="AA33" s="11">
        <f t="shared" si="20"/>
        <v>227.9129999999999</v>
      </c>
      <c r="AB33" s="11">
        <f t="shared" si="20"/>
        <v>228.61900000000014</v>
      </c>
      <c r="AC33" s="11">
        <f t="shared" si="20"/>
        <v>228.98100000000005</v>
      </c>
      <c r="AD33" s="11">
        <f t="shared" si="20"/>
        <v>229.27799999999979</v>
      </c>
      <c r="AE33" s="11">
        <f t="shared" si="20"/>
        <v>229.55099999999982</v>
      </c>
      <c r="AF33" s="11">
        <f t="shared" si="20"/>
        <v>229.83100000000002</v>
      </c>
      <c r="AG33" s="11">
        <f t="shared" si="20"/>
        <v>230.16599999999988</v>
      </c>
      <c r="AH33" s="11">
        <f t="shared" si="20"/>
        <v>230.46099999999996</v>
      </c>
      <c r="AI33" s="11">
        <f t="shared" si="20"/>
        <v>230.73699999999997</v>
      </c>
      <c r="AJ33" s="11">
        <f t="shared" si="20"/>
        <v>231.0139999999999</v>
      </c>
      <c r="AK33" s="11">
        <f t="shared" si="20"/>
        <v>231.29699999999985</v>
      </c>
      <c r="AL33" s="11">
        <f>SUM(AL34:AL36)</f>
        <v>231.58199999999994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46.492999999999952</v>
      </c>
      <c r="N34" s="11">
        <v>43.968000000000075</v>
      </c>
      <c r="O34" s="11">
        <v>40.335000000000058</v>
      </c>
      <c r="P34" s="11">
        <v>40.557999999999979</v>
      </c>
      <c r="Q34" s="11">
        <v>40.611000000000075</v>
      </c>
      <c r="R34" s="11">
        <v>38.540000000000013</v>
      </c>
      <c r="S34" s="11">
        <v>38.573000000000022</v>
      </c>
      <c r="T34" s="11">
        <v>38.01599999999992</v>
      </c>
      <c r="U34" s="11">
        <v>37.263000000000062</v>
      </c>
      <c r="V34" s="11">
        <v>37.005000000000024</v>
      </c>
      <c r="W34" s="11">
        <v>37.81800000000009</v>
      </c>
      <c r="X34" s="11">
        <v>38.199000000000098</v>
      </c>
      <c r="Y34" s="11">
        <v>38.643000000000001</v>
      </c>
      <c r="Z34" s="11">
        <v>38.781000000000006</v>
      </c>
      <c r="AA34" s="11">
        <v>39.003000000000064</v>
      </c>
      <c r="AB34" s="11">
        <v>38.991999999999919</v>
      </c>
      <c r="AC34" s="11">
        <v>38.959000000000088</v>
      </c>
      <c r="AD34" s="11">
        <v>38.925999999999895</v>
      </c>
      <c r="AE34" s="11">
        <v>38.890999999999984</v>
      </c>
      <c r="AF34" s="11">
        <v>38.854999999999983</v>
      </c>
      <c r="AG34" s="11">
        <v>38.819000000000088</v>
      </c>
      <c r="AH34" s="11">
        <v>38.760000000000083</v>
      </c>
      <c r="AI34" s="11">
        <v>38.699999999999974</v>
      </c>
      <c r="AJ34" s="11">
        <v>38.640000000000029</v>
      </c>
      <c r="AK34" s="172">
        <v>38.581999999999958</v>
      </c>
      <c r="AL34" s="11">
        <v>38.524000000000008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78.455000000000013</v>
      </c>
      <c r="N35" s="11">
        <v>77.694999999999936</v>
      </c>
      <c r="O35" s="11">
        <v>73.959000000000103</v>
      </c>
      <c r="P35" s="11">
        <v>78.584999999999908</v>
      </c>
      <c r="Q35" s="11">
        <v>80.793999999999784</v>
      </c>
      <c r="R35" s="11">
        <v>80.843000000000018</v>
      </c>
      <c r="S35" s="11">
        <v>85.013000000000005</v>
      </c>
      <c r="T35" s="11">
        <v>82.719000000000094</v>
      </c>
      <c r="U35" s="11">
        <v>83.57200000000006</v>
      </c>
      <c r="V35" s="11">
        <v>82.587999999999838</v>
      </c>
      <c r="W35" s="11">
        <v>79.579000000000065</v>
      </c>
      <c r="X35" s="11">
        <v>79.023000000000067</v>
      </c>
      <c r="Y35" s="11">
        <v>78.567000000000121</v>
      </c>
      <c r="Z35" s="11">
        <v>78.587000000000131</v>
      </c>
      <c r="AA35" s="11">
        <v>78.750999999999948</v>
      </c>
      <c r="AB35" s="11">
        <v>79.044000000000111</v>
      </c>
      <c r="AC35" s="11">
        <v>79.206000000000017</v>
      </c>
      <c r="AD35" s="11">
        <v>79.368000000000023</v>
      </c>
      <c r="AE35" s="11">
        <v>79.53599999999993</v>
      </c>
      <c r="AF35" s="11">
        <v>79.724000000000075</v>
      </c>
      <c r="AG35" s="11">
        <v>79.979999999999848</v>
      </c>
      <c r="AH35" s="11">
        <v>80.2319999999999</v>
      </c>
      <c r="AI35" s="11">
        <v>80.477999999999938</v>
      </c>
      <c r="AJ35" s="11">
        <v>80.725000000000023</v>
      </c>
      <c r="AK35" s="172">
        <v>80.972999999999928</v>
      </c>
      <c r="AL35" s="11">
        <v>81.220000000000184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103.64200000000005</v>
      </c>
      <c r="N36" s="11">
        <v>106.58100000000009</v>
      </c>
      <c r="O36" s="11">
        <v>96.728000000000122</v>
      </c>
      <c r="P36" s="11">
        <v>96.495000000000076</v>
      </c>
      <c r="Q36" s="11">
        <v>92.884999999999863</v>
      </c>
      <c r="R36" s="11">
        <v>102.90100000000002</v>
      </c>
      <c r="S36" s="11">
        <v>104.84699999999992</v>
      </c>
      <c r="T36" s="11">
        <v>105.14700000000015</v>
      </c>
      <c r="U36" s="11">
        <v>100.96600000000001</v>
      </c>
      <c r="V36" s="11">
        <v>108.08000000000013</v>
      </c>
      <c r="W36" s="11">
        <v>107.22399999999988</v>
      </c>
      <c r="X36" s="11">
        <v>108.20699999999999</v>
      </c>
      <c r="Y36" s="11">
        <v>108.93900000000015</v>
      </c>
      <c r="Z36" s="11">
        <v>109.46700000000004</v>
      </c>
      <c r="AA36" s="11">
        <v>110.15899999999988</v>
      </c>
      <c r="AB36" s="11">
        <v>110.58300000000011</v>
      </c>
      <c r="AC36" s="11">
        <v>110.81599999999995</v>
      </c>
      <c r="AD36" s="11">
        <v>110.98399999999985</v>
      </c>
      <c r="AE36" s="11">
        <v>111.12399999999991</v>
      </c>
      <c r="AF36" s="11">
        <v>111.25199999999997</v>
      </c>
      <c r="AG36" s="11">
        <v>111.36699999999996</v>
      </c>
      <c r="AH36" s="11">
        <v>111.46899999999998</v>
      </c>
      <c r="AI36" s="11">
        <v>111.55900000000004</v>
      </c>
      <c r="AJ36" s="11">
        <v>111.64899999999984</v>
      </c>
      <c r="AK36" s="172">
        <v>111.74199999999998</v>
      </c>
      <c r="AL36" s="11">
        <v>111.83799999999972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772.29299999999967</v>
      </c>
      <c r="N38" s="11">
        <f t="shared" ref="N38:AL38" si="21">SUM(N5,N11,N16,N18,N23,N33)</f>
        <v>791.91900000000032</v>
      </c>
      <c r="O38" s="11">
        <f t="shared" si="21"/>
        <v>792.52600000000029</v>
      </c>
      <c r="P38" s="11">
        <f t="shared" si="21"/>
        <v>788.07599999999979</v>
      </c>
      <c r="Q38" s="11">
        <f t="shared" si="21"/>
        <v>817.81099999999969</v>
      </c>
      <c r="R38" s="11">
        <f t="shared" si="21"/>
        <v>831.11100000000033</v>
      </c>
      <c r="S38" s="11">
        <f t="shared" si="21"/>
        <v>870.05799999999931</v>
      </c>
      <c r="T38" s="11">
        <f t="shared" si="21"/>
        <v>860.23699999999997</v>
      </c>
      <c r="U38" s="11">
        <f t="shared" si="21"/>
        <v>827.17800000000034</v>
      </c>
      <c r="V38" s="11">
        <f t="shared" si="21"/>
        <v>874.93100000000015</v>
      </c>
      <c r="W38" s="11">
        <f t="shared" si="21"/>
        <v>852.96000000000049</v>
      </c>
      <c r="X38" s="11">
        <f t="shared" si="21"/>
        <v>855.46400000000017</v>
      </c>
      <c r="Y38" s="11">
        <f t="shared" si="21"/>
        <v>859.24900000000025</v>
      </c>
      <c r="Z38" s="11">
        <f t="shared" si="21"/>
        <v>865.26500000000033</v>
      </c>
      <c r="AA38" s="11">
        <f t="shared" si="21"/>
        <v>871.99599999999998</v>
      </c>
      <c r="AB38" s="11">
        <f t="shared" si="21"/>
        <v>876.1649999999994</v>
      </c>
      <c r="AC38" s="11">
        <f t="shared" si="21"/>
        <v>879.65000000000009</v>
      </c>
      <c r="AD38" s="11">
        <f t="shared" si="21"/>
        <v>882.73499999999967</v>
      </c>
      <c r="AE38" s="11">
        <f t="shared" si="21"/>
        <v>885.81899999999916</v>
      </c>
      <c r="AF38" s="11">
        <f t="shared" si="21"/>
        <v>888.86800000000039</v>
      </c>
      <c r="AG38" s="11">
        <f t="shared" si="21"/>
        <v>892.2519999999995</v>
      </c>
      <c r="AH38" s="11">
        <f t="shared" si="21"/>
        <v>895.54799999999932</v>
      </c>
      <c r="AI38" s="11">
        <f t="shared" si="21"/>
        <v>898.8359999999999</v>
      </c>
      <c r="AJ38" s="11">
        <f t="shared" si="21"/>
        <v>902.18700000000013</v>
      </c>
      <c r="AK38" s="11">
        <f t="shared" si="21"/>
        <v>905.52599999999984</v>
      </c>
      <c r="AL38" s="11">
        <f t="shared" si="21"/>
        <v>908.87099999999964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Kent and Medway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Kent and Medway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Kent and Medway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Kent and Medway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Kent and Medway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Kent and Medway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Kent and Medway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26.745404645107566</v>
      </c>
      <c r="N231" s="40">
        <f>'Ind T1'!D25</f>
        <v>26.334294691427491</v>
      </c>
      <c r="O231" s="40">
        <f>'Ind T1'!F25</f>
        <v>25.48018365642649</v>
      </c>
    </row>
    <row r="232" spans="1:15" x14ac:dyDescent="0.2">
      <c r="L232" t="str">
        <f>L23</f>
        <v>Business and other services</v>
      </c>
      <c r="M232" s="40">
        <f>'Ind T1'!B24</f>
        <v>29.939442505273057</v>
      </c>
      <c r="N232" s="40">
        <f>'Ind T1'!D24</f>
        <v>28.378704745826262</v>
      </c>
      <c r="O232" s="40">
        <f>'Ind T1'!F24</f>
        <v>29.460176416675203</v>
      </c>
    </row>
    <row r="233" spans="1:15" x14ac:dyDescent="0.2">
      <c r="L233" t="str">
        <f>L18</f>
        <v>Trade, accomod. and transport</v>
      </c>
      <c r="M233" s="40">
        <f>'Ind T1'!B23</f>
        <v>27.194682780037795</v>
      </c>
      <c r="N233" s="40">
        <f>'Ind T1'!D23</f>
        <v>27.798607203151409</v>
      </c>
      <c r="O233" s="40">
        <f>'Ind T1'!F23</f>
        <v>27.895267865296596</v>
      </c>
    </row>
    <row r="234" spans="1:15" x14ac:dyDescent="0.2">
      <c r="L234" t="str">
        <f>L16</f>
        <v>Construction</v>
      </c>
      <c r="M234" s="40">
        <f>'Ind T1'!B22</f>
        <v>7.5053753349432402</v>
      </c>
      <c r="N234" s="40">
        <f>'Ind T1'!D22</f>
        <v>8.7703995498030682</v>
      </c>
      <c r="O234" s="40">
        <f>'Ind T1'!F22</f>
        <v>9.4241096921345289</v>
      </c>
    </row>
    <row r="235" spans="1:15" x14ac:dyDescent="0.2">
      <c r="L235" t="str">
        <f>L11</f>
        <v>Manufacturing</v>
      </c>
      <c r="M235" s="40">
        <f>'Ind T1'!B21</f>
        <v>6.0173671146212708</v>
      </c>
      <c r="N235" s="40">
        <f>'Ind T1'!D21</f>
        <v>6.1324094916526048</v>
      </c>
      <c r="O235" s="40">
        <f>'Ind T1'!F21</f>
        <v>5.1021542111036631</v>
      </c>
    </row>
    <row r="236" spans="1:15" x14ac:dyDescent="0.2">
      <c r="L236" t="str">
        <f>L5</f>
        <v>Primary sector and utilities</v>
      </c>
      <c r="M236" s="40">
        <f>'Ind T1'!B20</f>
        <v>2.597727620017062</v>
      </c>
      <c r="N236" s="40">
        <f>'Ind T1'!D20</f>
        <v>2.5855843181391798</v>
      </c>
      <c r="O236" s="40">
        <f>'Ind T1'!F20</f>
        <v>2.6381081583635098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Kent and Medway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2.3369999999999891</v>
      </c>
      <c r="O261" s="11">
        <f>'Ind T1'!F50</f>
        <v>6.960999999999899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-6.7710000000002424</v>
      </c>
      <c r="O262" s="11">
        <f>'Ind T1'!F49</f>
        <v>25.696000000000168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11.093000000000416</v>
      </c>
      <c r="O263" s="11">
        <f>'Ind T1'!F48</f>
        <v>16.420999999999367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12.430000000000149</v>
      </c>
      <c r="O264" s="11">
        <f>'Ind T1'!F47</f>
        <v>10.844999999999686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2.2960000000000775</v>
      </c>
      <c r="O265" s="11">
        <f>'Ind T1'!F46</f>
        <v>-5.9350000000001302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0.46399999999994535</v>
      </c>
      <c r="O266" s="11">
        <f>'Ind T1'!F45</f>
        <v>1.9230000000000445</v>
      </c>
    </row>
    <row r="268" spans="1:16" x14ac:dyDescent="0.2">
      <c r="L268" t="str">
        <f>L38</f>
        <v>All industries</v>
      </c>
      <c r="N268" s="11">
        <f>'Ind T1'!D14-'Ind T1'!B14</f>
        <v>21.84900000000016</v>
      </c>
      <c r="O268" s="11">
        <f>SUM(O261:O266)</f>
        <v>55.910999999999035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Kent and Medway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31.797196756196062</v>
      </c>
      <c r="C9" s="249">
        <f>SUM(C26,C43,C60,C77,C94,C111,C128,C145,C162,C179,C196,C213,C230,C247,C264,C281,C298,C315,C332,C349,C366,C383)</f>
        <v>59.031334145160052</v>
      </c>
      <c r="D9" s="249">
        <f>SUM(B9:C9)</f>
        <v>90.828530901356118</v>
      </c>
      <c r="E9" s="238"/>
      <c r="F9" s="249">
        <f>SUM(F26,F43,F60,F77,F94,F111,F128,F145,F162,F179,F196,F213,F230,F247,F264,F281,F298,F315,F332,F349,F366,F383)</f>
        <v>39.508957946446088</v>
      </c>
      <c r="G9" s="249">
        <f>SUM(G26,G43,G60,G77,G94,G111,G128,G145,G162,G179,G196,G213,G230,G247,G264,G281,G298,G315,G332,G349,G366,G383)</f>
        <v>64.504942010442548</v>
      </c>
      <c r="H9" s="249">
        <f>SUM(F9:G9)</f>
        <v>104.01389995688864</v>
      </c>
      <c r="I9" s="238"/>
      <c r="J9" s="249">
        <f>SUM(J26,J43,J60,J77,J94,J111,J128,J145,J162,J179,J196,J213,J230,J247,J264,J281,J298,J315,J332,J349,J366,J383)</f>
        <v>44.64420210289174</v>
      </c>
      <c r="K9" s="249">
        <f>SUM(K26,K43,K60,K77,K94,K111,K128,K145,K162,K179,K196,K213,K230,K247,K264,K281,K298,K315,K332,K349,K366,K383)</f>
        <v>64.986952190300883</v>
      </c>
      <c r="L9" s="249">
        <f>SUM(J9:K9)</f>
        <v>109.63115429319262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80.561485277663863</v>
      </c>
      <c r="C10" s="249">
        <f t="shared" si="0"/>
        <v>82.943989735001253</v>
      </c>
      <c r="D10" s="249">
        <f t="shared" ref="D10:D17" si="1">SUM(B10:C10)</f>
        <v>163.5054750126651</v>
      </c>
      <c r="E10" s="238"/>
      <c r="F10" s="249">
        <f t="shared" ref="F10:G17" si="2">SUM(F27,F44,F61,F78,F95,F112,F129,F146,F163,F180,F197,F214,F231,F248,F265,F282,F299,F316,F333,F350,F367,F384)</f>
        <v>96.098732271438649</v>
      </c>
      <c r="G10" s="249">
        <f t="shared" si="2"/>
        <v>94.089809317236885</v>
      </c>
      <c r="H10" s="249">
        <f t="shared" ref="H10:H17" si="3">SUM(F10:G10)</f>
        <v>190.18854158867555</v>
      </c>
      <c r="I10" s="238"/>
      <c r="J10" s="249">
        <f t="shared" ref="J10:K17" si="4">SUM(J27,J44,J61,J78,J95,J112,J129,J146,J163,J180,J197,J214,J231,J248,J265,J282,J299,J316,J333,J350,J367,J384)</f>
        <v>109.35992465080824</v>
      </c>
      <c r="K10" s="249">
        <f t="shared" si="4"/>
        <v>114.58559965316138</v>
      </c>
      <c r="L10" s="249">
        <f t="shared" ref="L10:L17" si="5">SUM(J10:K10)</f>
        <v>223.94552430396962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51.140578070338321</v>
      </c>
      <c r="C11" s="249">
        <f t="shared" si="0"/>
        <v>58.668720020192424</v>
      </c>
      <c r="D11" s="249">
        <f t="shared" si="1"/>
        <v>109.80929809053075</v>
      </c>
      <c r="E11" s="238"/>
      <c r="F11" s="249">
        <f t="shared" si="2"/>
        <v>57.573787753354885</v>
      </c>
      <c r="G11" s="249">
        <f t="shared" si="2"/>
        <v>61.761279155687554</v>
      </c>
      <c r="H11" s="249">
        <f t="shared" si="3"/>
        <v>119.33506690904244</v>
      </c>
      <c r="I11" s="238"/>
      <c r="J11" s="249">
        <f t="shared" si="4"/>
        <v>72.882888285772822</v>
      </c>
      <c r="K11" s="249">
        <f t="shared" si="4"/>
        <v>62.796284172218073</v>
      </c>
      <c r="L11" s="249">
        <f t="shared" si="5"/>
        <v>135.67917245799089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72.699256584875343</v>
      </c>
      <c r="C12" s="249">
        <f t="shared" si="0"/>
        <v>18.725689947240024</v>
      </c>
      <c r="D12" s="249">
        <f t="shared" si="1"/>
        <v>91.424946532115371</v>
      </c>
      <c r="E12" s="238"/>
      <c r="F12" s="249">
        <f t="shared" si="2"/>
        <v>69.005559512813477</v>
      </c>
      <c r="G12" s="249">
        <f t="shared" si="2"/>
        <v>19.753667640012996</v>
      </c>
      <c r="H12" s="249">
        <f t="shared" si="3"/>
        <v>88.759227152826469</v>
      </c>
      <c r="I12" s="238"/>
      <c r="J12" s="249">
        <f t="shared" si="4"/>
        <v>59.291357441409851</v>
      </c>
      <c r="K12" s="249">
        <f t="shared" si="4"/>
        <v>22.48076215155325</v>
      </c>
      <c r="L12" s="249">
        <f t="shared" si="5"/>
        <v>81.772119592963094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10.764504468116556</v>
      </c>
      <c r="C13" s="249">
        <f t="shared" si="0"/>
        <v>73.288225332678252</v>
      </c>
      <c r="D13" s="249">
        <f t="shared" si="1"/>
        <v>84.052729800794808</v>
      </c>
      <c r="E13" s="238"/>
      <c r="F13" s="249">
        <f t="shared" si="2"/>
        <v>10.282373568289389</v>
      </c>
      <c r="G13" s="249">
        <f t="shared" si="2"/>
        <v>63.985430095198119</v>
      </c>
      <c r="H13" s="249">
        <f t="shared" si="3"/>
        <v>74.267803663487513</v>
      </c>
      <c r="I13" s="238"/>
      <c r="J13" s="249">
        <f t="shared" si="4"/>
        <v>13.181468323417208</v>
      </c>
      <c r="K13" s="249">
        <f t="shared" si="4"/>
        <v>63.730172009000853</v>
      </c>
      <c r="L13" s="249">
        <f t="shared" si="5"/>
        <v>76.91164033241806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64.882043557487009</v>
      </c>
      <c r="C14" s="249">
        <f t="shared" si="0"/>
        <v>18.722923748709569</v>
      </c>
      <c r="D14" s="249">
        <f t="shared" si="1"/>
        <v>83.604967306196585</v>
      </c>
      <c r="E14" s="238"/>
      <c r="F14" s="249">
        <f t="shared" si="2"/>
        <v>63.635047198600148</v>
      </c>
      <c r="G14" s="249">
        <f t="shared" si="2"/>
        <v>18.521509565387341</v>
      </c>
      <c r="H14" s="249">
        <f t="shared" si="3"/>
        <v>82.156556763987481</v>
      </c>
      <c r="I14" s="238"/>
      <c r="J14" s="249">
        <f t="shared" si="4"/>
        <v>63.855814927738059</v>
      </c>
      <c r="K14" s="249">
        <f t="shared" si="4"/>
        <v>23.185759937673009</v>
      </c>
      <c r="L14" s="249">
        <f t="shared" si="5"/>
        <v>87.041574865411064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38.372278839742762</v>
      </c>
      <c r="C15" s="249">
        <f t="shared" si="0"/>
        <v>27.59506995046463</v>
      </c>
      <c r="D15" s="249">
        <f t="shared" si="1"/>
        <v>65.967348790207396</v>
      </c>
      <c r="E15" s="238"/>
      <c r="F15" s="249">
        <f t="shared" si="2"/>
        <v>37.329326006066047</v>
      </c>
      <c r="G15" s="249">
        <f t="shared" si="2"/>
        <v>28.146171092979699</v>
      </c>
      <c r="H15" s="249">
        <f t="shared" si="3"/>
        <v>65.475497099045754</v>
      </c>
      <c r="I15" s="238"/>
      <c r="J15" s="249">
        <f t="shared" si="4"/>
        <v>36.037095893311246</v>
      </c>
      <c r="K15" s="249">
        <f t="shared" si="4"/>
        <v>30.748274583812364</v>
      </c>
      <c r="L15" s="249">
        <f t="shared" si="5"/>
        <v>66.785370477123607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4.8054272226495138</v>
      </c>
      <c r="C16" s="249">
        <f t="shared" si="0"/>
        <v>38.619230249613942</v>
      </c>
      <c r="D16" s="249">
        <f t="shared" si="1"/>
        <v>43.424657472263455</v>
      </c>
      <c r="E16" s="238"/>
      <c r="F16" s="249">
        <f t="shared" si="2"/>
        <v>4.1326144797277315</v>
      </c>
      <c r="G16" s="249">
        <f t="shared" si="2"/>
        <v>35.071243692939973</v>
      </c>
      <c r="H16" s="249">
        <f t="shared" si="3"/>
        <v>39.203858172667708</v>
      </c>
      <c r="I16" s="238"/>
      <c r="J16" s="249">
        <f t="shared" si="4"/>
        <v>5.5909730216160769</v>
      </c>
      <c r="K16" s="249">
        <f t="shared" si="4"/>
        <v>33.786825858563709</v>
      </c>
      <c r="L16" s="249">
        <f t="shared" si="5"/>
        <v>39.377798880179789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46.91445190507195</v>
      </c>
      <c r="C17" s="249">
        <f t="shared" si="0"/>
        <v>51.578594188798469</v>
      </c>
      <c r="D17" s="249">
        <f t="shared" si="1"/>
        <v>98.493046093870419</v>
      </c>
      <c r="E17" s="238"/>
      <c r="F17" s="249">
        <f t="shared" si="2"/>
        <v>43.366842538772076</v>
      </c>
      <c r="G17" s="249">
        <f t="shared" si="2"/>
        <v>46.192706154606789</v>
      </c>
      <c r="H17" s="249">
        <f t="shared" si="3"/>
        <v>89.559548693378872</v>
      </c>
      <c r="I17" s="238"/>
      <c r="J17" s="249">
        <f t="shared" si="4"/>
        <v>41.723672955038026</v>
      </c>
      <c r="K17" s="249">
        <f t="shared" si="4"/>
        <v>46.002971841713126</v>
      </c>
      <c r="L17" s="249">
        <f t="shared" si="5"/>
        <v>87.726644796751145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401.9372226821414</v>
      </c>
      <c r="C19" s="247">
        <f t="shared" ref="C19:L19" si="6">SUM(C9:C17)</f>
        <v>429.17377731785859</v>
      </c>
      <c r="D19" s="247">
        <f t="shared" si="6"/>
        <v>831.1110000000001</v>
      </c>
      <c r="E19" s="247"/>
      <c r="F19" s="247">
        <f t="shared" si="6"/>
        <v>420.93324127550852</v>
      </c>
      <c r="G19" s="247">
        <f t="shared" si="6"/>
        <v>432.02675872449197</v>
      </c>
      <c r="H19" s="247">
        <f t="shared" si="6"/>
        <v>852.96000000000049</v>
      </c>
      <c r="I19" s="247"/>
      <c r="J19" s="247">
        <f t="shared" si="6"/>
        <v>446.56739760200327</v>
      </c>
      <c r="K19" s="247">
        <f t="shared" si="6"/>
        <v>462.30360239799666</v>
      </c>
      <c r="L19" s="247">
        <f t="shared" si="6"/>
        <v>908.87099999999987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0.33869384397780777</v>
      </c>
      <c r="C26" s="302">
        <v>0.60447718882000823</v>
      </c>
      <c r="D26" s="302">
        <f>SUM(B26:C26)</f>
        <v>0.943171032797816</v>
      </c>
      <c r="E26" s="303"/>
      <c r="F26" s="302">
        <v>0.37872844332378408</v>
      </c>
      <c r="G26" s="302">
        <v>0.60620613744858276</v>
      </c>
      <c r="H26" s="302">
        <f>SUM(F26:G26)</f>
        <v>0.98493458077236684</v>
      </c>
      <c r="I26" s="303"/>
      <c r="J26" s="302">
        <v>0.32851620934291947</v>
      </c>
      <c r="K26" s="302">
        <v>0.79299001840377714</v>
      </c>
      <c r="L26" s="302">
        <f>SUM(J26:K26)</f>
        <v>1.1215062277466967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0.39391741936235952</v>
      </c>
      <c r="C27" s="302">
        <v>0.56042552676535728</v>
      </c>
      <c r="D27" s="302">
        <f t="shared" ref="D27:D34" si="7">SUM(B27:C27)</f>
        <v>0.95434294612771686</v>
      </c>
      <c r="E27" s="303"/>
      <c r="F27" s="302">
        <v>0.52320039272394914</v>
      </c>
      <c r="G27" s="302">
        <v>0.65899196167891294</v>
      </c>
      <c r="H27" s="302">
        <f t="shared" ref="H27:H34" si="8">SUM(F27:G27)</f>
        <v>1.1821923544028621</v>
      </c>
      <c r="I27" s="303"/>
      <c r="J27" s="302">
        <v>0.61413889088722251</v>
      </c>
      <c r="K27" s="302">
        <v>1.1249354235873887</v>
      </c>
      <c r="L27" s="302">
        <f t="shared" ref="L27:L34" si="9">SUM(J27:K27)</f>
        <v>1.7390743144746112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0.347254561263102</v>
      </c>
      <c r="C28" s="302">
        <v>0.34416059700191054</v>
      </c>
      <c r="D28" s="302">
        <f t="shared" si="7"/>
        <v>0.69141515826501254</v>
      </c>
      <c r="E28" s="303"/>
      <c r="F28" s="302">
        <v>0.40272106760221443</v>
      </c>
      <c r="G28" s="302">
        <v>0.34070040852003602</v>
      </c>
      <c r="H28" s="302">
        <f t="shared" si="8"/>
        <v>0.7434214761222504</v>
      </c>
      <c r="I28" s="303"/>
      <c r="J28" s="302">
        <v>0.44818725242079199</v>
      </c>
      <c r="K28" s="302">
        <v>0.4340579036105886</v>
      </c>
      <c r="L28" s="302">
        <f t="shared" si="9"/>
        <v>0.88224515603138065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0.83683185239210323</v>
      </c>
      <c r="C29" s="302">
        <v>0.15018087253616599</v>
      </c>
      <c r="D29" s="302">
        <f t="shared" si="7"/>
        <v>0.98701272492826919</v>
      </c>
      <c r="E29" s="303"/>
      <c r="F29" s="302">
        <v>0.80851513851872758</v>
      </c>
      <c r="G29" s="302">
        <v>0.10104730870986992</v>
      </c>
      <c r="H29" s="302">
        <f t="shared" si="8"/>
        <v>0.90956244722859747</v>
      </c>
      <c r="I29" s="303"/>
      <c r="J29" s="302">
        <v>0.50465614044263629</v>
      </c>
      <c r="K29" s="302">
        <v>0.12201504678430847</v>
      </c>
      <c r="L29" s="302">
        <f t="shared" si="9"/>
        <v>0.62667118722694481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1.8695124588762713</v>
      </c>
      <c r="C30" s="302">
        <v>4.2889328801375708</v>
      </c>
      <c r="D30" s="302">
        <f t="shared" si="7"/>
        <v>6.1584453390138423</v>
      </c>
      <c r="E30" s="303"/>
      <c r="F30" s="302">
        <v>1.2391276670640101</v>
      </c>
      <c r="G30" s="302">
        <v>3.4756378555779412</v>
      </c>
      <c r="H30" s="302">
        <f t="shared" si="8"/>
        <v>4.7147655226419509</v>
      </c>
      <c r="I30" s="303"/>
      <c r="J30" s="302">
        <v>1.4062830008917067</v>
      </c>
      <c r="K30" s="302">
        <v>3.3814516731255342</v>
      </c>
      <c r="L30" s="302">
        <f t="shared" si="9"/>
        <v>4.7877346740172406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0.36322894616076279</v>
      </c>
      <c r="C31" s="302">
        <v>0.17879582549227158</v>
      </c>
      <c r="D31" s="302">
        <f t="shared" si="7"/>
        <v>0.54202477165303442</v>
      </c>
      <c r="E31" s="303"/>
      <c r="F31" s="302">
        <v>0.32954568452916089</v>
      </c>
      <c r="G31" s="302">
        <v>0.15713960383991202</v>
      </c>
      <c r="H31" s="302">
        <f t="shared" si="8"/>
        <v>0.48668528836907288</v>
      </c>
      <c r="I31" s="303"/>
      <c r="J31" s="302">
        <v>0.28056713383063425</v>
      </c>
      <c r="K31" s="302">
        <v>0.17157902232062322</v>
      </c>
      <c r="L31" s="302">
        <f t="shared" si="9"/>
        <v>0.45214615615125747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0.19908441748657935</v>
      </c>
      <c r="C32" s="302">
        <v>0.17869371260634859</v>
      </c>
      <c r="D32" s="302">
        <f t="shared" si="7"/>
        <v>0.37777813009292793</v>
      </c>
      <c r="E32" s="303"/>
      <c r="F32" s="302">
        <v>0.181534784316396</v>
      </c>
      <c r="G32" s="302">
        <v>0.1170955141225052</v>
      </c>
      <c r="H32" s="302">
        <f t="shared" si="8"/>
        <v>0.29863029843890121</v>
      </c>
      <c r="I32" s="303"/>
      <c r="J32" s="302">
        <v>0.1299463224493049</v>
      </c>
      <c r="K32" s="302">
        <v>0.14561331467538541</v>
      </c>
      <c r="L32" s="302">
        <f t="shared" si="9"/>
        <v>0.27555963712469034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0.14881430296948661</v>
      </c>
      <c r="C33" s="302">
        <v>0.52153070865533391</v>
      </c>
      <c r="D33" s="302">
        <f t="shared" si="7"/>
        <v>0.67034501162482052</v>
      </c>
      <c r="E33" s="303"/>
      <c r="F33" s="302">
        <v>0.13097200653853974</v>
      </c>
      <c r="G33" s="302">
        <v>0.35580197655570728</v>
      </c>
      <c r="H33" s="302">
        <f t="shared" si="8"/>
        <v>0.48677398309424702</v>
      </c>
      <c r="I33" s="303"/>
      <c r="J33" s="302">
        <v>0.11121834353189149</v>
      </c>
      <c r="K33" s="302">
        <v>0.30396531259801696</v>
      </c>
      <c r="L33" s="302">
        <f t="shared" si="9"/>
        <v>0.41518365612990843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0.61433095144054473</v>
      </c>
      <c r="C34" s="302">
        <v>1.3061339340560003</v>
      </c>
      <c r="D34" s="302">
        <f t="shared" si="7"/>
        <v>1.9204648854965449</v>
      </c>
      <c r="E34" s="303"/>
      <c r="F34" s="302">
        <v>0.47401953090274218</v>
      </c>
      <c r="G34" s="302">
        <v>0.82401451802700998</v>
      </c>
      <c r="H34" s="302">
        <f t="shared" si="8"/>
        <v>1.2980340489297522</v>
      </c>
      <c r="I34" s="303"/>
      <c r="J34" s="302">
        <v>0.70156636868460076</v>
      </c>
      <c r="K34" s="302">
        <v>0.83931262241266702</v>
      </c>
      <c r="L34" s="302">
        <f t="shared" si="9"/>
        <v>1.5408789910972678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5.1116687539290178</v>
      </c>
      <c r="C36" s="311">
        <f t="shared" ref="C36:K36" si="10">SUM(C26:C34)</f>
        <v>8.1333312460709664</v>
      </c>
      <c r="D36" s="311">
        <f t="shared" si="10"/>
        <v>13.244999999999985</v>
      </c>
      <c r="E36" s="311"/>
      <c r="F36" s="311">
        <f t="shared" si="10"/>
        <v>4.4683647155195239</v>
      </c>
      <c r="G36" s="311">
        <f t="shared" si="10"/>
        <v>6.6366352844804775</v>
      </c>
      <c r="H36" s="311">
        <f t="shared" si="10"/>
        <v>11.105</v>
      </c>
      <c r="I36" s="311"/>
      <c r="J36" s="311">
        <f t="shared" si="10"/>
        <v>4.5250796624817085</v>
      </c>
      <c r="K36" s="311">
        <f t="shared" si="10"/>
        <v>7.3159203375182891</v>
      </c>
      <c r="L36" s="311">
        <f>SUM(L26:L34)</f>
        <v>11.840999999999999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5.5625013458226987E-3</v>
      </c>
      <c r="C43" s="302">
        <v>0.10743585300415034</v>
      </c>
      <c r="D43" s="302">
        <f>SUM(B43:C43)</f>
        <v>0.11299835434997305</v>
      </c>
      <c r="E43" s="303"/>
      <c r="F43" s="302">
        <v>6.1904057248041156E-3</v>
      </c>
      <c r="G43" s="302">
        <v>0.11573384388051358</v>
      </c>
      <c r="H43" s="302">
        <f>SUM(F43:G43)</f>
        <v>0.1219242496053177</v>
      </c>
      <c r="I43" s="303"/>
      <c r="J43" s="302">
        <v>5.2652907525425011E-3</v>
      </c>
      <c r="K43" s="302">
        <v>0.10410929429895578</v>
      </c>
      <c r="L43" s="302">
        <f>SUM(J43:K43)</f>
        <v>0.10937458505149829</v>
      </c>
      <c r="M43" s="236"/>
      <c r="N43" s="236"/>
    </row>
    <row r="44" spans="1:18" x14ac:dyDescent="0.2">
      <c r="A44" s="237" t="str">
        <f>name!E$5</f>
        <v>Professional occupations</v>
      </c>
      <c r="B44" s="302">
        <v>7.6056601673414456E-3</v>
      </c>
      <c r="C44" s="302">
        <v>6.3033780642392734E-2</v>
      </c>
      <c r="D44" s="302">
        <f t="shared" ref="D44:D51" si="11">SUM(B44:C44)</f>
        <v>7.063944080973418E-2</v>
      </c>
      <c r="E44" s="303"/>
      <c r="F44" s="302">
        <v>9.2347375209869079E-3</v>
      </c>
      <c r="G44" s="302">
        <v>5.9978523006974725E-2</v>
      </c>
      <c r="H44" s="302">
        <f t="shared" ref="H44:H51" si="12">SUM(F44:G44)</f>
        <v>6.9213260527961631E-2</v>
      </c>
      <c r="I44" s="303"/>
      <c r="J44" s="302">
        <v>8.4891390574553006E-3</v>
      </c>
      <c r="K44" s="302">
        <v>4.23423908484813E-2</v>
      </c>
      <c r="L44" s="302">
        <f t="shared" ref="L44:L51" si="13">SUM(J44:K44)</f>
        <v>5.0831529905936604E-2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9.0530152709562273E-3</v>
      </c>
      <c r="C45" s="302">
        <v>4.2069592570806683E-2</v>
      </c>
      <c r="D45" s="302">
        <f t="shared" si="11"/>
        <v>5.112260784176291E-2</v>
      </c>
      <c r="E45" s="303"/>
      <c r="F45" s="302">
        <v>9.4308150874177089E-3</v>
      </c>
      <c r="G45" s="302">
        <v>3.6333599323862736E-2</v>
      </c>
      <c r="H45" s="302">
        <f t="shared" si="12"/>
        <v>4.5764414411280444E-2</v>
      </c>
      <c r="I45" s="303"/>
      <c r="J45" s="302">
        <v>8.3060695435961552E-3</v>
      </c>
      <c r="K45" s="302">
        <v>2.7799770285757561E-2</v>
      </c>
      <c r="L45" s="302">
        <f t="shared" si="13"/>
        <v>3.6105839829353718E-2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1.9234685209238388E-2</v>
      </c>
      <c r="C46" s="302">
        <v>3.173007038643539E-2</v>
      </c>
      <c r="D46" s="302">
        <f t="shared" si="11"/>
        <v>5.0964755595673775E-2</v>
      </c>
      <c r="E46" s="303"/>
      <c r="F46" s="302">
        <v>1.6294948404519803E-2</v>
      </c>
      <c r="G46" s="302">
        <v>2.5494757619880973E-2</v>
      </c>
      <c r="H46" s="302">
        <f t="shared" si="12"/>
        <v>4.1789706024400776E-2</v>
      </c>
      <c r="I46" s="303"/>
      <c r="J46" s="302">
        <v>1.0249290445196289E-2</v>
      </c>
      <c r="K46" s="302">
        <v>2.7028996009827028E-2</v>
      </c>
      <c r="L46" s="302">
        <f t="shared" si="13"/>
        <v>3.7278286455023318E-2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1.5198546790517753E-3</v>
      </c>
      <c r="C47" s="302">
        <v>0.11449876341386396</v>
      </c>
      <c r="D47" s="302">
        <f t="shared" si="11"/>
        <v>0.11601861809291573</v>
      </c>
      <c r="E47" s="303"/>
      <c r="F47" s="302">
        <v>1.1985709407748078E-3</v>
      </c>
      <c r="G47" s="302">
        <v>7.798671682612901E-2</v>
      </c>
      <c r="H47" s="302">
        <f>SUM(F47:G47)</f>
        <v>7.9185287766903811E-2</v>
      </c>
      <c r="I47" s="303"/>
      <c r="J47" s="302">
        <v>1.238508886943929E-3</v>
      </c>
      <c r="K47" s="302">
        <v>4.2756960543021645E-2</v>
      </c>
      <c r="L47" s="302">
        <f t="shared" si="13"/>
        <v>4.3995469429965572E-2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3.8676422285176698E-3</v>
      </c>
      <c r="C48" s="302">
        <v>7.6297962893517738E-3</v>
      </c>
      <c r="D48" s="302">
        <f t="shared" si="11"/>
        <v>1.1497438517869444E-2</v>
      </c>
      <c r="E48" s="303"/>
      <c r="F48" s="302">
        <v>3.2709237896070124E-3</v>
      </c>
      <c r="G48" s="302">
        <v>3.4598559085460678E-3</v>
      </c>
      <c r="H48" s="302">
        <f t="shared" si="12"/>
        <v>6.7307796981530797E-3</v>
      </c>
      <c r="I48" s="303"/>
      <c r="J48" s="302">
        <v>2.4247692456886667E-3</v>
      </c>
      <c r="K48" s="302">
        <v>3.4846983350752944E-3</v>
      </c>
      <c r="L48" s="302">
        <f t="shared" si="13"/>
        <v>5.9094675807639611E-3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6.5687921853277119E-3</v>
      </c>
      <c r="C49" s="302">
        <v>1.5995598559235689E-2</v>
      </c>
      <c r="D49" s="302">
        <f t="shared" si="11"/>
        <v>2.2564390744563401E-2</v>
      </c>
      <c r="E49" s="303"/>
      <c r="F49" s="302">
        <v>5.0931012453033272E-3</v>
      </c>
      <c r="G49" s="302">
        <v>8.6265183913043289E-3</v>
      </c>
      <c r="H49" s="302">
        <f t="shared" si="12"/>
        <v>1.3719619636607656E-2</v>
      </c>
      <c r="I49" s="303"/>
      <c r="J49" s="302">
        <v>3.5592146132255287E-3</v>
      </c>
      <c r="K49" s="302">
        <v>9.0782997489476849E-3</v>
      </c>
      <c r="L49" s="302">
        <f t="shared" si="13"/>
        <v>1.2637514362173214E-2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1.0711144440194737E-3</v>
      </c>
      <c r="C50" s="302">
        <v>0.1069017248156514</v>
      </c>
      <c r="D50" s="302">
        <f t="shared" si="11"/>
        <v>0.10797283925967087</v>
      </c>
      <c r="E50" s="303"/>
      <c r="F50" s="302">
        <v>7.1327710066401554E-4</v>
      </c>
      <c r="G50" s="302">
        <v>8.4069949768419611E-2</v>
      </c>
      <c r="H50" s="302">
        <f t="shared" si="12"/>
        <v>8.4783226869083628E-2</v>
      </c>
      <c r="I50" s="303"/>
      <c r="J50" s="302">
        <v>7.764610301767206E-4</v>
      </c>
      <c r="K50" s="302">
        <v>8.2722665836931386E-2</v>
      </c>
      <c r="L50" s="302">
        <f t="shared" si="13"/>
        <v>8.3499126867108101E-2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5.6111675793696497E-3</v>
      </c>
      <c r="C51" s="302">
        <v>1.8610387208466153E-2</v>
      </c>
      <c r="D51" s="302">
        <f t="shared" si="11"/>
        <v>2.4221554787835803E-2</v>
      </c>
      <c r="E51" s="303"/>
      <c r="F51" s="302">
        <v>3.9032531889809955E-3</v>
      </c>
      <c r="G51" s="302">
        <v>1.1986202271309733E-2</v>
      </c>
      <c r="H51" s="302">
        <f t="shared" si="12"/>
        <v>1.5889455460290729E-2</v>
      </c>
      <c r="I51" s="303"/>
      <c r="J51" s="302">
        <v>5.7131211123957817E-3</v>
      </c>
      <c r="K51" s="302">
        <v>1.165505940578203E-2</v>
      </c>
      <c r="L51" s="302">
        <f t="shared" si="13"/>
        <v>1.736818051817781E-2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6.0094433109645032E-2</v>
      </c>
      <c r="C53" s="311">
        <f t="shared" ref="C53:L53" si="14">SUM(C43:C51)</f>
        <v>0.50790556689035415</v>
      </c>
      <c r="D53" s="311">
        <f t="shared" si="14"/>
        <v>0.56799999999999917</v>
      </c>
      <c r="E53" s="311"/>
      <c r="F53" s="311">
        <f t="shared" si="14"/>
        <v>5.5330033003058693E-2</v>
      </c>
      <c r="G53" s="311">
        <f t="shared" si="14"/>
        <v>0.42366996699694082</v>
      </c>
      <c r="H53" s="311">
        <f t="shared" si="14"/>
        <v>0.47899999999999948</v>
      </c>
      <c r="I53" s="311"/>
      <c r="J53" s="311">
        <f t="shared" si="14"/>
        <v>4.6021864687220873E-2</v>
      </c>
      <c r="K53" s="311">
        <f t="shared" si="14"/>
        <v>0.35097813531277972</v>
      </c>
      <c r="L53" s="311">
        <f t="shared" si="14"/>
        <v>0.39700000000000052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0.26576031286488933</v>
      </c>
      <c r="C60" s="302">
        <v>0.36326600886617344</v>
      </c>
      <c r="D60" s="302">
        <f>SUM(B60:C60)</f>
        <v>0.62902632173106277</v>
      </c>
      <c r="E60" s="303"/>
      <c r="F60" s="302">
        <v>0.38803364781999028</v>
      </c>
      <c r="G60" s="302">
        <v>0.5757350047870029</v>
      </c>
      <c r="H60" s="302">
        <f>SUM(F60:G60)</f>
        <v>0.96376865260699318</v>
      </c>
      <c r="I60" s="303"/>
      <c r="J60" s="302">
        <v>0.46752242278976314</v>
      </c>
      <c r="K60" s="302">
        <v>0.63848859699746441</v>
      </c>
      <c r="L60" s="302">
        <f>SUM(J60:K60)</f>
        <v>1.1060110197872275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0.21957751518101173</v>
      </c>
      <c r="C61" s="302">
        <v>0.27645420697214595</v>
      </c>
      <c r="D61" s="302">
        <f t="shared" ref="D61:D68" si="15">SUM(B61:C61)</f>
        <v>0.49603172215315772</v>
      </c>
      <c r="E61" s="303"/>
      <c r="F61" s="302">
        <v>0.3672533232743681</v>
      </c>
      <c r="G61" s="302">
        <v>0.49649630262842664</v>
      </c>
      <c r="H61" s="302">
        <f t="shared" ref="H61:H68" si="16">SUM(F61:G61)</f>
        <v>0.8637496259027948</v>
      </c>
      <c r="I61" s="303"/>
      <c r="J61" s="302">
        <v>0.54095517323017039</v>
      </c>
      <c r="K61" s="302">
        <v>0.81873032160821446</v>
      </c>
      <c r="L61" s="302">
        <f t="shared" ref="L61:L68" si="17">SUM(J61:K61)</f>
        <v>1.3596854948383847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0.3478517483861896</v>
      </c>
      <c r="C62" s="302">
        <v>0.30686187662245745</v>
      </c>
      <c r="D62" s="302">
        <f t="shared" si="15"/>
        <v>0.65471362500864705</v>
      </c>
      <c r="E62" s="303"/>
      <c r="F62" s="302">
        <v>0.52265269330827668</v>
      </c>
      <c r="G62" s="302">
        <v>0.50579421136596026</v>
      </c>
      <c r="H62" s="302">
        <f t="shared" si="16"/>
        <v>1.0284469046742371</v>
      </c>
      <c r="I62" s="303"/>
      <c r="J62" s="302">
        <v>0.71907381110811164</v>
      </c>
      <c r="K62" s="302">
        <v>0.60296384978788142</v>
      </c>
      <c r="L62" s="302">
        <f t="shared" si="17"/>
        <v>1.3220376608959929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0.36153029756926203</v>
      </c>
      <c r="C63" s="302">
        <v>0.1859112844110859</v>
      </c>
      <c r="D63" s="302">
        <f t="shared" si="15"/>
        <v>0.54744158198034798</v>
      </c>
      <c r="E63" s="303"/>
      <c r="F63" s="302">
        <v>0.48282660834115548</v>
      </c>
      <c r="G63" s="302">
        <v>0.28273167466793303</v>
      </c>
      <c r="H63" s="302">
        <f t="shared" si="16"/>
        <v>0.76555828300908857</v>
      </c>
      <c r="I63" s="303"/>
      <c r="J63" s="302">
        <v>0.48094834980895812</v>
      </c>
      <c r="K63" s="302">
        <v>0.37602268524819915</v>
      </c>
      <c r="L63" s="302">
        <f t="shared" si="17"/>
        <v>0.85697103505715733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0.22905528932862818</v>
      </c>
      <c r="C64" s="302">
        <v>0.50841526199652398</v>
      </c>
      <c r="D64" s="302">
        <f t="shared" si="15"/>
        <v>0.73747055132515216</v>
      </c>
      <c r="E64" s="303"/>
      <c r="F64" s="302">
        <v>0.21449094755559306</v>
      </c>
      <c r="G64" s="302">
        <v>0.51925997322661843</v>
      </c>
      <c r="H64" s="302">
        <f t="shared" si="16"/>
        <v>0.73375092078221149</v>
      </c>
      <c r="I64" s="303"/>
      <c r="J64" s="302">
        <v>0.14434516588435253</v>
      </c>
      <c r="K64" s="302">
        <v>0.57718738043408646</v>
      </c>
      <c r="L64" s="302">
        <f t="shared" si="17"/>
        <v>0.72153254631843899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4.2901246271603154E-2</v>
      </c>
      <c r="C65" s="302">
        <v>2.3750092298849862E-2</v>
      </c>
      <c r="D65" s="302">
        <f t="shared" si="15"/>
        <v>6.6651338570453023E-2</v>
      </c>
      <c r="E65" s="303"/>
      <c r="F65" s="302">
        <v>6.5091823497763532E-2</v>
      </c>
      <c r="G65" s="302">
        <v>3.8417622521245108E-2</v>
      </c>
      <c r="H65" s="302">
        <f t="shared" si="16"/>
        <v>0.10350944601900863</v>
      </c>
      <c r="I65" s="303"/>
      <c r="J65" s="302">
        <v>6.6266335813990218E-2</v>
      </c>
      <c r="K65" s="302">
        <v>4.6487714880627008E-2</v>
      </c>
      <c r="L65" s="302">
        <f t="shared" si="17"/>
        <v>0.11275405069461722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0.14954564036347018</v>
      </c>
      <c r="C66" s="302">
        <v>0.16385860647661094</v>
      </c>
      <c r="D66" s="302">
        <f t="shared" si="15"/>
        <v>0.31340424684008111</v>
      </c>
      <c r="E66" s="303"/>
      <c r="F66" s="302">
        <v>0.23179711536485342</v>
      </c>
      <c r="G66" s="302">
        <v>0.23044634965329544</v>
      </c>
      <c r="H66" s="302">
        <f t="shared" si="16"/>
        <v>0.46224346501814884</v>
      </c>
      <c r="I66" s="303"/>
      <c r="J66" s="302">
        <v>0.242807104779592</v>
      </c>
      <c r="K66" s="302">
        <v>0.32493116611899414</v>
      </c>
      <c r="L66" s="302">
        <f t="shared" si="17"/>
        <v>0.56773827089858608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0.1292976046267279</v>
      </c>
      <c r="C67" s="302">
        <v>0.92217852063059458</v>
      </c>
      <c r="D67" s="302">
        <f t="shared" si="15"/>
        <v>1.0514761252573224</v>
      </c>
      <c r="E67" s="303"/>
      <c r="F67" s="302">
        <v>0.14980855303354748</v>
      </c>
      <c r="G67" s="302">
        <v>1.0259339223469011</v>
      </c>
      <c r="H67" s="302">
        <f t="shared" si="16"/>
        <v>1.1757424753804486</v>
      </c>
      <c r="I67" s="303"/>
      <c r="J67" s="302">
        <v>0.27475425959268246</v>
      </c>
      <c r="K67" s="302">
        <v>0.99721330873101977</v>
      </c>
      <c r="L67" s="302">
        <f t="shared" si="17"/>
        <v>1.2719675683237022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0.3358284348924811</v>
      </c>
      <c r="C68" s="302">
        <v>0.41495605224129151</v>
      </c>
      <c r="D68" s="302">
        <f t="shared" si="15"/>
        <v>0.75078448713377255</v>
      </c>
      <c r="E68" s="303"/>
      <c r="F68" s="302">
        <v>0.40555101909637237</v>
      </c>
      <c r="G68" s="302">
        <v>0.46067920751070551</v>
      </c>
      <c r="H68" s="302">
        <f t="shared" si="16"/>
        <v>0.86623022660707782</v>
      </c>
      <c r="I68" s="303"/>
      <c r="J68" s="302">
        <v>0.7601845198847369</v>
      </c>
      <c r="K68" s="302">
        <v>0.54711783330114572</v>
      </c>
      <c r="L68" s="302">
        <f t="shared" si="17"/>
        <v>1.3073023531858827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2.0813480894842633</v>
      </c>
      <c r="C70" s="311">
        <f t="shared" ref="C70:L70" si="18">SUM(C60:C68)</f>
        <v>3.1656519105157335</v>
      </c>
      <c r="D70" s="311">
        <f t="shared" si="18"/>
        <v>5.2469999999999963</v>
      </c>
      <c r="E70" s="311"/>
      <c r="F70" s="311">
        <f t="shared" si="18"/>
        <v>2.8275057312919207</v>
      </c>
      <c r="G70" s="311">
        <f t="shared" si="18"/>
        <v>4.1354942687080882</v>
      </c>
      <c r="H70" s="311">
        <f t="shared" si="18"/>
        <v>6.963000000000009</v>
      </c>
      <c r="I70" s="311"/>
      <c r="J70" s="311">
        <f t="shared" si="18"/>
        <v>3.6968571428923571</v>
      </c>
      <c r="K70" s="311">
        <f t="shared" si="18"/>
        <v>4.9291428571076317</v>
      </c>
      <c r="L70" s="311">
        <f t="shared" si="18"/>
        <v>8.6259999999999906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0.31412594611733496</v>
      </c>
      <c r="C77" s="302">
        <v>1.5849171756703604</v>
      </c>
      <c r="D77" s="302">
        <f>SUM(B77:C77)</f>
        <v>1.8990431217876953</v>
      </c>
      <c r="E77" s="303"/>
      <c r="F77" s="302">
        <v>0.40377535909458101</v>
      </c>
      <c r="G77" s="302">
        <v>1.6732395155759581</v>
      </c>
      <c r="H77" s="302">
        <f>SUM(F77:G77)</f>
        <v>2.0770148746705392</v>
      </c>
      <c r="I77" s="303"/>
      <c r="J77" s="302">
        <v>0.28773225260390206</v>
      </c>
      <c r="K77" s="302">
        <v>1.1420634506084935</v>
      </c>
      <c r="L77" s="302">
        <f>SUM(J77:K77)</f>
        <v>1.4297957032123956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0.4304418431267571</v>
      </c>
      <c r="C78" s="302">
        <v>2.147278112823114</v>
      </c>
      <c r="D78" s="302">
        <f t="shared" ref="D78:D85" si="19">SUM(B78:C78)</f>
        <v>2.5777199559498709</v>
      </c>
      <c r="E78" s="303"/>
      <c r="F78" s="302">
        <v>0.57399974568397427</v>
      </c>
      <c r="G78" s="302">
        <v>2.6118212096418074</v>
      </c>
      <c r="H78" s="302">
        <f t="shared" ref="H78:H85" si="20">SUM(F78:G78)</f>
        <v>3.1858209553257817</v>
      </c>
      <c r="I78" s="303"/>
      <c r="J78" s="302">
        <v>0.41906417733160228</v>
      </c>
      <c r="K78" s="302">
        <v>2.3301485229076198</v>
      </c>
      <c r="L78" s="302">
        <f t="shared" ref="L78:L85" si="21">SUM(J78:K78)</f>
        <v>2.7492127002392222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0.43917410403914403</v>
      </c>
      <c r="C79" s="302">
        <v>1.2218944689989539</v>
      </c>
      <c r="D79" s="302">
        <f t="shared" si="19"/>
        <v>1.6610685730380981</v>
      </c>
      <c r="E79" s="303"/>
      <c r="F79" s="302">
        <v>0.50038185755684528</v>
      </c>
      <c r="G79" s="302">
        <v>1.3735005354882928</v>
      </c>
      <c r="H79" s="302">
        <f t="shared" si="20"/>
        <v>1.873882393045138</v>
      </c>
      <c r="I79" s="303"/>
      <c r="J79" s="302">
        <v>0.36778005818126619</v>
      </c>
      <c r="K79" s="302">
        <v>0.93748594365190729</v>
      </c>
      <c r="L79" s="302">
        <f t="shared" si="21"/>
        <v>1.3052660018331734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0.63183552785506025</v>
      </c>
      <c r="C80" s="302">
        <v>0.23353238266364315</v>
      </c>
      <c r="D80" s="302">
        <f t="shared" si="19"/>
        <v>0.86536791051870343</v>
      </c>
      <c r="E80" s="303"/>
      <c r="F80" s="302">
        <v>0.61161356951573931</v>
      </c>
      <c r="G80" s="302">
        <v>0.24640646381341424</v>
      </c>
      <c r="H80" s="302">
        <f t="shared" si="20"/>
        <v>0.85802003332915355</v>
      </c>
      <c r="I80" s="303"/>
      <c r="J80" s="302">
        <v>0.34697398502232679</v>
      </c>
      <c r="K80" s="302">
        <v>0.2344179931599906</v>
      </c>
      <c r="L80" s="302">
        <f t="shared" si="21"/>
        <v>0.58139197818231736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8.9546982025193886E-2</v>
      </c>
      <c r="C81" s="302">
        <v>1.6822647254667238</v>
      </c>
      <c r="D81" s="302">
        <f t="shared" si="19"/>
        <v>1.7718117074919177</v>
      </c>
      <c r="E81" s="303"/>
      <c r="F81" s="302">
        <v>9.5770695801896455E-2</v>
      </c>
      <c r="G81" s="302">
        <v>1.2292494557688591</v>
      </c>
      <c r="H81" s="302">
        <f t="shared" si="20"/>
        <v>1.3250201515707556</v>
      </c>
      <c r="I81" s="303"/>
      <c r="J81" s="302">
        <v>8.6759335331616741E-2</v>
      </c>
      <c r="K81" s="302">
        <v>0.73930508352813473</v>
      </c>
      <c r="L81" s="302">
        <f t="shared" si="21"/>
        <v>0.82606441885975146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0.17332589220828234</v>
      </c>
      <c r="C82" s="302">
        <v>3.4270319465275874E-2</v>
      </c>
      <c r="D82" s="302">
        <f t="shared" si="19"/>
        <v>0.20759621167355821</v>
      </c>
      <c r="E82" s="303"/>
      <c r="F82" s="302">
        <v>0.14775264938358593</v>
      </c>
      <c r="G82" s="302">
        <v>3.4381266704679149E-2</v>
      </c>
      <c r="H82" s="302">
        <f t="shared" si="20"/>
        <v>0.18213391608826507</v>
      </c>
      <c r="I82" s="303"/>
      <c r="J82" s="302">
        <v>0.10000543272947598</v>
      </c>
      <c r="K82" s="302">
        <v>2.7042437578257621E-2</v>
      </c>
      <c r="L82" s="302">
        <f t="shared" si="21"/>
        <v>0.1270478703077336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0.14459431782295554</v>
      </c>
      <c r="C83" s="302">
        <v>0.19073740194890632</v>
      </c>
      <c r="D83" s="302">
        <f t="shared" si="19"/>
        <v>0.33533171977186182</v>
      </c>
      <c r="E83" s="303"/>
      <c r="F83" s="302">
        <v>0.14314822187359075</v>
      </c>
      <c r="G83" s="302">
        <v>0.17436182961533145</v>
      </c>
      <c r="H83" s="302">
        <f t="shared" si="20"/>
        <v>0.3175100514889222</v>
      </c>
      <c r="I83" s="303"/>
      <c r="J83" s="302">
        <v>8.9490904565810547E-2</v>
      </c>
      <c r="K83" s="302">
        <v>0.15531798893901844</v>
      </c>
      <c r="L83" s="302">
        <f t="shared" si="21"/>
        <v>0.24480889350482898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0.18402168063712609</v>
      </c>
      <c r="C84" s="302">
        <v>0.54381675759810522</v>
      </c>
      <c r="D84" s="302">
        <f t="shared" si="19"/>
        <v>0.72783843823523131</v>
      </c>
      <c r="E84" s="303"/>
      <c r="F84" s="302">
        <v>0.15030609305472156</v>
      </c>
      <c r="G84" s="302">
        <v>0.38814650503955062</v>
      </c>
      <c r="H84" s="302">
        <f t="shared" si="20"/>
        <v>0.53845259809427215</v>
      </c>
      <c r="I84" s="303"/>
      <c r="J84" s="302">
        <v>8.4001826577038599E-2</v>
      </c>
      <c r="K84" s="302">
        <v>0.24553341329836209</v>
      </c>
      <c r="L84" s="302">
        <f t="shared" si="21"/>
        <v>0.32953523987540068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0.1085554999530267</v>
      </c>
      <c r="C85" s="302">
        <v>0.27166686158003645</v>
      </c>
      <c r="D85" s="302">
        <f t="shared" si="19"/>
        <v>0.38022236153306316</v>
      </c>
      <c r="E85" s="303"/>
      <c r="F85" s="302">
        <v>8.5040383827615265E-2</v>
      </c>
      <c r="G85" s="302">
        <v>0.18910464255956902</v>
      </c>
      <c r="H85" s="302">
        <f t="shared" si="20"/>
        <v>0.2741450263871843</v>
      </c>
      <c r="I85" s="303"/>
      <c r="J85" s="302">
        <v>0.10171678962080745</v>
      </c>
      <c r="K85" s="302">
        <v>0.14116040436435806</v>
      </c>
      <c r="L85" s="302">
        <f t="shared" si="21"/>
        <v>0.2428771939851655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2.5156217937848813</v>
      </c>
      <c r="C87" s="311">
        <f t="shared" ref="C87:D87" si="22">SUM(C77:C85)</f>
        <v>7.9103782062151202</v>
      </c>
      <c r="D87" s="311">
        <f t="shared" si="22"/>
        <v>10.425999999999998</v>
      </c>
      <c r="E87" s="311"/>
      <c r="F87" s="311">
        <f t="shared" ref="F87:H87" si="23">SUM(F77:F85)</f>
        <v>2.7117885757925499</v>
      </c>
      <c r="G87" s="311">
        <f t="shared" si="23"/>
        <v>7.9202114242074622</v>
      </c>
      <c r="H87" s="311">
        <f t="shared" si="23"/>
        <v>10.632000000000012</v>
      </c>
      <c r="I87" s="311"/>
      <c r="J87" s="311">
        <f t="shared" ref="J87:L87" si="24">SUM(J77:J85)</f>
        <v>1.8835247619638467</v>
      </c>
      <c r="K87" s="311">
        <f t="shared" si="24"/>
        <v>5.9524752380361416</v>
      </c>
      <c r="L87" s="311">
        <f t="shared" si="24"/>
        <v>7.8359999999999888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1.0104348235631577</v>
      </c>
      <c r="C94" s="302">
        <v>4.3186818857477585</v>
      </c>
      <c r="D94" s="302">
        <f>SUM(B94:C94)</f>
        <v>5.3291167093109166</v>
      </c>
      <c r="E94" s="303"/>
      <c r="F94" s="302">
        <v>1.2682187318312972</v>
      </c>
      <c r="G94" s="302">
        <v>4.683978985261688</v>
      </c>
      <c r="H94" s="302">
        <f>SUM(F94:G94)</f>
        <v>5.952197717092985</v>
      </c>
      <c r="I94" s="303"/>
      <c r="J94" s="302">
        <v>1.0976923616722323</v>
      </c>
      <c r="K94" s="302">
        <v>3.8131741613716112</v>
      </c>
      <c r="L94" s="302">
        <f>SUM(J94:K94)</f>
        <v>4.9108665230438433</v>
      </c>
      <c r="M94" s="236"/>
      <c r="N94" s="236"/>
    </row>
    <row r="95" spans="1:14" x14ac:dyDescent="0.2">
      <c r="A95" s="237" t="str">
        <f>name!E$5</f>
        <v>Professional occupations</v>
      </c>
      <c r="B95" s="302">
        <v>1.2161625476570381</v>
      </c>
      <c r="C95" s="302">
        <v>4.9362239992422001</v>
      </c>
      <c r="D95" s="302">
        <f t="shared" ref="D95:D102" si="25">SUM(B95:C95)</f>
        <v>6.1523865468992387</v>
      </c>
      <c r="E95" s="303"/>
      <c r="F95" s="302">
        <v>1.5383694283547649</v>
      </c>
      <c r="G95" s="302">
        <v>6.0808674088527743</v>
      </c>
      <c r="H95" s="302">
        <f t="shared" ref="H95:H102" si="26">SUM(F95:G95)</f>
        <v>7.6192368372075396</v>
      </c>
      <c r="I95" s="303"/>
      <c r="J95" s="302">
        <v>1.5264958806332882</v>
      </c>
      <c r="K95" s="302">
        <v>6.2597400792312579</v>
      </c>
      <c r="L95" s="302">
        <f t="shared" ref="L95:L102" si="27">SUM(J95:K95)</f>
        <v>7.7862359598645465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1.4665628600618879</v>
      </c>
      <c r="C96" s="302">
        <v>3.5868525589079328</v>
      </c>
      <c r="D96" s="302">
        <f t="shared" si="25"/>
        <v>5.0534154189698208</v>
      </c>
      <c r="E96" s="303"/>
      <c r="F96" s="302">
        <v>1.5027130677292124</v>
      </c>
      <c r="G96" s="302">
        <v>3.920432197306587</v>
      </c>
      <c r="H96" s="302">
        <f t="shared" si="26"/>
        <v>5.4231452650357994</v>
      </c>
      <c r="I96" s="303"/>
      <c r="J96" s="302">
        <v>1.3363038858779182</v>
      </c>
      <c r="K96" s="302">
        <v>3.3106265045700338</v>
      </c>
      <c r="L96" s="302">
        <f t="shared" si="27"/>
        <v>4.6469303904479524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1.9199728952901463</v>
      </c>
      <c r="C97" s="302">
        <v>0.88592604115726559</v>
      </c>
      <c r="D97" s="302">
        <f t="shared" si="25"/>
        <v>2.8058989364474121</v>
      </c>
      <c r="E97" s="303"/>
      <c r="F97" s="302">
        <v>1.9543639538769424</v>
      </c>
      <c r="G97" s="302">
        <v>1.0296217392122284</v>
      </c>
      <c r="H97" s="302">
        <f t="shared" si="26"/>
        <v>2.9839856930891706</v>
      </c>
      <c r="I97" s="303"/>
      <c r="J97" s="302">
        <v>1.3364289406758239</v>
      </c>
      <c r="K97" s="302">
        <v>1.0299170006981317</v>
      </c>
      <c r="L97" s="302">
        <f t="shared" si="27"/>
        <v>2.3663459413739556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0.63147018513273856</v>
      </c>
      <c r="C98" s="302">
        <v>6.760130373730882</v>
      </c>
      <c r="D98" s="302">
        <f t="shared" si="25"/>
        <v>7.3916005588636207</v>
      </c>
      <c r="E98" s="303"/>
      <c r="F98" s="302">
        <v>0.56092925707718722</v>
      </c>
      <c r="G98" s="302">
        <v>5.414274106532206</v>
      </c>
      <c r="H98" s="302">
        <f t="shared" si="26"/>
        <v>5.9752033636093929</v>
      </c>
      <c r="I98" s="303"/>
      <c r="J98" s="302">
        <v>0.59507557662217703</v>
      </c>
      <c r="K98" s="302">
        <v>3.8810470800798229</v>
      </c>
      <c r="L98" s="302">
        <f t="shared" si="27"/>
        <v>4.4761226567019996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0.23558789994413143</v>
      </c>
      <c r="C99" s="302">
        <v>0.24469211768951699</v>
      </c>
      <c r="D99" s="302">
        <f t="shared" si="25"/>
        <v>0.48028001763364842</v>
      </c>
      <c r="E99" s="303"/>
      <c r="F99" s="302">
        <v>0.26177386372421002</v>
      </c>
      <c r="G99" s="302">
        <v>0.2750268139384055</v>
      </c>
      <c r="H99" s="302">
        <f t="shared" si="26"/>
        <v>0.53680067766261552</v>
      </c>
      <c r="I99" s="303"/>
      <c r="J99" s="302">
        <v>0.2020004789895577</v>
      </c>
      <c r="K99" s="302">
        <v>0.30946572951985796</v>
      </c>
      <c r="L99" s="302">
        <f t="shared" si="27"/>
        <v>0.51146620850941571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0.51453303256629246</v>
      </c>
      <c r="C100" s="302">
        <v>0.59217768499782519</v>
      </c>
      <c r="D100" s="302">
        <f t="shared" si="25"/>
        <v>1.1067107175641175</v>
      </c>
      <c r="E100" s="303"/>
      <c r="F100" s="302">
        <v>0.49180297818132057</v>
      </c>
      <c r="G100" s="302">
        <v>0.58454938677988855</v>
      </c>
      <c r="H100" s="302">
        <f t="shared" si="26"/>
        <v>1.0763523649612092</v>
      </c>
      <c r="I100" s="303"/>
      <c r="J100" s="302">
        <v>0.41096957160148062</v>
      </c>
      <c r="K100" s="302">
        <v>0.57052760228675137</v>
      </c>
      <c r="L100" s="302">
        <f t="shared" si="27"/>
        <v>0.98149717388823199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0.62691239381703812</v>
      </c>
      <c r="C101" s="302">
        <v>3.3942483550954146</v>
      </c>
      <c r="D101" s="302">
        <f t="shared" si="25"/>
        <v>4.021160748912453</v>
      </c>
      <c r="E101" s="303"/>
      <c r="F101" s="302">
        <v>0.52472079974501695</v>
      </c>
      <c r="G101" s="302">
        <v>3.0186311729700948</v>
      </c>
      <c r="H101" s="302">
        <f t="shared" si="26"/>
        <v>3.5433519727151115</v>
      </c>
      <c r="I101" s="303"/>
      <c r="J101" s="302">
        <v>0.44222757627782916</v>
      </c>
      <c r="K101" s="302">
        <v>2.2493685632321894</v>
      </c>
      <c r="L101" s="302">
        <f t="shared" si="27"/>
        <v>2.6915961395100183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0.6503664820199897</v>
      </c>
      <c r="C102" s="302">
        <v>1.3470638633787912</v>
      </c>
      <c r="D102" s="302">
        <f t="shared" si="25"/>
        <v>1.9974303453987809</v>
      </c>
      <c r="E102" s="303"/>
      <c r="F102" s="302">
        <v>0.45369106747721227</v>
      </c>
      <c r="G102" s="302">
        <v>1.1480350411489839</v>
      </c>
      <c r="H102" s="302">
        <f t="shared" si="26"/>
        <v>1.6017261086261962</v>
      </c>
      <c r="I102" s="303"/>
      <c r="J102" s="302">
        <v>0.60076509174477177</v>
      </c>
      <c r="K102" s="302">
        <v>0.93817391491527202</v>
      </c>
      <c r="L102" s="302">
        <f t="shared" si="27"/>
        <v>1.5389390066600437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8.2720031200524211</v>
      </c>
      <c r="C104" s="311">
        <f t="shared" ref="C104:D104" si="28">SUM(C94:C102)</f>
        <v>26.065996879947587</v>
      </c>
      <c r="D104" s="311">
        <f t="shared" si="28"/>
        <v>34.338000000000008</v>
      </c>
      <c r="E104" s="311"/>
      <c r="F104" s="311">
        <f t="shared" ref="F104:H104" si="29">SUM(F94:F102)</f>
        <v>8.5565831479971646</v>
      </c>
      <c r="G104" s="311">
        <f t="shared" si="29"/>
        <v>26.155416852002855</v>
      </c>
      <c r="H104" s="311">
        <f t="shared" si="29"/>
        <v>34.712000000000018</v>
      </c>
      <c r="I104" s="311"/>
      <c r="J104" s="311">
        <f t="shared" ref="J104:L104" si="30">SUM(J94:J102)</f>
        <v>7.5479593640950782</v>
      </c>
      <c r="K104" s="311">
        <f t="shared" si="30"/>
        <v>22.362040635904929</v>
      </c>
      <c r="L104" s="311">
        <f t="shared" si="30"/>
        <v>29.910000000000007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5.4484931943384482E-2</v>
      </c>
      <c r="C111" s="302">
        <v>0.23164732324528431</v>
      </c>
      <c r="D111" s="302">
        <f>SUM(B111:C111)</f>
        <v>0.2861322551886688</v>
      </c>
      <c r="E111" s="303"/>
      <c r="F111" s="302">
        <v>0.15293355320851107</v>
      </c>
      <c r="G111" s="302">
        <v>0.35535697825022067</v>
      </c>
      <c r="H111" s="302">
        <f>SUM(F111:G111)</f>
        <v>0.50829053145873171</v>
      </c>
      <c r="I111" s="303"/>
      <c r="J111" s="302">
        <v>0.12875828119174565</v>
      </c>
      <c r="K111" s="302">
        <v>0.32625205197642015</v>
      </c>
      <c r="L111" s="302">
        <f>SUM(J111:K111)</f>
        <v>0.4550103331681658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7.7605686097908397E-2</v>
      </c>
      <c r="C112" s="302">
        <v>0.43413014092529206</v>
      </c>
      <c r="D112" s="302">
        <f t="shared" ref="D112:D119" si="31">SUM(B112:C112)</f>
        <v>0.51173582702320042</v>
      </c>
      <c r="E112" s="303"/>
      <c r="F112" s="302">
        <v>0.21449214429818164</v>
      </c>
      <c r="G112" s="302">
        <v>0.77902149202925752</v>
      </c>
      <c r="H112" s="302">
        <f t="shared" ref="H112:H119" si="32">SUM(F112:G112)</f>
        <v>0.99351363632743916</v>
      </c>
      <c r="I112" s="303"/>
      <c r="J112" s="302">
        <v>0.23385235902805682</v>
      </c>
      <c r="K112" s="302">
        <v>0.95537498550300537</v>
      </c>
      <c r="L112" s="302">
        <f t="shared" ref="L112:L119" si="33">SUM(J112:K112)</f>
        <v>1.1892273445310622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7.7032496667088876E-2</v>
      </c>
      <c r="C113" s="302">
        <v>0.24451040442155977</v>
      </c>
      <c r="D113" s="302">
        <f t="shared" si="31"/>
        <v>0.32154290108864864</v>
      </c>
      <c r="E113" s="303"/>
      <c r="F113" s="302">
        <v>0.18736941925945325</v>
      </c>
      <c r="G113" s="302">
        <v>0.44051911640253161</v>
      </c>
      <c r="H113" s="302">
        <f t="shared" si="32"/>
        <v>0.62788853566198488</v>
      </c>
      <c r="I113" s="303"/>
      <c r="J113" s="302">
        <v>0.16864252286916562</v>
      </c>
      <c r="K113" s="302">
        <v>0.39824020029964785</v>
      </c>
      <c r="L113" s="302">
        <f t="shared" si="33"/>
        <v>0.5668827231688135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0.13383457818108882</v>
      </c>
      <c r="C114" s="302">
        <v>3.8782205225498322E-2</v>
      </c>
      <c r="D114" s="302">
        <f t="shared" si="31"/>
        <v>0.17261678340658715</v>
      </c>
      <c r="E114" s="303"/>
      <c r="F114" s="302">
        <v>0.21222183989620313</v>
      </c>
      <c r="G114" s="302">
        <v>5.6964639247570066E-2</v>
      </c>
      <c r="H114" s="302">
        <f t="shared" si="32"/>
        <v>0.26918647914377319</v>
      </c>
      <c r="I114" s="303"/>
      <c r="J114" s="302">
        <v>0.22192545801053479</v>
      </c>
      <c r="K114" s="302">
        <v>3.3301112208619116E-2</v>
      </c>
      <c r="L114" s="302">
        <f t="shared" si="33"/>
        <v>0.2552265702191539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1.5784681398992646E-2</v>
      </c>
      <c r="C115" s="302">
        <v>0.47084914813635081</v>
      </c>
      <c r="D115" s="302">
        <f t="shared" si="31"/>
        <v>0.48663382953534345</v>
      </c>
      <c r="E115" s="303"/>
      <c r="F115" s="302">
        <v>8.6359811746318016E-2</v>
      </c>
      <c r="G115" s="302">
        <v>0.54849858528314532</v>
      </c>
      <c r="H115" s="302">
        <f t="shared" si="32"/>
        <v>0.63485839702946334</v>
      </c>
      <c r="I115" s="303"/>
      <c r="J115" s="302">
        <v>0.11503027937583818</v>
      </c>
      <c r="K115" s="302">
        <v>0.41153530515463516</v>
      </c>
      <c r="L115" s="302">
        <f t="shared" si="33"/>
        <v>0.52656558453047331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1.7935782670226458E-2</v>
      </c>
      <c r="C116" s="302">
        <v>1.8421352693028397E-2</v>
      </c>
      <c r="D116" s="302">
        <f t="shared" si="31"/>
        <v>3.6357135363254856E-2</v>
      </c>
      <c r="E116" s="303"/>
      <c r="F116" s="302">
        <v>7.3309512828055201E-2</v>
      </c>
      <c r="G116" s="302">
        <v>2.7485073252651104E-2</v>
      </c>
      <c r="H116" s="302">
        <f t="shared" si="32"/>
        <v>0.10079458608070631</v>
      </c>
      <c r="I116" s="303"/>
      <c r="J116" s="302">
        <v>6.2785647786651799E-2</v>
      </c>
      <c r="K116" s="302">
        <v>2.7116126265156019E-2</v>
      </c>
      <c r="L116" s="302">
        <f t="shared" si="33"/>
        <v>8.9901774051807826E-2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0.18339988575892222</v>
      </c>
      <c r="C117" s="302">
        <v>0.10093958048607134</v>
      </c>
      <c r="D117" s="302">
        <f t="shared" si="31"/>
        <v>0.28433946624499357</v>
      </c>
      <c r="E117" s="303"/>
      <c r="F117" s="302">
        <v>0.29396728649242254</v>
      </c>
      <c r="G117" s="302">
        <v>0.13160384434309838</v>
      </c>
      <c r="H117" s="302">
        <f t="shared" si="32"/>
        <v>0.42557113083552089</v>
      </c>
      <c r="I117" s="303"/>
      <c r="J117" s="302">
        <v>0.27974812035553132</v>
      </c>
      <c r="K117" s="302">
        <v>0.13697976049221977</v>
      </c>
      <c r="L117" s="302">
        <f t="shared" si="33"/>
        <v>0.41672788084775109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2.8894859458258766E-3</v>
      </c>
      <c r="C118" s="302">
        <v>0.1003560587009923</v>
      </c>
      <c r="D118" s="302">
        <f t="shared" si="31"/>
        <v>0.10324554464681818</v>
      </c>
      <c r="E118" s="303"/>
      <c r="F118" s="302">
        <v>1.1743934760912391E-2</v>
      </c>
      <c r="G118" s="302">
        <v>0.10977605473787992</v>
      </c>
      <c r="H118" s="302">
        <f t="shared" si="32"/>
        <v>0.12151998949879231</v>
      </c>
      <c r="I118" s="303"/>
      <c r="J118" s="302">
        <v>2.0335017281185783E-2</v>
      </c>
      <c r="K118" s="302">
        <v>0.10852257690949285</v>
      </c>
      <c r="L118" s="302">
        <f t="shared" si="33"/>
        <v>0.12885759419067863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7.528284180763796E-3</v>
      </c>
      <c r="C119" s="302">
        <v>2.986797332171939E-2</v>
      </c>
      <c r="D119" s="302">
        <f t="shared" si="31"/>
        <v>3.7396257502483182E-2</v>
      </c>
      <c r="E119" s="303"/>
      <c r="F119" s="302">
        <v>3.5999776144316313E-2</v>
      </c>
      <c r="G119" s="302">
        <v>3.1376937819268785E-2</v>
      </c>
      <c r="H119" s="302">
        <f t="shared" si="32"/>
        <v>6.7376713963585105E-2</v>
      </c>
      <c r="I119" s="303"/>
      <c r="J119" s="302">
        <v>4.1537879572015129E-2</v>
      </c>
      <c r="K119" s="302">
        <v>2.3062315720079503E-2</v>
      </c>
      <c r="L119" s="302">
        <f t="shared" si="33"/>
        <v>6.4600195292094625E-2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0.57049581284420148</v>
      </c>
      <c r="C121" s="311">
        <f t="shared" ref="C121:D121" si="34">SUM(C111:C119)</f>
        <v>1.6695041871557967</v>
      </c>
      <c r="D121" s="311">
        <f t="shared" si="34"/>
        <v>2.239999999999998</v>
      </c>
      <c r="E121" s="311"/>
      <c r="F121" s="311">
        <f t="shared" ref="F121:H121" si="35">SUM(F111:F119)</f>
        <v>1.2683972786343736</v>
      </c>
      <c r="G121" s="311">
        <f t="shared" si="35"/>
        <v>2.480602721365623</v>
      </c>
      <c r="H121" s="311">
        <f t="shared" si="35"/>
        <v>3.7489999999999966</v>
      </c>
      <c r="I121" s="311"/>
      <c r="J121" s="311">
        <f t="shared" ref="J121:L121" si="36">SUM(J111:J119)</f>
        <v>1.2726155654707252</v>
      </c>
      <c r="K121" s="311">
        <f t="shared" si="36"/>
        <v>2.4203844345292755</v>
      </c>
      <c r="L121" s="311">
        <f t="shared" si="36"/>
        <v>3.6930000000000005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0.13515493142870144</v>
      </c>
      <c r="C128" s="302">
        <v>0.61249897219553351</v>
      </c>
      <c r="D128" s="302">
        <f>SUM(B128:C128)</f>
        <v>0.74765390362423489</v>
      </c>
      <c r="E128" s="303"/>
      <c r="F128" s="302">
        <v>0.13730983514020764</v>
      </c>
      <c r="G128" s="302">
        <v>0.94421759911741399</v>
      </c>
      <c r="H128" s="302">
        <f>SUM(F128:G128)</f>
        <v>1.0815274342576215</v>
      </c>
      <c r="I128" s="303"/>
      <c r="J128" s="302">
        <v>0.16884336540324768</v>
      </c>
      <c r="K128" s="302">
        <v>1.0717778891994558</v>
      </c>
      <c r="L128" s="302">
        <f>SUM(J128:K128)</f>
        <v>1.2406212546027036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0.23963730452802731</v>
      </c>
      <c r="C129" s="302">
        <v>0.50308031430348499</v>
      </c>
      <c r="D129" s="302">
        <f t="shared" ref="D129:D136" si="37">SUM(B129:C129)</f>
        <v>0.74271761883151233</v>
      </c>
      <c r="E129" s="303"/>
      <c r="F129" s="302">
        <v>0.29094268638749882</v>
      </c>
      <c r="G129" s="302">
        <v>0.80014453480374759</v>
      </c>
      <c r="H129" s="302">
        <f t="shared" ref="H129:H136" si="38">SUM(F129:G129)</f>
        <v>1.0910872211912463</v>
      </c>
      <c r="I129" s="303"/>
      <c r="J129" s="302">
        <v>0.46807084040574648</v>
      </c>
      <c r="K129" s="302">
        <v>1.0640355872505041</v>
      </c>
      <c r="L129" s="302">
        <f t="shared" ref="L129:L136" si="39">SUM(J129:K129)</f>
        <v>1.5321064276562506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0.34457318910920726</v>
      </c>
      <c r="C130" s="302">
        <v>0.4368146965967733</v>
      </c>
      <c r="D130" s="302">
        <f t="shared" si="37"/>
        <v>0.78138788570598061</v>
      </c>
      <c r="E130" s="303"/>
      <c r="F130" s="302">
        <v>0.34486756051891942</v>
      </c>
      <c r="G130" s="302">
        <v>0.62578808596358781</v>
      </c>
      <c r="H130" s="302">
        <f t="shared" si="38"/>
        <v>0.97065564648250724</v>
      </c>
      <c r="I130" s="303"/>
      <c r="J130" s="302">
        <v>0.46537610233190002</v>
      </c>
      <c r="K130" s="302">
        <v>0.67833905400990246</v>
      </c>
      <c r="L130" s="302">
        <f t="shared" si="39"/>
        <v>1.1437151563418024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0.29048245670056699</v>
      </c>
      <c r="C131" s="302">
        <v>7.9792581380405972E-2</v>
      </c>
      <c r="D131" s="302">
        <f t="shared" si="37"/>
        <v>0.37027503808097295</v>
      </c>
      <c r="E131" s="303"/>
      <c r="F131" s="302">
        <v>0.22163326065375263</v>
      </c>
      <c r="G131" s="302">
        <v>0.1688792222016462</v>
      </c>
      <c r="H131" s="302">
        <f t="shared" si="38"/>
        <v>0.39051248285539886</v>
      </c>
      <c r="I131" s="303"/>
      <c r="J131" s="302">
        <v>0.1773073508445486</v>
      </c>
      <c r="K131" s="302">
        <v>0.21422109799331046</v>
      </c>
      <c r="L131" s="302">
        <f t="shared" si="39"/>
        <v>0.39152844883785909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8.5147952454309089E-2</v>
      </c>
      <c r="C132" s="302">
        <v>0.38928388275914794</v>
      </c>
      <c r="D132" s="302">
        <f t="shared" si="37"/>
        <v>0.474431835213457</v>
      </c>
      <c r="E132" s="303"/>
      <c r="F132" s="302">
        <v>5.6499603126055717E-2</v>
      </c>
      <c r="G132" s="302">
        <v>0.58249014444956615</v>
      </c>
      <c r="H132" s="302">
        <f t="shared" si="38"/>
        <v>0.63898974757562188</v>
      </c>
      <c r="I132" s="303"/>
      <c r="J132" s="302">
        <v>0.11333483452681609</v>
      </c>
      <c r="K132" s="302">
        <v>0.65448597870321279</v>
      </c>
      <c r="L132" s="302">
        <f t="shared" si="39"/>
        <v>0.76782081323002882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7.9286162874576238E-2</v>
      </c>
      <c r="C133" s="302">
        <v>6.4866880636544083E-2</v>
      </c>
      <c r="D133" s="302">
        <f t="shared" si="37"/>
        <v>0.14415304351112032</v>
      </c>
      <c r="E133" s="303"/>
      <c r="F133" s="302">
        <v>5.3454331121336685E-2</v>
      </c>
      <c r="G133" s="302">
        <v>9.9299636429807187E-2</v>
      </c>
      <c r="H133" s="302">
        <f t="shared" si="38"/>
        <v>0.15275396755114387</v>
      </c>
      <c r="I133" s="303"/>
      <c r="J133" s="302">
        <v>7.0437546975049392E-2</v>
      </c>
      <c r="K133" s="302">
        <v>0.12799675753185913</v>
      </c>
      <c r="L133" s="302">
        <f t="shared" si="39"/>
        <v>0.19843430450690852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0.11212680991440903</v>
      </c>
      <c r="C134" s="302">
        <v>6.9398441936087199E-2</v>
      </c>
      <c r="D134" s="302">
        <f>SUM(B134:C134)</f>
        <v>0.18152525185049623</v>
      </c>
      <c r="E134" s="303"/>
      <c r="F134" s="302">
        <v>7.2432505911281087E-2</v>
      </c>
      <c r="G134" s="302">
        <v>0.1531608716530562</v>
      </c>
      <c r="H134" s="302">
        <f t="shared" si="38"/>
        <v>0.22559337756433728</v>
      </c>
      <c r="I134" s="303"/>
      <c r="J134" s="302">
        <v>8.3970939603108322E-2</v>
      </c>
      <c r="K134" s="302">
        <v>0.20979409793540679</v>
      </c>
      <c r="L134" s="302">
        <f t="shared" si="39"/>
        <v>0.29376503753851513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7.2473791233390303E-2</v>
      </c>
      <c r="C135" s="302">
        <v>0.97631682239988871</v>
      </c>
      <c r="D135" s="302">
        <f t="shared" si="37"/>
        <v>1.048790613633279</v>
      </c>
      <c r="E135" s="303"/>
      <c r="F135" s="302">
        <v>5.175686976800737E-2</v>
      </c>
      <c r="G135" s="302">
        <v>1.1217822645997453</v>
      </c>
      <c r="H135" s="302">
        <f t="shared" si="38"/>
        <v>1.1735391343677526</v>
      </c>
      <c r="I135" s="303"/>
      <c r="J135" s="302">
        <v>5.974337975910201E-2</v>
      </c>
      <c r="K135" s="302">
        <v>1.3975763137083705</v>
      </c>
      <c r="L135" s="302">
        <f t="shared" si="39"/>
        <v>1.4573196934674726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0.10979146907500129</v>
      </c>
      <c r="C136" s="302">
        <v>0.93627334047394928</v>
      </c>
      <c r="D136" s="302">
        <f t="shared" si="37"/>
        <v>1.0460648095489506</v>
      </c>
      <c r="E136" s="303"/>
      <c r="F136" s="302">
        <v>5.2970400461609439E-2</v>
      </c>
      <c r="G136" s="302">
        <v>0.94337058769273574</v>
      </c>
      <c r="H136" s="302">
        <f t="shared" si="38"/>
        <v>0.99634098815434513</v>
      </c>
      <c r="I136" s="303"/>
      <c r="J136" s="302">
        <v>8.0284971413879219E-2</v>
      </c>
      <c r="K136" s="302">
        <v>0.94040389240456512</v>
      </c>
      <c r="L136" s="302">
        <f t="shared" si="39"/>
        <v>1.0206888638184444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1.4686740673181891</v>
      </c>
      <c r="C138" s="311">
        <f t="shared" ref="C138" si="40">SUM(C128:C136)</f>
        <v>4.0683259326818151</v>
      </c>
      <c r="D138" s="311">
        <f>SUM(D128:D136)</f>
        <v>5.5370000000000044</v>
      </c>
      <c r="E138" s="311"/>
      <c r="F138" s="311">
        <f t="shared" ref="F138:H138" si="41">SUM(F128:F136)</f>
        <v>1.2818670530886687</v>
      </c>
      <c r="G138" s="311">
        <f t="shared" si="41"/>
        <v>5.4391329469113066</v>
      </c>
      <c r="H138" s="311">
        <f t="shared" si="41"/>
        <v>6.7209999999999743</v>
      </c>
      <c r="I138" s="311"/>
      <c r="J138" s="311">
        <f t="shared" ref="J138:L138" si="42">SUM(J128:J136)</f>
        <v>1.6873693312633977</v>
      </c>
      <c r="K138" s="311">
        <f t="shared" si="42"/>
        <v>6.3586306687365877</v>
      </c>
      <c r="L138" s="311">
        <f t="shared" si="42"/>
        <v>8.0459999999999852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1.2311742881772414</v>
      </c>
      <c r="C145" s="302">
        <v>6.2617097216381747</v>
      </c>
      <c r="D145" s="302">
        <f>SUM(B145:C145)</f>
        <v>7.4928840098154161</v>
      </c>
      <c r="E145" s="303"/>
      <c r="F145" s="302">
        <v>2.0573490194203212</v>
      </c>
      <c r="G145" s="302">
        <v>9.3424160657283064</v>
      </c>
      <c r="H145" s="302">
        <f>SUM(F145:G145)</f>
        <v>11.399765085148628</v>
      </c>
      <c r="I145" s="303"/>
      <c r="J145" s="302">
        <v>2.5260653917349702</v>
      </c>
      <c r="K145" s="302">
        <v>10.006875293902223</v>
      </c>
      <c r="L145" s="302">
        <f>SUM(J145:K145)</f>
        <v>12.532940685637193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1.0269088098539936</v>
      </c>
      <c r="C146" s="302">
        <v>5.7857986950848357</v>
      </c>
      <c r="D146" s="302">
        <f t="shared" ref="D146:D153" si="43">SUM(B146:C146)</f>
        <v>6.812707504938829</v>
      </c>
      <c r="E146" s="303"/>
      <c r="F146" s="302">
        <v>1.7527638710410511</v>
      </c>
      <c r="G146" s="302">
        <v>8.8603046294043502</v>
      </c>
      <c r="H146" s="302">
        <f t="shared" ref="H146:H153" si="44">SUM(F146:G146)</f>
        <v>10.613068500445401</v>
      </c>
      <c r="I146" s="303"/>
      <c r="J146" s="302">
        <v>2.5358313419934322</v>
      </c>
      <c r="K146" s="302">
        <v>12.695177265470125</v>
      </c>
      <c r="L146" s="302">
        <f t="shared" ref="L146:L153" si="45">SUM(J146:K146)</f>
        <v>15.231008607463558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0.97447807363212113</v>
      </c>
      <c r="C147" s="302">
        <v>3.0049702484073295</v>
      </c>
      <c r="D147" s="302">
        <f t="shared" si="43"/>
        <v>3.9794483220394508</v>
      </c>
      <c r="E147" s="303"/>
      <c r="F147" s="302">
        <v>1.4639612856487139</v>
      </c>
      <c r="G147" s="302">
        <v>4.378323655928269</v>
      </c>
      <c r="H147" s="302">
        <f t="shared" si="44"/>
        <v>5.8422849415769829</v>
      </c>
      <c r="I147" s="303"/>
      <c r="J147" s="302">
        <v>1.9264615982457505</v>
      </c>
      <c r="K147" s="302">
        <v>5.0712626977921067</v>
      </c>
      <c r="L147" s="302">
        <f t="shared" si="45"/>
        <v>6.9977242960378572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4.7262695888852404</v>
      </c>
      <c r="C148" s="302">
        <v>0.59111066770060217</v>
      </c>
      <c r="D148" s="302">
        <f t="shared" si="43"/>
        <v>5.3173802565858423</v>
      </c>
      <c r="E148" s="303"/>
      <c r="F148" s="302">
        <v>5.9032168121324675</v>
      </c>
      <c r="G148" s="302">
        <v>0.81732873764003866</v>
      </c>
      <c r="H148" s="302">
        <f t="shared" si="44"/>
        <v>6.7205455497725062</v>
      </c>
      <c r="I148" s="303"/>
      <c r="J148" s="302">
        <v>5.7599340672310193</v>
      </c>
      <c r="K148" s="302">
        <v>1.0154023911884442</v>
      </c>
      <c r="L148" s="302">
        <f t="shared" si="45"/>
        <v>6.7753364584194635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0.46064914845943883</v>
      </c>
      <c r="C149" s="302">
        <v>28.304093424548764</v>
      </c>
      <c r="D149" s="302">
        <f t="shared" si="43"/>
        <v>28.764742573008203</v>
      </c>
      <c r="E149" s="303"/>
      <c r="F149" s="302">
        <v>0.60340089510502948</v>
      </c>
      <c r="G149" s="302">
        <v>28.414884442348498</v>
      </c>
      <c r="H149" s="302">
        <f t="shared" si="44"/>
        <v>29.018285337453527</v>
      </c>
      <c r="I149" s="303"/>
      <c r="J149" s="302">
        <v>1.0716324303653877</v>
      </c>
      <c r="K149" s="302">
        <v>29.700334381516129</v>
      </c>
      <c r="L149" s="302">
        <f t="shared" si="45"/>
        <v>30.771966811881516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5.3329220049761268E-2</v>
      </c>
      <c r="C150" s="302">
        <v>0.14793654694981584</v>
      </c>
      <c r="D150" s="302">
        <f t="shared" si="43"/>
        <v>0.2012657669995771</v>
      </c>
      <c r="E150" s="303"/>
      <c r="F150" s="302">
        <v>6.5543911891736931E-2</v>
      </c>
      <c r="G150" s="302">
        <v>0.21568055353544838</v>
      </c>
      <c r="H150" s="302">
        <f t="shared" si="44"/>
        <v>0.28122446542718532</v>
      </c>
      <c r="I150" s="303"/>
      <c r="J150" s="302">
        <v>7.2826834247962116E-2</v>
      </c>
      <c r="K150" s="302">
        <v>0.21035338622961069</v>
      </c>
      <c r="L150" s="302">
        <f t="shared" si="45"/>
        <v>0.2831802204775728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0.5063253420517092</v>
      </c>
      <c r="C151" s="302">
        <v>0.44439757983064132</v>
      </c>
      <c r="D151" s="302">
        <f t="shared" si="43"/>
        <v>0.95072292188235052</v>
      </c>
      <c r="E151" s="303"/>
      <c r="F151" s="302">
        <v>0.68034922973291789</v>
      </c>
      <c r="G151" s="302">
        <v>0.58582645436790459</v>
      </c>
      <c r="H151" s="302">
        <f t="shared" si="44"/>
        <v>1.2661756841008225</v>
      </c>
      <c r="I151" s="303"/>
      <c r="J151" s="302">
        <v>0.75677234216509282</v>
      </c>
      <c r="K151" s="302">
        <v>0.70745659097116176</v>
      </c>
      <c r="L151" s="302">
        <f t="shared" si="45"/>
        <v>1.4642289331362546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7.4626511484141775E-2</v>
      </c>
      <c r="C152" s="302">
        <v>5.0770519049016496</v>
      </c>
      <c r="D152" s="302">
        <f t="shared" si="43"/>
        <v>5.1516784163857912</v>
      </c>
      <c r="E152" s="303"/>
      <c r="F152" s="302">
        <v>8.0826331876533236E-2</v>
      </c>
      <c r="G152" s="302">
        <v>5.5982369301673351</v>
      </c>
      <c r="H152" s="302">
        <f t="shared" si="44"/>
        <v>5.6790632620438686</v>
      </c>
      <c r="I152" s="303"/>
      <c r="J152" s="302">
        <v>0.10986907997041347</v>
      </c>
      <c r="K152" s="302">
        <v>6.3659564614328215</v>
      </c>
      <c r="L152" s="302">
        <f t="shared" si="45"/>
        <v>6.4758255414032346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0.31131401816299209</v>
      </c>
      <c r="C153" s="302">
        <v>3.3958562101816843</v>
      </c>
      <c r="D153" s="302">
        <f t="shared" si="43"/>
        <v>3.7071702283446761</v>
      </c>
      <c r="E153" s="303"/>
      <c r="F153" s="302">
        <v>0.30185740150398321</v>
      </c>
      <c r="G153" s="302">
        <v>3.685729772527214</v>
      </c>
      <c r="H153" s="302">
        <f t="shared" si="44"/>
        <v>3.987587174031197</v>
      </c>
      <c r="I153" s="303"/>
      <c r="J153" s="302">
        <v>0.47502369918646242</v>
      </c>
      <c r="K153" s="302">
        <v>4.6457647463568792</v>
      </c>
      <c r="L153" s="302">
        <f t="shared" si="45"/>
        <v>5.1207884455433419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9.3650750007566419</v>
      </c>
      <c r="C155" s="311">
        <f t="shared" ref="C155:D155" si="46">SUM(C145:C153)</f>
        <v>53.012924999243502</v>
      </c>
      <c r="D155" s="311">
        <f t="shared" si="46"/>
        <v>62.378000000000142</v>
      </c>
      <c r="E155" s="311"/>
      <c r="F155" s="311">
        <f t="shared" ref="F155:H155" si="47">SUM(F145:F153)</f>
        <v>12.909268758352756</v>
      </c>
      <c r="G155" s="311">
        <f t="shared" si="47"/>
        <v>61.898731241647354</v>
      </c>
      <c r="H155" s="311">
        <f t="shared" si="47"/>
        <v>74.808000000000121</v>
      </c>
      <c r="I155" s="311"/>
      <c r="J155" s="311">
        <f t="shared" ref="J155:L155" si="48">SUM(J145:J153)</f>
        <v>15.234416785140491</v>
      </c>
      <c r="K155" s="311">
        <f t="shared" si="48"/>
        <v>70.418583214859495</v>
      </c>
      <c r="L155" s="311">
        <f t="shared" si="48"/>
        <v>85.652999999999992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7.2985163488469951</v>
      </c>
      <c r="C162" s="302">
        <v>11.29026058219635</v>
      </c>
      <c r="D162" s="302">
        <f>SUM(B162:C162)</f>
        <v>18.588776931043345</v>
      </c>
      <c r="E162" s="303"/>
      <c r="F162" s="302">
        <v>9.3442843619983407</v>
      </c>
      <c r="G162" s="302">
        <v>12.807156255744877</v>
      </c>
      <c r="H162" s="302">
        <f>SUM(F162:G162)</f>
        <v>22.151440617743219</v>
      </c>
      <c r="I162" s="303"/>
      <c r="J162" s="302">
        <v>10.753990187681548</v>
      </c>
      <c r="K162" s="302">
        <v>12.808984315742524</v>
      </c>
      <c r="L162" s="302">
        <f>SUM(J162:K162)</f>
        <v>23.562974503424073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5.4403470971155148</v>
      </c>
      <c r="C163" s="302">
        <v>5.4527742024802919</v>
      </c>
      <c r="D163" s="302">
        <f t="shared" ref="D163:D170" si="49">SUM(B163:C163)</f>
        <v>10.893121299595807</v>
      </c>
      <c r="E163" s="303"/>
      <c r="F163" s="302">
        <v>7.6378345821858806</v>
      </c>
      <c r="G163" s="302">
        <v>7.0830386002678543</v>
      </c>
      <c r="H163" s="302">
        <f t="shared" ref="H163:H170" si="50">SUM(F163:G163)</f>
        <v>14.720873182453735</v>
      </c>
      <c r="I163" s="303"/>
      <c r="J163" s="302">
        <v>9.5463153578072451</v>
      </c>
      <c r="K163" s="302">
        <v>9.0126223278830704</v>
      </c>
      <c r="L163" s="302">
        <f t="shared" ref="L163:L170" si="51">SUM(J163:K163)</f>
        <v>18.558937685690317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6.0915934718457407</v>
      </c>
      <c r="C164" s="302">
        <v>5.8801780568338602</v>
      </c>
      <c r="D164" s="302">
        <f t="shared" si="49"/>
        <v>11.9717715286796</v>
      </c>
      <c r="E164" s="303"/>
      <c r="F164" s="302">
        <v>7.4428108371135169</v>
      </c>
      <c r="G164" s="302">
        <v>6.8762312875159424</v>
      </c>
      <c r="H164" s="302">
        <f t="shared" si="50"/>
        <v>14.319042124629458</v>
      </c>
      <c r="I164" s="303"/>
      <c r="J164" s="302">
        <v>8.6720236250029554</v>
      </c>
      <c r="K164" s="302">
        <v>7.0278913010201229</v>
      </c>
      <c r="L164" s="302">
        <f t="shared" si="51"/>
        <v>15.699914926023078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9.6254222913079968</v>
      </c>
      <c r="C165" s="302">
        <v>3.582550711176554</v>
      </c>
      <c r="D165" s="302">
        <f t="shared" si="49"/>
        <v>13.20797300248455</v>
      </c>
      <c r="E165" s="303"/>
      <c r="F165" s="302">
        <v>9.8178680497660551</v>
      </c>
      <c r="G165" s="302">
        <v>4.2333372689498141</v>
      </c>
      <c r="H165" s="302">
        <f t="shared" si="50"/>
        <v>14.051205318715869</v>
      </c>
      <c r="I165" s="303"/>
      <c r="J165" s="302">
        <v>9.315672462891623</v>
      </c>
      <c r="K165" s="302">
        <v>5.3335220004057939</v>
      </c>
      <c r="L165" s="302">
        <f t="shared" si="51"/>
        <v>14.649194463297416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1.7043797460446457</v>
      </c>
      <c r="C166" s="302">
        <v>9.1127261417777117</v>
      </c>
      <c r="D166" s="302">
        <f t="shared" si="49"/>
        <v>10.817105887822358</v>
      </c>
      <c r="E166" s="303"/>
      <c r="F166" s="302">
        <v>1.5825889494034364</v>
      </c>
      <c r="G166" s="302">
        <v>8.0714349953426758</v>
      </c>
      <c r="H166" s="302">
        <f t="shared" si="50"/>
        <v>9.6540239447461129</v>
      </c>
      <c r="I166" s="303"/>
      <c r="J166" s="302">
        <v>1.7126928763511595</v>
      </c>
      <c r="K166" s="302">
        <v>7.9106003401505403</v>
      </c>
      <c r="L166" s="302">
        <f t="shared" si="51"/>
        <v>9.6232932165017004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1.2062651112515732</v>
      </c>
      <c r="C167" s="302">
        <v>0.25316945935970475</v>
      </c>
      <c r="D167" s="302">
        <f t="shared" si="49"/>
        <v>1.4594345706112779</v>
      </c>
      <c r="E167" s="303"/>
      <c r="F167" s="302">
        <v>1.2572253404522451</v>
      </c>
      <c r="G167" s="302">
        <v>0.28682000849854627</v>
      </c>
      <c r="H167" s="302">
        <f t="shared" si="50"/>
        <v>1.5440453489507915</v>
      </c>
      <c r="I167" s="303"/>
      <c r="J167" s="302">
        <v>1.4995571310665459</v>
      </c>
      <c r="K167" s="302">
        <v>0.32729909441460325</v>
      </c>
      <c r="L167" s="302">
        <f t="shared" si="51"/>
        <v>1.8268562254811491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24.300404844683822</v>
      </c>
      <c r="C168" s="302">
        <v>17.175460199221078</v>
      </c>
      <c r="D168" s="302">
        <f t="shared" si="49"/>
        <v>41.475865043904903</v>
      </c>
      <c r="E168" s="303"/>
      <c r="F168" s="302">
        <v>23.796071476667837</v>
      </c>
      <c r="G168" s="302">
        <v>18.097654391934594</v>
      </c>
      <c r="H168" s="302">
        <f t="shared" si="50"/>
        <v>41.893725868602431</v>
      </c>
      <c r="I168" s="303"/>
      <c r="J168" s="302">
        <v>20.465660636826502</v>
      </c>
      <c r="K168" s="302">
        <v>18.329878286954031</v>
      </c>
      <c r="L168" s="302">
        <f t="shared" si="51"/>
        <v>38.795538923780533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0.92517081428805525</v>
      </c>
      <c r="C169" s="302">
        <v>6.8071994704913958</v>
      </c>
      <c r="D169" s="302">
        <f t="shared" si="49"/>
        <v>7.7323702847794511</v>
      </c>
      <c r="E169" s="303"/>
      <c r="F169" s="302">
        <v>0.78494048679587947</v>
      </c>
      <c r="G169" s="302">
        <v>5.9511056710814394</v>
      </c>
      <c r="H169" s="302">
        <f t="shared" si="50"/>
        <v>6.7360461578773192</v>
      </c>
      <c r="I169" s="303"/>
      <c r="J169" s="302">
        <v>0.90009010964526759</v>
      </c>
      <c r="K169" s="302">
        <v>5.54761399344103</v>
      </c>
      <c r="L169" s="302">
        <f t="shared" si="51"/>
        <v>6.4477041030862976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6.8276169274490259</v>
      </c>
      <c r="C170" s="302">
        <v>7.6199645236295428</v>
      </c>
      <c r="D170" s="302">
        <f t="shared" si="49"/>
        <v>14.44758145107857</v>
      </c>
      <c r="E170" s="303"/>
      <c r="F170" s="302">
        <v>5.918125254525922</v>
      </c>
      <c r="G170" s="302">
        <v>6.3564721817553798</v>
      </c>
      <c r="H170" s="302">
        <f t="shared" si="50"/>
        <v>12.274597436281301</v>
      </c>
      <c r="I170" s="303"/>
      <c r="J170" s="302">
        <v>5.1678219493443223</v>
      </c>
      <c r="K170" s="302">
        <v>5.4737640033710644</v>
      </c>
      <c r="L170" s="302">
        <f t="shared" si="51"/>
        <v>10.641585952715387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63.419716652833372</v>
      </c>
      <c r="C172" s="311">
        <f t="shared" ref="C172:D172" si="52">SUM(C162:C170)</f>
        <v>67.174283347166494</v>
      </c>
      <c r="D172" s="311">
        <f t="shared" si="52"/>
        <v>130.59399999999985</v>
      </c>
      <c r="E172" s="311"/>
      <c r="F172" s="311">
        <f t="shared" ref="F172:H172" si="53">SUM(F162:F170)</f>
        <v>67.58174933890912</v>
      </c>
      <c r="G172" s="311">
        <f t="shared" si="53"/>
        <v>69.763250661091121</v>
      </c>
      <c r="H172" s="311">
        <f t="shared" si="53"/>
        <v>137.34500000000025</v>
      </c>
      <c r="I172" s="311"/>
      <c r="J172" s="311">
        <f t="shared" ref="J172:L172" si="54">SUM(J162:J170)</f>
        <v>68.033824336617172</v>
      </c>
      <c r="K172" s="311">
        <f t="shared" si="54"/>
        <v>71.772175663382782</v>
      </c>
      <c r="L172" s="311">
        <f t="shared" si="54"/>
        <v>139.80599999999995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0.69155679598037523</v>
      </c>
      <c r="C179" s="302">
        <v>3.1763863899171265</v>
      </c>
      <c r="D179" s="302">
        <f>SUM(B179:C179)</f>
        <v>3.8679431858975017</v>
      </c>
      <c r="E179" s="303"/>
      <c r="F179" s="302">
        <v>0.95940429146271322</v>
      </c>
      <c r="G179" s="302">
        <v>3.3881246686612285</v>
      </c>
      <c r="H179" s="302">
        <f>SUM(F179:G179)</f>
        <v>4.3475289601239417</v>
      </c>
      <c r="I179" s="303"/>
      <c r="J179" s="302">
        <v>1.1521572360801935</v>
      </c>
      <c r="K179" s="302">
        <v>3.1398053756343516</v>
      </c>
      <c r="L179" s="302">
        <f>SUM(J179:K179)</f>
        <v>4.2919626117145455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0.58836075789074838</v>
      </c>
      <c r="C180" s="302">
        <v>2.2532190278910096</v>
      </c>
      <c r="D180" s="302">
        <f t="shared" ref="D180:D187" si="55">SUM(B180:C180)</f>
        <v>2.8415797857817582</v>
      </c>
      <c r="E180" s="303"/>
      <c r="F180" s="302">
        <v>0.9829893750907116</v>
      </c>
      <c r="G180" s="302">
        <v>3.1457202076092381</v>
      </c>
      <c r="H180" s="302">
        <f t="shared" ref="H180:H187" si="56">SUM(F180:G180)</f>
        <v>4.1287095826999494</v>
      </c>
      <c r="I180" s="303"/>
      <c r="J180" s="302">
        <v>1.339121329477535</v>
      </c>
      <c r="K180" s="302">
        <v>4.7375738431118535</v>
      </c>
      <c r="L180" s="302">
        <f t="shared" ref="L180:L187" si="57">SUM(J180:K180)</f>
        <v>6.076695172589389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0.70305520536810717</v>
      </c>
      <c r="C181" s="302">
        <v>2.5610254907705139</v>
      </c>
      <c r="D181" s="302">
        <f t="shared" si="55"/>
        <v>3.2640806961386213</v>
      </c>
      <c r="E181" s="303"/>
      <c r="F181" s="302">
        <v>0.97962203895634892</v>
      </c>
      <c r="G181" s="302">
        <v>3.5595965679320631</v>
      </c>
      <c r="H181" s="302">
        <f t="shared" si="56"/>
        <v>4.5392186068884124</v>
      </c>
      <c r="I181" s="303"/>
      <c r="J181" s="302">
        <v>1.1892185543647702</v>
      </c>
      <c r="K181" s="302">
        <v>4.6722075473558009</v>
      </c>
      <c r="L181" s="302">
        <f t="shared" si="57"/>
        <v>5.8614261017205713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2.4822003590682167</v>
      </c>
      <c r="C182" s="302">
        <v>1.8652924453660353</v>
      </c>
      <c r="D182" s="302">
        <f t="shared" si="55"/>
        <v>4.3474928044342516</v>
      </c>
      <c r="E182" s="303"/>
      <c r="F182" s="302">
        <v>2.8999134951379482</v>
      </c>
      <c r="G182" s="302">
        <v>2.1256880134955942</v>
      </c>
      <c r="H182" s="302">
        <f t="shared" si="56"/>
        <v>5.0256015086335424</v>
      </c>
      <c r="I182" s="303"/>
      <c r="J182" s="302">
        <v>2.9913372740842479</v>
      </c>
      <c r="K182" s="302">
        <v>2.3051500379612624</v>
      </c>
      <c r="L182" s="302">
        <f t="shared" si="57"/>
        <v>5.2964873120455103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8.4841933307344825E-2</v>
      </c>
      <c r="C183" s="302">
        <v>2.5515000426060648</v>
      </c>
      <c r="D183" s="302">
        <f t="shared" si="55"/>
        <v>2.6363419759134095</v>
      </c>
      <c r="E183" s="303"/>
      <c r="F183" s="302">
        <v>0.10126120004849866</v>
      </c>
      <c r="G183" s="302">
        <v>2.0591934281787285</v>
      </c>
      <c r="H183" s="302">
        <f t="shared" si="56"/>
        <v>2.1604546282272272</v>
      </c>
      <c r="I183" s="303"/>
      <c r="J183" s="302">
        <v>0.22749824887932601</v>
      </c>
      <c r="K183" s="302">
        <v>2.1746825880679892</v>
      </c>
      <c r="L183" s="302">
        <f t="shared" si="57"/>
        <v>2.4021808369473154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2.3793813345409305</v>
      </c>
      <c r="C184" s="302">
        <v>1.5962120716696846</v>
      </c>
      <c r="D184" s="302">
        <f t="shared" si="55"/>
        <v>3.9755934062106153</v>
      </c>
      <c r="E184" s="303"/>
      <c r="F184" s="302">
        <v>2.1183799263281706</v>
      </c>
      <c r="G184" s="302">
        <v>2.014638548525471</v>
      </c>
      <c r="H184" s="302">
        <f t="shared" si="56"/>
        <v>4.1330184748536416</v>
      </c>
      <c r="I184" s="303"/>
      <c r="J184" s="302">
        <v>1.7747303314055354</v>
      </c>
      <c r="K184" s="302">
        <v>2.3600883526208323</v>
      </c>
      <c r="L184" s="302">
        <f t="shared" si="57"/>
        <v>4.1348186840263672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0.67309608996477321</v>
      </c>
      <c r="C185" s="302">
        <v>1.0185583747278628</v>
      </c>
      <c r="D185" s="302">
        <f t="shared" si="55"/>
        <v>1.6916544646926361</v>
      </c>
      <c r="E185" s="303"/>
      <c r="F185" s="302">
        <v>0.78657819666859197</v>
      </c>
      <c r="G185" s="302">
        <v>1.0989320444211876</v>
      </c>
      <c r="H185" s="302">
        <f t="shared" si="56"/>
        <v>1.8855102410897797</v>
      </c>
      <c r="I185" s="303"/>
      <c r="J185" s="302">
        <v>0.86723033937262828</v>
      </c>
      <c r="K185" s="302">
        <v>1.4173369252934864</v>
      </c>
      <c r="L185" s="302">
        <f t="shared" si="57"/>
        <v>2.2845672646661148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0.62979700840043118</v>
      </c>
      <c r="C186" s="302">
        <v>13.056503104499727</v>
      </c>
      <c r="D186" s="302">
        <f t="shared" si="55"/>
        <v>13.686300112900158</v>
      </c>
      <c r="E186" s="303"/>
      <c r="F186" s="302">
        <v>0.57649068966343064</v>
      </c>
      <c r="G186" s="302">
        <v>10.223442761839779</v>
      </c>
      <c r="H186" s="302">
        <f t="shared" si="56"/>
        <v>10.799933451503209</v>
      </c>
      <c r="I186" s="303"/>
      <c r="J186" s="302">
        <v>0.98801049574369471</v>
      </c>
      <c r="K186" s="302">
        <v>8.8556347528515307</v>
      </c>
      <c r="L186" s="302">
        <f t="shared" si="57"/>
        <v>9.8436452485952248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1.6043652984600896</v>
      </c>
      <c r="C187" s="302">
        <v>6.0666482695709671</v>
      </c>
      <c r="D187" s="302">
        <f t="shared" si="55"/>
        <v>7.6710135680310572</v>
      </c>
      <c r="E187" s="303"/>
      <c r="F187" s="302">
        <v>1.6393984848880381</v>
      </c>
      <c r="G187" s="302">
        <v>5.025626061092284</v>
      </c>
      <c r="H187" s="302">
        <f t="shared" si="56"/>
        <v>6.6650245459803221</v>
      </c>
      <c r="I187" s="303"/>
      <c r="J187" s="302">
        <v>1.6678605484747235</v>
      </c>
      <c r="K187" s="302">
        <v>4.239356219220233</v>
      </c>
      <c r="L187" s="302">
        <f t="shared" si="57"/>
        <v>5.9072167676949565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9.836654782981018</v>
      </c>
      <c r="C189" s="311">
        <f t="shared" ref="C189:D189" si="58">SUM(C179:C187)</f>
        <v>34.145345217018992</v>
      </c>
      <c r="D189" s="311">
        <f t="shared" si="58"/>
        <v>43.982000000000006</v>
      </c>
      <c r="E189" s="311"/>
      <c r="F189" s="311">
        <f t="shared" ref="F189:H189" si="59">SUM(F179:F187)</f>
        <v>11.044037698244452</v>
      </c>
      <c r="G189" s="311">
        <f t="shared" si="59"/>
        <v>32.640962301755572</v>
      </c>
      <c r="H189" s="311">
        <f t="shared" si="59"/>
        <v>43.685000000000031</v>
      </c>
      <c r="I189" s="311"/>
      <c r="J189" s="311">
        <f t="shared" ref="J189:L189" si="60">SUM(J179:J187)</f>
        <v>12.197164357882652</v>
      </c>
      <c r="K189" s="311">
        <f t="shared" si="60"/>
        <v>33.901835642117341</v>
      </c>
      <c r="L189" s="311">
        <f t="shared" si="60"/>
        <v>46.098999999999997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1.8696121233753509</v>
      </c>
      <c r="C196" s="302">
        <v>2.4778604302849172</v>
      </c>
      <c r="D196" s="302">
        <f>SUM(B196:C196)</f>
        <v>4.3474725536602676</v>
      </c>
      <c r="E196" s="303"/>
      <c r="F196" s="302">
        <v>2.3584782547427867</v>
      </c>
      <c r="G196" s="302">
        <v>2.7892845651618257</v>
      </c>
      <c r="H196" s="302">
        <f>SUM(F196:G196)</f>
        <v>5.1477628199046119</v>
      </c>
      <c r="I196" s="303"/>
      <c r="J196" s="302">
        <v>2.7668304182393668</v>
      </c>
      <c r="K196" s="302">
        <v>3.7886149336714263</v>
      </c>
      <c r="L196" s="302">
        <f>SUM(J196:K196)</f>
        <v>6.5554453519107927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0.70329667937119134</v>
      </c>
      <c r="C197" s="302">
        <v>0.56380499111224625</v>
      </c>
      <c r="D197" s="302">
        <f t="shared" ref="D197:D204" si="61">SUM(B197:C197)</f>
        <v>1.2671016704834375</v>
      </c>
      <c r="E197" s="303"/>
      <c r="F197" s="302">
        <v>1.1010508408343089</v>
      </c>
      <c r="G197" s="302">
        <v>0.8280621222163902</v>
      </c>
      <c r="H197" s="302">
        <f t="shared" ref="H197:H204" si="62">SUM(F197:G197)</f>
        <v>1.9291129630506991</v>
      </c>
      <c r="I197" s="303"/>
      <c r="J197" s="302">
        <v>1.6065202971335566</v>
      </c>
      <c r="K197" s="302">
        <v>1.15261539080562</v>
      </c>
      <c r="L197" s="302">
        <f t="shared" ref="L197:L204" si="63">SUM(J197:K197)</f>
        <v>2.7591356879391764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0.98976121135297668</v>
      </c>
      <c r="C198" s="302">
        <v>0.53338339645563904</v>
      </c>
      <c r="D198" s="302">
        <f t="shared" si="61"/>
        <v>1.5231446078086157</v>
      </c>
      <c r="E198" s="303"/>
      <c r="F198" s="302">
        <v>1.3939018153332763</v>
      </c>
      <c r="G198" s="302">
        <v>0.72634183804071129</v>
      </c>
      <c r="H198" s="302">
        <f t="shared" si="62"/>
        <v>2.1202436533739877</v>
      </c>
      <c r="I198" s="303"/>
      <c r="J198" s="302">
        <v>2.2689141988745143</v>
      </c>
      <c r="K198" s="302">
        <v>0.93314593735027118</v>
      </c>
      <c r="L198" s="302">
        <f t="shared" si="63"/>
        <v>3.2020601362247856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1.7081326073060383</v>
      </c>
      <c r="C199" s="302">
        <v>0.49719088701313663</v>
      </c>
      <c r="D199" s="302">
        <f t="shared" si="61"/>
        <v>2.2053234943191748</v>
      </c>
      <c r="E199" s="303"/>
      <c r="F199" s="302">
        <v>1.9387978503505146</v>
      </c>
      <c r="G199" s="302">
        <v>0.69009792365625677</v>
      </c>
      <c r="H199" s="302">
        <f t="shared" si="62"/>
        <v>2.6288957740067715</v>
      </c>
      <c r="I199" s="303"/>
      <c r="J199" s="302">
        <v>2.9046197605555393</v>
      </c>
      <c r="K199" s="302">
        <v>1.1729635659427684</v>
      </c>
      <c r="L199" s="302">
        <f t="shared" si="63"/>
        <v>4.0775833264983081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2.2302557085741728</v>
      </c>
      <c r="C200" s="302">
        <v>7.0809727793295218</v>
      </c>
      <c r="D200" s="302">
        <f t="shared" si="61"/>
        <v>9.3112284879036942</v>
      </c>
      <c r="E200" s="303"/>
      <c r="F200" s="302">
        <v>2.2444097477360532</v>
      </c>
      <c r="G200" s="302">
        <v>5.7785099364226289</v>
      </c>
      <c r="H200" s="302">
        <f t="shared" si="62"/>
        <v>8.0229196841586816</v>
      </c>
      <c r="I200" s="303"/>
      <c r="J200" s="302">
        <v>2.4204817587780747</v>
      </c>
      <c r="K200" s="302">
        <v>6.6584303913160348</v>
      </c>
      <c r="L200" s="302">
        <f t="shared" si="63"/>
        <v>9.0789121500941086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1.8678580961044966</v>
      </c>
      <c r="C201" s="302">
        <v>0.39867968298104178</v>
      </c>
      <c r="D201" s="302">
        <f t="shared" si="61"/>
        <v>2.2665377790855383</v>
      </c>
      <c r="E201" s="303"/>
      <c r="F201" s="302">
        <v>1.9570171798231548</v>
      </c>
      <c r="G201" s="302">
        <v>0.54274764812331433</v>
      </c>
      <c r="H201" s="302">
        <f t="shared" si="62"/>
        <v>2.499764827946469</v>
      </c>
      <c r="I201" s="303"/>
      <c r="J201" s="302">
        <v>2.6132619894523224</v>
      </c>
      <c r="K201" s="302">
        <v>0.76146938663887176</v>
      </c>
      <c r="L201" s="302">
        <f t="shared" si="63"/>
        <v>3.3747313760911943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1.5067788752656854</v>
      </c>
      <c r="C202" s="302">
        <v>1.463972066855846</v>
      </c>
      <c r="D202" s="302">
        <f t="shared" si="61"/>
        <v>2.9707509421215317</v>
      </c>
      <c r="E202" s="303"/>
      <c r="F202" s="302">
        <v>1.6810413487293172</v>
      </c>
      <c r="G202" s="302">
        <v>1.8419807669417414</v>
      </c>
      <c r="H202" s="302">
        <f t="shared" si="62"/>
        <v>3.5230221156710586</v>
      </c>
      <c r="I202" s="303"/>
      <c r="J202" s="302">
        <v>2.9168340690398256</v>
      </c>
      <c r="K202" s="302">
        <v>2.5880642325761021</v>
      </c>
      <c r="L202" s="302">
        <f t="shared" si="63"/>
        <v>5.5048983016159276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0.15751811965420809</v>
      </c>
      <c r="C203" s="302">
        <v>1.0254284083666405</v>
      </c>
      <c r="D203" s="302">
        <f t="shared" si="61"/>
        <v>1.1829465280208487</v>
      </c>
      <c r="E203" s="303"/>
      <c r="F203" s="302">
        <v>0.14593730249485498</v>
      </c>
      <c r="G203" s="302">
        <v>1.2808609601660241</v>
      </c>
      <c r="H203" s="302">
        <f t="shared" si="62"/>
        <v>1.4267982626608791</v>
      </c>
      <c r="I203" s="303"/>
      <c r="J203" s="302">
        <v>0.53582951792439804</v>
      </c>
      <c r="K203" s="302">
        <v>1.9094272589409658</v>
      </c>
      <c r="L203" s="302">
        <f t="shared" si="63"/>
        <v>2.4452567768653637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15.938713408582318</v>
      </c>
      <c r="C204" s="302">
        <v>10.428780528014572</v>
      </c>
      <c r="D204" s="302">
        <f t="shared" si="61"/>
        <v>26.36749393659689</v>
      </c>
      <c r="E204" s="303"/>
      <c r="F204" s="302">
        <v>17.037682512778538</v>
      </c>
      <c r="G204" s="302">
        <v>11.744797386448349</v>
      </c>
      <c r="H204" s="302">
        <f t="shared" si="62"/>
        <v>28.782479899226885</v>
      </c>
      <c r="I204" s="303"/>
      <c r="J204" s="302">
        <v>17.868023396714889</v>
      </c>
      <c r="K204" s="302">
        <v>12.760953496045527</v>
      </c>
      <c r="L204" s="302">
        <f t="shared" si="63"/>
        <v>30.628976892760416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26.971926829586437</v>
      </c>
      <c r="C206" s="311">
        <f t="shared" ref="C206:D206" si="64">SUM(C196:C204)</f>
        <v>24.47007317041356</v>
      </c>
      <c r="D206" s="311">
        <f t="shared" si="64"/>
        <v>51.442000000000007</v>
      </c>
      <c r="E206" s="311"/>
      <c r="F206" s="311">
        <f t="shared" ref="F206:H206" si="65">SUM(F196:F204)</f>
        <v>29.858316852822803</v>
      </c>
      <c r="G206" s="311">
        <f t="shared" si="65"/>
        <v>26.222683147177243</v>
      </c>
      <c r="H206" s="311">
        <f t="shared" si="65"/>
        <v>56.081000000000046</v>
      </c>
      <c r="I206" s="311"/>
      <c r="J206" s="311">
        <f t="shared" ref="J206:L206" si="66">SUM(J196:J204)</f>
        <v>35.901315406712484</v>
      </c>
      <c r="K206" s="311">
        <f t="shared" si="66"/>
        <v>31.725684593287585</v>
      </c>
      <c r="L206" s="311">
        <f t="shared" si="66"/>
        <v>67.627000000000081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0.52479356045287484</v>
      </c>
      <c r="C213" s="302">
        <v>0.77280858799861596</v>
      </c>
      <c r="D213" s="302">
        <f>SUM(B213:C213)</f>
        <v>1.2976021484514908</v>
      </c>
      <c r="E213" s="303"/>
      <c r="F213" s="302">
        <v>0.51831666984642799</v>
      </c>
      <c r="G213" s="302">
        <v>0.49551268459502262</v>
      </c>
      <c r="H213" s="302">
        <f>SUM(F213:G213)</f>
        <v>1.0138293544414507</v>
      </c>
      <c r="I213" s="303"/>
      <c r="J213" s="302">
        <v>0.50845103517308243</v>
      </c>
      <c r="K213" s="302">
        <v>0.44890114518408258</v>
      </c>
      <c r="L213" s="302">
        <f>SUM(J213:K213)</f>
        <v>0.95735218035716496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0.53230347242459408</v>
      </c>
      <c r="C214" s="302">
        <v>1.1787053930956999</v>
      </c>
      <c r="D214" s="302">
        <f t="shared" ref="D214:D221" si="67">SUM(B214:C214)</f>
        <v>1.711008865520294</v>
      </c>
      <c r="E214" s="303"/>
      <c r="F214" s="302">
        <v>0.53387378992434353</v>
      </c>
      <c r="G214" s="302">
        <v>0.84602869634864364</v>
      </c>
      <c r="H214" s="302">
        <f t="shared" ref="H214:H221" si="68">SUM(F214:G214)</f>
        <v>1.3799024862729872</v>
      </c>
      <c r="I214" s="303"/>
      <c r="J214" s="302">
        <v>0.55895363296318279</v>
      </c>
      <c r="K214" s="302">
        <v>0.94630906574931462</v>
      </c>
      <c r="L214" s="302">
        <f t="shared" ref="L214:L221" si="69">SUM(J214:K214)</f>
        <v>1.5052626987124973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0.83772807820085116</v>
      </c>
      <c r="C215" s="302">
        <v>1.046923763884787</v>
      </c>
      <c r="D215" s="302">
        <f t="shared" si="67"/>
        <v>1.8846518420856382</v>
      </c>
      <c r="E215" s="303"/>
      <c r="F215" s="302">
        <v>0.97292913740742393</v>
      </c>
      <c r="G215" s="302">
        <v>0.67992525479630439</v>
      </c>
      <c r="H215" s="302">
        <f t="shared" si="68"/>
        <v>1.6528543922037282</v>
      </c>
      <c r="I215" s="303"/>
      <c r="J215" s="302">
        <v>0.92257650372099043</v>
      </c>
      <c r="K215" s="302">
        <v>0.56490667955998008</v>
      </c>
      <c r="L215" s="302">
        <f t="shared" si="69"/>
        <v>1.4874831832809705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0.50561063464904665</v>
      </c>
      <c r="C216" s="302">
        <v>0.12273166606078532</v>
      </c>
      <c r="D216" s="302">
        <f t="shared" si="67"/>
        <v>0.62834230070983199</v>
      </c>
      <c r="E216" s="303"/>
      <c r="F216" s="302">
        <v>0.37199569536852506</v>
      </c>
      <c r="G216" s="302">
        <v>8.8081582071997788E-2</v>
      </c>
      <c r="H216" s="302">
        <f t="shared" si="68"/>
        <v>0.46007727744052285</v>
      </c>
      <c r="I216" s="303"/>
      <c r="J216" s="302">
        <v>0.24169467615418044</v>
      </c>
      <c r="K216" s="302">
        <v>7.4590246164469201E-2</v>
      </c>
      <c r="L216" s="302">
        <f t="shared" si="69"/>
        <v>0.31628492231864963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0.1377922739115634</v>
      </c>
      <c r="C217" s="302">
        <v>0.41669043370209713</v>
      </c>
      <c r="D217" s="302">
        <f t="shared" si="67"/>
        <v>0.55448270761366047</v>
      </c>
      <c r="E217" s="303"/>
      <c r="F217" s="302">
        <v>0.12455074726851478</v>
      </c>
      <c r="G217" s="302">
        <v>0.20076874529492381</v>
      </c>
      <c r="H217" s="302">
        <f t="shared" si="68"/>
        <v>0.32531949256343862</v>
      </c>
      <c r="I217" s="303"/>
      <c r="J217" s="302">
        <v>0.1441287891267499</v>
      </c>
      <c r="K217" s="302">
        <v>0.16054593474697867</v>
      </c>
      <c r="L217" s="302">
        <f t="shared" si="69"/>
        <v>0.30467472387372857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0.14370782551844338</v>
      </c>
      <c r="C218" s="302">
        <v>7.9808185513106242E-2</v>
      </c>
      <c r="D218" s="302">
        <f t="shared" si="67"/>
        <v>0.22351601103154961</v>
      </c>
      <c r="E218" s="303"/>
      <c r="F218" s="302">
        <v>0.12240068727798359</v>
      </c>
      <c r="G218" s="302">
        <v>6.7697355056110367E-2</v>
      </c>
      <c r="H218" s="302">
        <f t="shared" si="68"/>
        <v>0.19009804233409394</v>
      </c>
      <c r="I218" s="303"/>
      <c r="J218" s="302">
        <v>9.8682701988342947E-2</v>
      </c>
      <c r="K218" s="302">
        <v>7.0281021492771559E-2</v>
      </c>
      <c r="L218" s="302">
        <f t="shared" si="69"/>
        <v>0.16896372348111449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0.21515295044070565</v>
      </c>
      <c r="C219" s="302">
        <v>0.13651114102057532</v>
      </c>
      <c r="D219" s="302">
        <f t="shared" si="67"/>
        <v>0.35166409146128097</v>
      </c>
      <c r="E219" s="303"/>
      <c r="F219" s="302">
        <v>0.15998227670867352</v>
      </c>
      <c r="G219" s="302">
        <v>8.6114534321942701E-2</v>
      </c>
      <c r="H219" s="302">
        <f t="shared" si="68"/>
        <v>0.2460968110306162</v>
      </c>
      <c r="I219" s="303"/>
      <c r="J219" s="302">
        <v>0.15113017002969939</v>
      </c>
      <c r="K219" s="302">
        <v>9.1221542099771569E-2</v>
      </c>
      <c r="L219" s="302">
        <f t="shared" si="69"/>
        <v>0.24235171212947096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2.9477990169353107E-2</v>
      </c>
      <c r="C220" s="302">
        <v>0.11192680275306886</v>
      </c>
      <c r="D220" s="302">
        <f t="shared" si="67"/>
        <v>0.14140479292242197</v>
      </c>
      <c r="E220" s="303"/>
      <c r="F220" s="302">
        <v>2.0870364417938967E-2</v>
      </c>
      <c r="G220" s="302">
        <v>6.4822492831750067E-2</v>
      </c>
      <c r="H220" s="302">
        <f t="shared" si="68"/>
        <v>8.5692857249689031E-2</v>
      </c>
      <c r="I220" s="303"/>
      <c r="J220" s="302">
        <v>1.1264255141507114E-2</v>
      </c>
      <c r="K220" s="302">
        <v>5.9505013290188542E-2</v>
      </c>
      <c r="L220" s="302">
        <f t="shared" si="69"/>
        <v>7.0769268431695662E-2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0.20322782733059927</v>
      </c>
      <c r="C221" s="302">
        <v>0.33109941287322975</v>
      </c>
      <c r="D221" s="302">
        <f t="shared" si="67"/>
        <v>0.53432724020382905</v>
      </c>
      <c r="E221" s="303"/>
      <c r="F221" s="302">
        <v>0.17162952849538377</v>
      </c>
      <c r="G221" s="302">
        <v>0.21349975796808979</v>
      </c>
      <c r="H221" s="302">
        <f t="shared" si="68"/>
        <v>0.38512928646347355</v>
      </c>
      <c r="I221" s="303"/>
      <c r="J221" s="302">
        <v>0.13279799518583155</v>
      </c>
      <c r="K221" s="302">
        <v>0.18705959222887836</v>
      </c>
      <c r="L221" s="302">
        <f t="shared" si="69"/>
        <v>0.31985758741470993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3.1297946130980314</v>
      </c>
      <c r="C223" s="311">
        <f t="shared" ref="C223:D223" si="70">SUM(C213:C221)</f>
        <v>4.197205386901965</v>
      </c>
      <c r="D223" s="311">
        <f t="shared" si="70"/>
        <v>7.3269999999999964</v>
      </c>
      <c r="E223" s="311"/>
      <c r="F223" s="311">
        <f t="shared" ref="F223:H223" si="71">SUM(F213:F221)</f>
        <v>2.9965488967152152</v>
      </c>
      <c r="G223" s="311">
        <f t="shared" si="71"/>
        <v>2.7424511032847847</v>
      </c>
      <c r="H223" s="311">
        <f t="shared" si="71"/>
        <v>5.7390000000000008</v>
      </c>
      <c r="I223" s="311"/>
      <c r="J223" s="311">
        <f t="shared" ref="J223:L223" si="72">SUM(J213:J221)</f>
        <v>2.7696797594835676</v>
      </c>
      <c r="K223" s="311">
        <f t="shared" si="72"/>
        <v>2.6033202405164362</v>
      </c>
      <c r="L223" s="311">
        <f t="shared" si="72"/>
        <v>5.373000000000002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0.83407451322610382</v>
      </c>
      <c r="C230" s="302">
        <v>2.7733909040271336</v>
      </c>
      <c r="D230" s="302">
        <f>SUM(B230:C230)</f>
        <v>3.6074654172532377</v>
      </c>
      <c r="E230" s="303"/>
      <c r="F230" s="302">
        <v>0.94515712160266463</v>
      </c>
      <c r="G230" s="302">
        <v>2.5547516668016961</v>
      </c>
      <c r="H230" s="302">
        <f>SUM(F230:G230)</f>
        <v>3.4999087884043609</v>
      </c>
      <c r="I230" s="303"/>
      <c r="J230" s="302">
        <v>1.120807225621488</v>
      </c>
      <c r="K230" s="302">
        <v>2.5629974519902659</v>
      </c>
      <c r="L230" s="302">
        <f>SUM(J230:K230)</f>
        <v>3.6838046776117537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1.6389722245259417</v>
      </c>
      <c r="C231" s="302">
        <v>7.3564712504708103</v>
      </c>
      <c r="D231" s="302">
        <f t="shared" ref="D231:D238" si="73">SUM(B231:C231)</f>
        <v>8.9954434749967511</v>
      </c>
      <c r="E231" s="303"/>
      <c r="F231" s="302">
        <v>2.0431356763173438</v>
      </c>
      <c r="G231" s="302">
        <v>7.2100508279354738</v>
      </c>
      <c r="H231" s="302">
        <f t="shared" ref="H231:H238" si="74">SUM(F231:G231)</f>
        <v>9.2531865042528167</v>
      </c>
      <c r="I231" s="303"/>
      <c r="J231" s="302">
        <v>2.9653532502028677</v>
      </c>
      <c r="K231" s="302">
        <v>9.6358632221582123</v>
      </c>
      <c r="L231" s="302">
        <f t="shared" ref="L231:L238" si="75">SUM(J231:K231)</f>
        <v>12.601216472361081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1.0830377428990869</v>
      </c>
      <c r="C232" s="302">
        <v>2.414764729811222</v>
      </c>
      <c r="D232" s="302">
        <f t="shared" si="73"/>
        <v>3.4978024727103092</v>
      </c>
      <c r="E232" s="303"/>
      <c r="F232" s="302">
        <v>1.2020724999186503</v>
      </c>
      <c r="G232" s="302">
        <v>2.251529311636109</v>
      </c>
      <c r="H232" s="302">
        <f t="shared" si="74"/>
        <v>3.4536018115547593</v>
      </c>
      <c r="I232" s="303"/>
      <c r="J232" s="302">
        <v>1.4495102619941462</v>
      </c>
      <c r="K232" s="302">
        <v>2.239986021365703</v>
      </c>
      <c r="L232" s="302">
        <f t="shared" si="75"/>
        <v>3.6894962833598495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0.91224228664819396</v>
      </c>
      <c r="C233" s="302">
        <v>0.41483502008073125</v>
      </c>
      <c r="D233" s="302">
        <f t="shared" si="73"/>
        <v>1.3270773067289252</v>
      </c>
      <c r="E233" s="303"/>
      <c r="F233" s="302">
        <v>0.79149114591133407</v>
      </c>
      <c r="G233" s="302">
        <v>0.36886768557200184</v>
      </c>
      <c r="H233" s="302">
        <f t="shared" si="74"/>
        <v>1.160358831483336</v>
      </c>
      <c r="I233" s="303"/>
      <c r="J233" s="302">
        <v>0.70585159663398445</v>
      </c>
      <c r="K233" s="302">
        <v>0.41986338808206841</v>
      </c>
      <c r="L233" s="302">
        <f t="shared" si="75"/>
        <v>1.1257149847160528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8.2816814865058944E-2</v>
      </c>
      <c r="C234" s="302">
        <v>1.4051632307717075</v>
      </c>
      <c r="D234" s="302">
        <f t="shared" si="73"/>
        <v>1.4879800456367664</v>
      </c>
      <c r="E234" s="303"/>
      <c r="F234" s="302">
        <v>8.7508124675468174E-2</v>
      </c>
      <c r="G234" s="302">
        <v>0.89368115747449461</v>
      </c>
      <c r="H234" s="302">
        <f t="shared" si="74"/>
        <v>0.98118928214996282</v>
      </c>
      <c r="I234" s="303"/>
      <c r="J234" s="302">
        <v>0.11975605714456052</v>
      </c>
      <c r="K234" s="302">
        <v>0.8855709885804337</v>
      </c>
      <c r="L234" s="302">
        <f t="shared" si="75"/>
        <v>1.0053270457249943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0.1940668244630902</v>
      </c>
      <c r="C235" s="302">
        <v>0.22704510285244234</v>
      </c>
      <c r="D235" s="302">
        <f t="shared" si="73"/>
        <v>0.42111192731553254</v>
      </c>
      <c r="E235" s="303"/>
      <c r="F235" s="302">
        <v>0.16913471838782015</v>
      </c>
      <c r="G235" s="302">
        <v>0.18327338382820241</v>
      </c>
      <c r="H235" s="302">
        <f t="shared" si="74"/>
        <v>0.35240810221602259</v>
      </c>
      <c r="I235" s="303"/>
      <c r="J235" s="302">
        <v>0.20526428900035934</v>
      </c>
      <c r="K235" s="302">
        <v>0.25681546527194482</v>
      </c>
      <c r="L235" s="302">
        <f t="shared" si="75"/>
        <v>0.46207975427230419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0.4489369052994841</v>
      </c>
      <c r="C236" s="302">
        <v>0.40543327945068691</v>
      </c>
      <c r="D236" s="302">
        <f t="shared" si="73"/>
        <v>0.85437018475017101</v>
      </c>
      <c r="E236" s="303"/>
      <c r="F236" s="302">
        <v>0.33068983274612113</v>
      </c>
      <c r="G236" s="302">
        <v>0.28367244209180636</v>
      </c>
      <c r="H236" s="302">
        <f t="shared" si="74"/>
        <v>0.61436227483792749</v>
      </c>
      <c r="I236" s="303"/>
      <c r="J236" s="302">
        <v>0.37641939795889906</v>
      </c>
      <c r="K236" s="302">
        <v>0.36776704154203649</v>
      </c>
      <c r="L236" s="302">
        <f t="shared" si="75"/>
        <v>0.74418643950093555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4.7727479643733403E-2</v>
      </c>
      <c r="C237" s="302">
        <v>0.16391703545946801</v>
      </c>
      <c r="D237" s="302">
        <f t="shared" si="73"/>
        <v>0.21164451510320142</v>
      </c>
      <c r="E237" s="303"/>
      <c r="F237" s="302">
        <v>3.5541933165525876E-2</v>
      </c>
      <c r="G237" s="302">
        <v>0.13794497647917961</v>
      </c>
      <c r="H237" s="302">
        <f t="shared" si="74"/>
        <v>0.17348690964470548</v>
      </c>
      <c r="I237" s="303"/>
      <c r="J237" s="302">
        <v>4.6284615762895588E-2</v>
      </c>
      <c r="K237" s="302">
        <v>0.17287769765503364</v>
      </c>
      <c r="L237" s="302">
        <f t="shared" si="75"/>
        <v>0.21916231341792922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0.10163386194353068</v>
      </c>
      <c r="C238" s="302">
        <v>0.19347079356156985</v>
      </c>
      <c r="D238" s="302">
        <f t="shared" si="73"/>
        <v>0.29510465550510051</v>
      </c>
      <c r="E238" s="303"/>
      <c r="F238" s="302">
        <v>6.7911812184334577E-2</v>
      </c>
      <c r="G238" s="302">
        <v>0.11258568327179602</v>
      </c>
      <c r="H238" s="302">
        <f t="shared" si="74"/>
        <v>0.18049749545613059</v>
      </c>
      <c r="I238" s="303"/>
      <c r="J238" s="302">
        <v>0.10045765249209364</v>
      </c>
      <c r="K238" s="302">
        <v>0.1145543765429972</v>
      </c>
      <c r="L238" s="302">
        <f t="shared" si="75"/>
        <v>0.21501202903509084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5.343508653514224</v>
      </c>
      <c r="C240" s="311">
        <f t="shared" ref="C240:D240" si="76">SUM(C230:C238)</f>
        <v>15.354491346485773</v>
      </c>
      <c r="D240" s="311">
        <f t="shared" si="76"/>
        <v>20.697999999999993</v>
      </c>
      <c r="E240" s="311"/>
      <c r="F240" s="311">
        <f t="shared" ref="F240:H240" si="77">SUM(F230:F238)</f>
        <v>5.6726428649092622</v>
      </c>
      <c r="G240" s="311">
        <f t="shared" si="77"/>
        <v>13.99635713509076</v>
      </c>
      <c r="H240" s="311">
        <f t="shared" si="77"/>
        <v>19.669000000000018</v>
      </c>
      <c r="I240" s="311"/>
      <c r="J240" s="311">
        <f t="shared" ref="J240:L240" si="78">SUM(J230:J238)</f>
        <v>7.0897043468112955</v>
      </c>
      <c r="K240" s="311">
        <f t="shared" si="78"/>
        <v>16.656295653188693</v>
      </c>
      <c r="L240" s="311">
        <f t="shared" si="78"/>
        <v>23.745999999999988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1.1785173956969299</v>
      </c>
      <c r="C247" s="302">
        <v>2.6518893148005862</v>
      </c>
      <c r="D247" s="302">
        <f>SUM(B247:C247)</f>
        <v>3.8304067104975159</v>
      </c>
      <c r="E247" s="303"/>
      <c r="F247" s="302">
        <v>1.3149384035045135</v>
      </c>
      <c r="G247" s="302">
        <v>2.7370115977743561</v>
      </c>
      <c r="H247" s="302">
        <f>SUM(F247:G247)</f>
        <v>4.0519500012788701</v>
      </c>
      <c r="I247" s="303"/>
      <c r="J247" s="302">
        <v>1.2055072599639354</v>
      </c>
      <c r="K247" s="302">
        <v>2.1800885801903478</v>
      </c>
      <c r="L247" s="302">
        <f>SUM(J247:K247)</f>
        <v>3.3855958401542834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1.5786363310557712</v>
      </c>
      <c r="C248" s="302">
        <v>2.8536049702181892</v>
      </c>
      <c r="D248" s="302">
        <f t="shared" ref="D248:D255" si="79">SUM(B248:C248)</f>
        <v>4.4322413012739599</v>
      </c>
      <c r="E248" s="303"/>
      <c r="F248" s="302">
        <v>1.9567763728781689</v>
      </c>
      <c r="G248" s="302">
        <v>3.2032097627393261</v>
      </c>
      <c r="H248" s="302">
        <f t="shared" ref="H248:H255" si="80">SUM(F248:G248)</f>
        <v>5.159986135617495</v>
      </c>
      <c r="I248" s="303"/>
      <c r="J248" s="302">
        <v>2.1177384520311811</v>
      </c>
      <c r="K248" s="302">
        <v>3.4235877741440746</v>
      </c>
      <c r="L248" s="302">
        <f t="shared" ref="L248:L255" si="81">SUM(J248:K248)</f>
        <v>5.5413262261752561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2.1789662650673169</v>
      </c>
      <c r="C249" s="302">
        <v>3.01813767568422</v>
      </c>
      <c r="D249" s="302">
        <f t="shared" si="79"/>
        <v>5.1971039407515374</v>
      </c>
      <c r="E249" s="303"/>
      <c r="F249" s="302">
        <v>2.1967092113814846</v>
      </c>
      <c r="G249" s="302">
        <v>3.0923931005434349</v>
      </c>
      <c r="H249" s="302">
        <f t="shared" si="80"/>
        <v>5.2891023119249194</v>
      </c>
      <c r="I249" s="303"/>
      <c r="J249" s="302">
        <v>2.0919911120325545</v>
      </c>
      <c r="K249" s="302">
        <v>2.6214479950260428</v>
      </c>
      <c r="L249" s="302">
        <f t="shared" si="81"/>
        <v>4.7134391070585977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4.1306250252817218</v>
      </c>
      <c r="C250" s="302">
        <v>1.5203583802935905</v>
      </c>
      <c r="D250" s="302">
        <f t="shared" si="79"/>
        <v>5.6509834055753121</v>
      </c>
      <c r="E250" s="303"/>
      <c r="F250" s="302">
        <v>3.3299219603657386</v>
      </c>
      <c r="G250" s="302">
        <v>1.3652067581934053</v>
      </c>
      <c r="H250" s="302">
        <f t="shared" si="80"/>
        <v>4.6951287185591442</v>
      </c>
      <c r="I250" s="303"/>
      <c r="J250" s="302">
        <v>2.3578321262110014</v>
      </c>
      <c r="K250" s="302">
        <v>1.1860351037243435</v>
      </c>
      <c r="L250" s="302">
        <f t="shared" si="81"/>
        <v>3.5438672299353451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6.8922250187847797E-2</v>
      </c>
      <c r="C251" s="302">
        <v>0.38075005593875921</v>
      </c>
      <c r="D251" s="302">
        <f t="shared" si="79"/>
        <v>0.44967230612660702</v>
      </c>
      <c r="E251" s="303"/>
      <c r="F251" s="302">
        <v>5.5803233666515149E-2</v>
      </c>
      <c r="G251" s="302">
        <v>0.27525073971641811</v>
      </c>
      <c r="H251" s="302">
        <f t="shared" si="80"/>
        <v>0.33105397338293324</v>
      </c>
      <c r="I251" s="303"/>
      <c r="J251" s="302">
        <v>6.633953084002045E-2</v>
      </c>
      <c r="K251" s="302">
        <v>0.2263514217302203</v>
      </c>
      <c r="L251" s="302">
        <f t="shared" si="81"/>
        <v>0.29269095257024075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0.16308073913801377</v>
      </c>
      <c r="C252" s="302">
        <v>0.10327399299635572</v>
      </c>
      <c r="D252" s="302">
        <f t="shared" si="79"/>
        <v>0.2663547321343695</v>
      </c>
      <c r="E252" s="303"/>
      <c r="F252" s="302">
        <v>0.11657025589830677</v>
      </c>
      <c r="G252" s="302">
        <v>8.4387286439010875E-2</v>
      </c>
      <c r="H252" s="302">
        <f t="shared" si="80"/>
        <v>0.20095754233731766</v>
      </c>
      <c r="I252" s="303"/>
      <c r="J252" s="302">
        <v>0.11421760049811987</v>
      </c>
      <c r="K252" s="302">
        <v>9.0251739863106722E-2</v>
      </c>
      <c r="L252" s="302">
        <f t="shared" si="81"/>
        <v>0.2044693403612266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1.186208263710983</v>
      </c>
      <c r="C253" s="302">
        <v>0.5317372351683205</v>
      </c>
      <c r="D253" s="302">
        <f t="shared" si="79"/>
        <v>1.7179454988793035</v>
      </c>
      <c r="E253" s="303"/>
      <c r="F253" s="302">
        <v>0.88115743719043871</v>
      </c>
      <c r="G253" s="302">
        <v>0.42530871419353122</v>
      </c>
      <c r="H253" s="302">
        <f t="shared" si="80"/>
        <v>1.3064661513839699</v>
      </c>
      <c r="I253" s="303"/>
      <c r="J253" s="302">
        <v>0.70889450890718775</v>
      </c>
      <c r="K253" s="302">
        <v>0.40406312488794166</v>
      </c>
      <c r="L253" s="302">
        <f t="shared" si="81"/>
        <v>1.1129576337951295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4.7080165184255736E-2</v>
      </c>
      <c r="C254" s="302">
        <v>0.10525792339193649</v>
      </c>
      <c r="D254" s="302">
        <f t="shared" si="79"/>
        <v>0.15233808857619222</v>
      </c>
      <c r="E254" s="303"/>
      <c r="F254" s="302">
        <v>3.151999396854132E-2</v>
      </c>
      <c r="G254" s="302">
        <v>0.12733559989554449</v>
      </c>
      <c r="H254" s="302">
        <f t="shared" si="80"/>
        <v>0.15885559386408582</v>
      </c>
      <c r="I254" s="303"/>
      <c r="J254" s="302">
        <v>3.8761166981235266E-2</v>
      </c>
      <c r="K254" s="302">
        <v>0.13242539293052347</v>
      </c>
      <c r="L254" s="302">
        <f t="shared" si="81"/>
        <v>0.17118655991175874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0.15639247364364539</v>
      </c>
      <c r="C255" s="302">
        <v>0.16156154254157104</v>
      </c>
      <c r="D255" s="302">
        <f t="shared" si="79"/>
        <v>0.31795401618521646</v>
      </c>
      <c r="E255" s="303"/>
      <c r="F255" s="302">
        <v>9.6280930361124409E-2</v>
      </c>
      <c r="G255" s="302">
        <v>0.12521864129012322</v>
      </c>
      <c r="H255" s="302">
        <f t="shared" si="80"/>
        <v>0.22149957165124762</v>
      </c>
      <c r="I255" s="303"/>
      <c r="J255" s="302">
        <v>9.6176950185707558E-2</v>
      </c>
      <c r="K255" s="302">
        <v>0.11029015985244611</v>
      </c>
      <c r="L255" s="302">
        <f t="shared" si="81"/>
        <v>0.20646711003815366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10.688428908966484</v>
      </c>
      <c r="C257" s="311">
        <f t="shared" ref="C257:D257" si="82">SUM(C247:C255)</f>
        <v>11.326571091033529</v>
      </c>
      <c r="D257" s="311">
        <f t="shared" si="82"/>
        <v>22.015000000000015</v>
      </c>
      <c r="E257" s="311"/>
      <c r="F257" s="311">
        <f t="shared" ref="F257:H257" si="83">SUM(F247:F255)</f>
        <v>9.9796777992148318</v>
      </c>
      <c r="G257" s="311">
        <f t="shared" si="83"/>
        <v>11.43532220078515</v>
      </c>
      <c r="H257" s="311">
        <f t="shared" si="83"/>
        <v>21.414999999999981</v>
      </c>
      <c r="I257" s="311"/>
      <c r="J257" s="311">
        <f t="shared" ref="J257:L257" si="84">SUM(J247:J255)</f>
        <v>8.797458707650943</v>
      </c>
      <c r="K257" s="311">
        <f t="shared" si="84"/>
        <v>10.374541292349047</v>
      </c>
      <c r="L257" s="311">
        <f t="shared" si="84"/>
        <v>19.17199999999999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1.0747326813296831</v>
      </c>
      <c r="C264" s="302">
        <v>2.0010125183350689</v>
      </c>
      <c r="D264" s="302">
        <f>SUM(B264:C264)</f>
        <v>3.0757451996647518</v>
      </c>
      <c r="E264" s="303"/>
      <c r="F264" s="302">
        <v>1.4743626798423171</v>
      </c>
      <c r="G264" s="302">
        <v>2.0020932789936965</v>
      </c>
      <c r="H264" s="302">
        <f>SUM(F264:G264)</f>
        <v>3.4764559588360138</v>
      </c>
      <c r="I264" s="303"/>
      <c r="J264" s="302">
        <v>1.5780854159023485</v>
      </c>
      <c r="K264" s="302">
        <v>2.1490738540029262</v>
      </c>
      <c r="L264" s="302">
        <f>SUM(J264:K264)</f>
        <v>3.7271592699052745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0.92767716190266714</v>
      </c>
      <c r="C265" s="302">
        <v>1.2986511701711729</v>
      </c>
      <c r="D265" s="302">
        <f t="shared" ref="D265:D272" si="85">SUM(B265:C265)</f>
        <v>2.2263283320738401</v>
      </c>
      <c r="E265" s="303"/>
      <c r="F265" s="302">
        <v>1.3084485630713654</v>
      </c>
      <c r="G265" s="302">
        <v>1.5244992131467012</v>
      </c>
      <c r="H265" s="302">
        <f t="shared" ref="H265:H272" si="86">SUM(F265:G265)</f>
        <v>2.8329477762180666</v>
      </c>
      <c r="I265" s="303"/>
      <c r="J265" s="302">
        <v>1.5523671479410381</v>
      </c>
      <c r="K265" s="302">
        <v>1.869462572413223</v>
      </c>
      <c r="L265" s="302">
        <f t="shared" ref="L265:L272" si="87">SUM(J265:K265)</f>
        <v>3.4218297203542614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1.0382316858023506</v>
      </c>
      <c r="C266" s="302">
        <v>1.1393352874563474</v>
      </c>
      <c r="D266" s="302">
        <f t="shared" si="85"/>
        <v>2.1775669732586982</v>
      </c>
      <c r="E266" s="303"/>
      <c r="F266" s="302">
        <v>1.3444838954594196</v>
      </c>
      <c r="G266" s="302">
        <v>1.1935023721502558</v>
      </c>
      <c r="H266" s="302">
        <f t="shared" si="86"/>
        <v>2.5379862676096754</v>
      </c>
      <c r="I266" s="303"/>
      <c r="J266" s="302">
        <v>1.8660561406699225</v>
      </c>
      <c r="K266" s="302">
        <v>1.2647252342047139</v>
      </c>
      <c r="L266" s="302">
        <f t="shared" si="87"/>
        <v>3.1307813748746365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2.2180920819519172</v>
      </c>
      <c r="C267" s="302">
        <v>0.34503281648662859</v>
      </c>
      <c r="D267" s="302">
        <f t="shared" si="85"/>
        <v>2.563124898438546</v>
      </c>
      <c r="E267" s="303"/>
      <c r="F267" s="302">
        <v>2.6022934560416142</v>
      </c>
      <c r="G267" s="302">
        <v>0.33549323071750647</v>
      </c>
      <c r="H267" s="302">
        <f t="shared" si="86"/>
        <v>2.9377866867591207</v>
      </c>
      <c r="I267" s="303"/>
      <c r="J267" s="302">
        <v>2.392725797691623</v>
      </c>
      <c r="K267" s="302">
        <v>0.43607985888093748</v>
      </c>
      <c r="L267" s="302">
        <f t="shared" si="87"/>
        <v>2.8288056565725603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0.17068748503245895</v>
      </c>
      <c r="C268" s="302">
        <v>0.86761572423267752</v>
      </c>
      <c r="D268" s="302">
        <f t="shared" si="85"/>
        <v>1.0383032092651365</v>
      </c>
      <c r="E268" s="303"/>
      <c r="F268" s="302">
        <v>0.24527704405344838</v>
      </c>
      <c r="G268" s="302">
        <v>0.53990694214444956</v>
      </c>
      <c r="H268" s="302">
        <f t="shared" si="86"/>
        <v>0.78518398619789798</v>
      </c>
      <c r="I268" s="303"/>
      <c r="J268" s="302">
        <v>0.43611657714632029</v>
      </c>
      <c r="K268" s="302">
        <v>0.5836079170721411</v>
      </c>
      <c r="L268" s="302">
        <f t="shared" si="87"/>
        <v>1.0197244942184613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0.28106349542336523</v>
      </c>
      <c r="C269" s="302">
        <v>0.17340682558878981</v>
      </c>
      <c r="D269" s="302">
        <f t="shared" si="85"/>
        <v>0.45447032101215501</v>
      </c>
      <c r="E269" s="303"/>
      <c r="F269" s="302">
        <v>0.30553552761399039</v>
      </c>
      <c r="G269" s="302">
        <v>0.14850558201785558</v>
      </c>
      <c r="H269" s="302">
        <f t="shared" si="86"/>
        <v>0.45404110963184596</v>
      </c>
      <c r="I269" s="303"/>
      <c r="J269" s="302">
        <v>0.3829962480916026</v>
      </c>
      <c r="K269" s="302">
        <v>0.16167479260312392</v>
      </c>
      <c r="L269" s="302">
        <f t="shared" si="87"/>
        <v>0.54467104069472649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1.0108650468469051</v>
      </c>
      <c r="C270" s="302">
        <v>0.47085986243513789</v>
      </c>
      <c r="D270" s="302">
        <f t="shared" si="85"/>
        <v>1.481724909282043</v>
      </c>
      <c r="E270" s="303"/>
      <c r="F270" s="302">
        <v>1.0348114974201872</v>
      </c>
      <c r="G270" s="302">
        <v>0.37829682217303789</v>
      </c>
      <c r="H270" s="302">
        <f t="shared" si="86"/>
        <v>1.413108319593225</v>
      </c>
      <c r="I270" s="303"/>
      <c r="J270" s="302">
        <v>1.1439959363351249</v>
      </c>
      <c r="K270" s="302">
        <v>0.43839924601376884</v>
      </c>
      <c r="L270" s="302">
        <f t="shared" si="87"/>
        <v>1.5823951823488938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3.7857597966204401E-2</v>
      </c>
      <c r="C271" s="302">
        <v>0.12205332581188057</v>
      </c>
      <c r="D271" s="302">
        <f t="shared" si="85"/>
        <v>0.15991092377808497</v>
      </c>
      <c r="E271" s="303"/>
      <c r="F271" s="302">
        <v>3.4412577456014774E-2</v>
      </c>
      <c r="G271" s="302">
        <v>9.5003081234305758E-2</v>
      </c>
      <c r="H271" s="302">
        <f t="shared" si="86"/>
        <v>0.12941565869032054</v>
      </c>
      <c r="I271" s="303"/>
      <c r="J271" s="302">
        <v>6.5225438128673333E-2</v>
      </c>
      <c r="K271" s="302">
        <v>7.2509257142557931E-2</v>
      </c>
      <c r="L271" s="302">
        <f t="shared" si="87"/>
        <v>0.13773469527123128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0.35945307354889017</v>
      </c>
      <c r="C272" s="302">
        <v>0.21737215967786136</v>
      </c>
      <c r="D272" s="302">
        <f t="shared" si="85"/>
        <v>0.5768252332267515</v>
      </c>
      <c r="E272" s="303"/>
      <c r="F272" s="302">
        <v>0.37964575812981283</v>
      </c>
      <c r="G272" s="302">
        <v>0.14642847833397871</v>
      </c>
      <c r="H272" s="302">
        <f t="shared" si="86"/>
        <v>0.52607423646379159</v>
      </c>
      <c r="I272" s="303"/>
      <c r="J272" s="302">
        <v>0.27551721114261674</v>
      </c>
      <c r="K272" s="302">
        <v>0.15538135461731997</v>
      </c>
      <c r="L272" s="302">
        <f t="shared" si="87"/>
        <v>0.43089856575993668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7.118660309804441</v>
      </c>
      <c r="C274" s="311">
        <f t="shared" ref="C274:D274" si="88">SUM(C264:C272)</f>
        <v>6.6353396901955657</v>
      </c>
      <c r="D274" s="311">
        <f t="shared" si="88"/>
        <v>13.754000000000007</v>
      </c>
      <c r="E274" s="311"/>
      <c r="F274" s="311">
        <f t="shared" ref="F274:H274" si="89">SUM(F264:F272)</f>
        <v>8.7292709990881718</v>
      </c>
      <c r="G274" s="311">
        <f t="shared" si="89"/>
        <v>6.3637290009117873</v>
      </c>
      <c r="H274" s="311">
        <f t="shared" si="89"/>
        <v>15.092999999999957</v>
      </c>
      <c r="I274" s="311"/>
      <c r="J274" s="311">
        <f t="shared" ref="J274:L274" si="90">SUM(J264:J272)</f>
        <v>9.6930859130492699</v>
      </c>
      <c r="K274" s="311">
        <f t="shared" si="90"/>
        <v>7.1309140869507122</v>
      </c>
      <c r="L274" s="311">
        <f t="shared" si="90"/>
        <v>16.823999999999984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3.3032173568520564</v>
      </c>
      <c r="C281" s="302">
        <v>5.7189395652030317</v>
      </c>
      <c r="D281" s="302">
        <f>SUM(B281:C281)</f>
        <v>9.022156922055089</v>
      </c>
      <c r="E281" s="303"/>
      <c r="F281" s="302">
        <v>3.5000364823533183</v>
      </c>
      <c r="G281" s="302">
        <v>5.8106084595260397</v>
      </c>
      <c r="H281" s="302">
        <f>SUM(F281:G281)</f>
        <v>9.3106449418793584</v>
      </c>
      <c r="I281" s="303"/>
      <c r="J281" s="302">
        <v>4.1712442922824531</v>
      </c>
      <c r="K281" s="302">
        <v>5.835938942010233</v>
      </c>
      <c r="L281" s="302">
        <f>SUM(J281:K281)</f>
        <v>10.007183234292686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7.7119371480865535</v>
      </c>
      <c r="C282" s="302">
        <v>15.564179870315245</v>
      </c>
      <c r="D282" s="302">
        <f t="shared" ref="D282:D289" si="91">SUM(B282:C282)</f>
        <v>23.276117018401798</v>
      </c>
      <c r="E282" s="303"/>
      <c r="F282" s="302">
        <v>9.1211877775467887</v>
      </c>
      <c r="G282" s="302">
        <v>16.486628547659699</v>
      </c>
      <c r="H282" s="302">
        <f t="shared" ref="H282:H289" si="92">SUM(F282:G282)</f>
        <v>25.607816325206485</v>
      </c>
      <c r="I282" s="303"/>
      <c r="J282" s="302">
        <v>12.438607768010908</v>
      </c>
      <c r="K282" s="302">
        <v>20.093195811279401</v>
      </c>
      <c r="L282" s="302">
        <f t="shared" ref="L282:L289" si="93">SUM(J282:K282)</f>
        <v>32.531803579290312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5.3666718204075021</v>
      </c>
      <c r="C283" s="302">
        <v>6.0017195090139728</v>
      </c>
      <c r="D283" s="302">
        <f t="shared" si="91"/>
        <v>11.368391329421474</v>
      </c>
      <c r="E283" s="303"/>
      <c r="F283" s="302">
        <v>5.2524993987864361</v>
      </c>
      <c r="G283" s="302">
        <v>6.2727016220442602</v>
      </c>
      <c r="H283" s="302">
        <f t="shared" si="92"/>
        <v>11.525201020830696</v>
      </c>
      <c r="I283" s="303"/>
      <c r="J283" s="302">
        <v>6.9240174095964573</v>
      </c>
      <c r="K283" s="302">
        <v>6.3905467004248369</v>
      </c>
      <c r="L283" s="302">
        <f t="shared" si="93"/>
        <v>13.314564110021294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8.5764566606751877</v>
      </c>
      <c r="C284" s="302">
        <v>1.7301589578916854</v>
      </c>
      <c r="D284" s="302">
        <f t="shared" si="91"/>
        <v>10.306615618566873</v>
      </c>
      <c r="E284" s="303"/>
      <c r="F284" s="302">
        <v>6.3540212947680903</v>
      </c>
      <c r="G284" s="302">
        <v>1.7471421978594657</v>
      </c>
      <c r="H284" s="302">
        <f t="shared" si="92"/>
        <v>8.1011634926275562</v>
      </c>
      <c r="I284" s="303"/>
      <c r="J284" s="302">
        <v>5.3521094013798107</v>
      </c>
      <c r="K284" s="302">
        <v>1.6967904665289475</v>
      </c>
      <c r="L284" s="302">
        <f t="shared" si="93"/>
        <v>7.0488998679087587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0.24603233345762951</v>
      </c>
      <c r="C285" s="302">
        <v>1.5591225222666569</v>
      </c>
      <c r="D285" s="302">
        <f t="shared" si="91"/>
        <v>1.8051548557242865</v>
      </c>
      <c r="E285" s="303"/>
      <c r="F285" s="302">
        <v>0.22461197203604905</v>
      </c>
      <c r="G285" s="302">
        <v>1.0566598312544191</v>
      </c>
      <c r="H285" s="302">
        <f t="shared" si="92"/>
        <v>1.2812718032904682</v>
      </c>
      <c r="I285" s="303"/>
      <c r="J285" s="302">
        <v>0.44857936365266243</v>
      </c>
      <c r="K285" s="302">
        <v>0.99274093385088968</v>
      </c>
      <c r="L285" s="302">
        <f t="shared" si="93"/>
        <v>1.4413202975035522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0.78718873548056678</v>
      </c>
      <c r="C286" s="302">
        <v>0.37414784559364772</v>
      </c>
      <c r="D286" s="302">
        <f t="shared" si="91"/>
        <v>1.1613365810742144</v>
      </c>
      <c r="E286" s="303"/>
      <c r="F286" s="302">
        <v>1.3007183153583632</v>
      </c>
      <c r="G286" s="302">
        <v>0.59907398146922941</v>
      </c>
      <c r="H286" s="302">
        <f t="shared" si="92"/>
        <v>1.8997922968275927</v>
      </c>
      <c r="I286" s="303"/>
      <c r="J286" s="302">
        <v>1.6851272626408542</v>
      </c>
      <c r="K286" s="302">
        <v>0.97631050209933545</v>
      </c>
      <c r="L286" s="302">
        <f t="shared" si="93"/>
        <v>2.6614377647401897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1.4475772393956392</v>
      </c>
      <c r="C287" s="302">
        <v>0.64376279810017745</v>
      </c>
      <c r="D287" s="302">
        <f t="shared" si="91"/>
        <v>2.0913400374958169</v>
      </c>
      <c r="E287" s="303"/>
      <c r="F287" s="302">
        <v>1.0617571358553521</v>
      </c>
      <c r="G287" s="302">
        <v>0.56671216801300639</v>
      </c>
      <c r="H287" s="302">
        <f t="shared" si="92"/>
        <v>1.6284693038683584</v>
      </c>
      <c r="I287" s="303"/>
      <c r="J287" s="302">
        <v>1.0438551146757196</v>
      </c>
      <c r="K287" s="302">
        <v>0.69366492046923078</v>
      </c>
      <c r="L287" s="302">
        <f t="shared" si="93"/>
        <v>1.7375200351449505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0.19365833296423393</v>
      </c>
      <c r="C288" s="302">
        <v>0.47262253730553644</v>
      </c>
      <c r="D288" s="302">
        <f t="shared" si="91"/>
        <v>0.66628087026977034</v>
      </c>
      <c r="E288" s="303"/>
      <c r="F288" s="302">
        <v>0.11836125445800386</v>
      </c>
      <c r="G288" s="302">
        <v>0.37985383227763991</v>
      </c>
      <c r="H288" s="302">
        <f t="shared" si="92"/>
        <v>0.49821508673564374</v>
      </c>
      <c r="I288" s="303"/>
      <c r="J288" s="302">
        <v>0.17874609274259082</v>
      </c>
      <c r="K288" s="302">
        <v>0.38848303338271101</v>
      </c>
      <c r="L288" s="302">
        <f t="shared" si="93"/>
        <v>0.56722912612530185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0.82781220988762982</v>
      </c>
      <c r="C289" s="302">
        <v>0.68979455710305015</v>
      </c>
      <c r="D289" s="302">
        <f t="shared" si="91"/>
        <v>1.5176067669906801</v>
      </c>
      <c r="E289" s="303"/>
      <c r="F289" s="302">
        <v>0.57786521310798311</v>
      </c>
      <c r="G289" s="302">
        <v>0.56556051562585297</v>
      </c>
      <c r="H289" s="302">
        <f t="shared" si="92"/>
        <v>1.1434257287338361</v>
      </c>
      <c r="I289" s="303"/>
      <c r="J289" s="302">
        <v>0.63393369306511838</v>
      </c>
      <c r="K289" s="302">
        <v>0.5711082919077759</v>
      </c>
      <c r="L289" s="302">
        <f t="shared" si="93"/>
        <v>1.2050419849728944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28.460551837206996</v>
      </c>
      <c r="C291" s="311">
        <f t="shared" ref="C291:D291" si="94">SUM(C281:C289)</f>
        <v>32.754448162793004</v>
      </c>
      <c r="D291" s="311">
        <f t="shared" si="94"/>
        <v>61.215000000000018</v>
      </c>
      <c r="E291" s="311"/>
      <c r="F291" s="311">
        <f t="shared" ref="F291:H291" si="95">SUM(F281:F289)</f>
        <v>27.511058844270384</v>
      </c>
      <c r="G291" s="311">
        <f t="shared" si="95"/>
        <v>33.484941155729608</v>
      </c>
      <c r="H291" s="311">
        <f t="shared" si="95"/>
        <v>60.995999999999988</v>
      </c>
      <c r="I291" s="311"/>
      <c r="J291" s="311">
        <f t="shared" ref="J291:L291" si="96">SUM(J281:J289)</f>
        <v>32.87622039804657</v>
      </c>
      <c r="K291" s="311">
        <f t="shared" si="96"/>
        <v>37.638779601953367</v>
      </c>
      <c r="L291" s="311">
        <f t="shared" si="96"/>
        <v>70.51499999999993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2.6261822304402473</v>
      </c>
      <c r="C298" s="302">
        <v>5.6717917762259518</v>
      </c>
      <c r="D298" s="302">
        <f>SUM(B298:C298)</f>
        <v>8.2979740066661982</v>
      </c>
      <c r="E298" s="303"/>
      <c r="F298" s="302">
        <v>3.0440059821753596</v>
      </c>
      <c r="G298" s="302">
        <v>5.9042758500184425</v>
      </c>
      <c r="H298" s="302">
        <f>SUM(F298:G298)</f>
        <v>8.9482818321938016</v>
      </c>
      <c r="I298" s="303"/>
      <c r="J298" s="302">
        <v>3.4062924308157636</v>
      </c>
      <c r="K298" s="302">
        <v>6.4591712981843923</v>
      </c>
      <c r="L298" s="302">
        <f>SUM(J298:K298)</f>
        <v>9.8654637290001563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2.869591795448164</v>
      </c>
      <c r="C299" s="302">
        <v>4.9724629113979244</v>
      </c>
      <c r="D299" s="302">
        <f t="shared" ref="D299:D306" si="97">SUM(B299:C299)</f>
        <v>7.8420547068460884</v>
      </c>
      <c r="E299" s="303"/>
      <c r="F299" s="302">
        <v>3.4252859641092916</v>
      </c>
      <c r="G299" s="302">
        <v>5.7090848607946247</v>
      </c>
      <c r="H299" s="302">
        <f t="shared" ref="H299:H306" si="98">SUM(F299:G299)</f>
        <v>9.1343708249039164</v>
      </c>
      <c r="I299" s="303"/>
      <c r="J299" s="302">
        <v>4.3327005420299027</v>
      </c>
      <c r="K299" s="302">
        <v>8.0451550859762815</v>
      </c>
      <c r="L299" s="302">
        <f t="shared" ref="L299:L306" si="99">SUM(J299:K299)</f>
        <v>12.377855628006184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4.4161639883568862</v>
      </c>
      <c r="C300" s="302">
        <v>6.8042859326065335</v>
      </c>
      <c r="D300" s="302">
        <f t="shared" si="97"/>
        <v>11.22044992096342</v>
      </c>
      <c r="E300" s="303"/>
      <c r="F300" s="302">
        <v>4.8344999360804435</v>
      </c>
      <c r="G300" s="302">
        <v>6.9396407030612446</v>
      </c>
      <c r="H300" s="302">
        <f t="shared" si="98"/>
        <v>11.774140639141688</v>
      </c>
      <c r="I300" s="303"/>
      <c r="J300" s="302">
        <v>5.8520326634372033</v>
      </c>
      <c r="K300" s="302">
        <v>7.2795536173334146</v>
      </c>
      <c r="L300" s="302">
        <f t="shared" si="99"/>
        <v>13.131586280770618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5.5125412306268755</v>
      </c>
      <c r="C301" s="302">
        <v>2.3511197058427182</v>
      </c>
      <c r="D301" s="302">
        <f t="shared" si="97"/>
        <v>7.8636609364695937</v>
      </c>
      <c r="E301" s="303"/>
      <c r="F301" s="302">
        <v>5.1727544374178587</v>
      </c>
      <c r="G301" s="302">
        <v>2.4106112896392431</v>
      </c>
      <c r="H301" s="302">
        <f t="shared" si="98"/>
        <v>7.5833657270571013</v>
      </c>
      <c r="I301" s="303"/>
      <c r="J301" s="302">
        <v>5.4511060744770239</v>
      </c>
      <c r="K301" s="302">
        <v>3.5242289717683772</v>
      </c>
      <c r="L301" s="302">
        <f t="shared" si="99"/>
        <v>8.9753350462454016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0.47084427995390127</v>
      </c>
      <c r="C302" s="302">
        <v>2.623719673552503</v>
      </c>
      <c r="D302" s="302">
        <f t="shared" si="97"/>
        <v>3.0945639535064045</v>
      </c>
      <c r="E302" s="303"/>
      <c r="F302" s="302">
        <v>0.54203077705208758</v>
      </c>
      <c r="G302" s="302">
        <v>1.813446843448824</v>
      </c>
      <c r="H302" s="302">
        <f t="shared" si="98"/>
        <v>2.3554776205009116</v>
      </c>
      <c r="I302" s="303"/>
      <c r="J302" s="302">
        <v>1.0205791246735199</v>
      </c>
      <c r="K302" s="302">
        <v>1.7843236773693831</v>
      </c>
      <c r="L302" s="302">
        <f t="shared" si="99"/>
        <v>2.804902802042903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3.7893162768073378</v>
      </c>
      <c r="C303" s="302">
        <v>1.4087727357724753</v>
      </c>
      <c r="D303" s="302">
        <f t="shared" si="97"/>
        <v>5.1980890125798132</v>
      </c>
      <c r="E303" s="303"/>
      <c r="F303" s="302">
        <v>3.9245672425306073</v>
      </c>
      <c r="G303" s="302">
        <v>1.6300096938300437</v>
      </c>
      <c r="H303" s="302">
        <f t="shared" si="98"/>
        <v>5.5545769363606512</v>
      </c>
      <c r="I303" s="303"/>
      <c r="J303" s="302">
        <v>4.4667783230900797</v>
      </c>
      <c r="K303" s="302">
        <v>2.2347075112798374</v>
      </c>
      <c r="L303" s="302">
        <f t="shared" si="99"/>
        <v>6.7014858343699171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2.0421737902797314</v>
      </c>
      <c r="C304" s="302">
        <v>2.1732030288305477</v>
      </c>
      <c r="D304" s="302">
        <f t="shared" si="97"/>
        <v>4.2153768191102792</v>
      </c>
      <c r="E304" s="303"/>
      <c r="F304" s="302">
        <v>1.9655703945814418</v>
      </c>
      <c r="G304" s="302">
        <v>1.9960496678714517</v>
      </c>
      <c r="H304" s="302">
        <f t="shared" si="98"/>
        <v>3.9616200624528934</v>
      </c>
      <c r="I304" s="303"/>
      <c r="J304" s="302">
        <v>2.5362192167842603</v>
      </c>
      <c r="K304" s="302">
        <v>2.5895719815357183</v>
      </c>
      <c r="L304" s="302">
        <f t="shared" si="99"/>
        <v>5.1257911983199786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0.4670247817333591</v>
      </c>
      <c r="C305" s="302">
        <v>2.4073177828175347</v>
      </c>
      <c r="D305" s="302">
        <f t="shared" si="97"/>
        <v>2.874342564550894</v>
      </c>
      <c r="E305" s="303"/>
      <c r="F305" s="302">
        <v>0.3611928009210692</v>
      </c>
      <c r="G305" s="302">
        <v>2.4573378090672895</v>
      </c>
      <c r="H305" s="302">
        <f t="shared" si="98"/>
        <v>2.8185306099883585</v>
      </c>
      <c r="I305" s="303"/>
      <c r="J305" s="302">
        <v>0.61432515518589947</v>
      </c>
      <c r="K305" s="302">
        <v>2.4218341416549074</v>
      </c>
      <c r="L305" s="302">
        <f t="shared" si="99"/>
        <v>3.0361592968408067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9.2656861948348279</v>
      </c>
      <c r="C306" s="302">
        <v>12.274801884472387</v>
      </c>
      <c r="D306" s="302">
        <f t="shared" si="97"/>
        <v>21.540488079307217</v>
      </c>
      <c r="E306" s="303"/>
      <c r="F306" s="302">
        <v>8.0731238536385952</v>
      </c>
      <c r="G306" s="302">
        <v>10.597511893762093</v>
      </c>
      <c r="H306" s="302">
        <f t="shared" si="98"/>
        <v>18.670635747400688</v>
      </c>
      <c r="I306" s="303"/>
      <c r="J306" s="302">
        <v>8.4588999858927458</v>
      </c>
      <c r="K306" s="302">
        <v>11.237520198511293</v>
      </c>
      <c r="L306" s="302">
        <f t="shared" si="99"/>
        <v>19.69642018440404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31.459524568481328</v>
      </c>
      <c r="C308" s="311">
        <f t="shared" ref="C308:D308" si="100">SUM(C298:C306)</f>
        <v>40.687475431518585</v>
      </c>
      <c r="D308" s="311">
        <f t="shared" si="100"/>
        <v>72.146999999999906</v>
      </c>
      <c r="E308" s="311"/>
      <c r="F308" s="311">
        <f t="shared" ref="F308:H308" si="101">SUM(F298:F306)</f>
        <v>31.343031388506752</v>
      </c>
      <c r="G308" s="311">
        <f t="shared" si="101"/>
        <v>39.457968611493257</v>
      </c>
      <c r="H308" s="311">
        <f t="shared" si="101"/>
        <v>70.801000000000016</v>
      </c>
      <c r="I308" s="311"/>
      <c r="J308" s="311">
        <f t="shared" ref="J308:L308" si="102">SUM(J298:J306)</f>
        <v>36.138933516386402</v>
      </c>
      <c r="K308" s="311">
        <f t="shared" si="102"/>
        <v>45.576066483613602</v>
      </c>
      <c r="L308" s="311">
        <f t="shared" si="102"/>
        <v>81.715000000000018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1.1124914876916372</v>
      </c>
      <c r="C315" s="302">
        <v>2.1787432224941061</v>
      </c>
      <c r="D315" s="302">
        <f>SUM(B315:C315)</f>
        <v>3.2912347101857433</v>
      </c>
      <c r="E315" s="303"/>
      <c r="F315" s="302">
        <v>1.3456696864824103</v>
      </c>
      <c r="G315" s="302">
        <v>2.1521616239673858</v>
      </c>
      <c r="H315" s="302">
        <f>SUM(F315:G315)</f>
        <v>3.4978313104497962</v>
      </c>
      <c r="I315" s="303"/>
      <c r="J315" s="302">
        <v>1.3649089583451288</v>
      </c>
      <c r="K315" s="302">
        <v>2.177243389095791</v>
      </c>
      <c r="L315" s="302">
        <f>SUM(J315:K315)</f>
        <v>3.5421523474409198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3.8065939639611042</v>
      </c>
      <c r="C316" s="302">
        <v>2.7079719855027196</v>
      </c>
      <c r="D316" s="302">
        <f t="shared" ref="D316:D323" si="103">SUM(B316:C316)</f>
        <v>6.5145659494638242</v>
      </c>
      <c r="E316" s="303"/>
      <c r="F316" s="302">
        <v>4.6813703834134959</v>
      </c>
      <c r="G316" s="302">
        <v>3.0219877912085633</v>
      </c>
      <c r="H316" s="302">
        <f t="shared" ref="H316:H323" si="104">SUM(F316:G316)</f>
        <v>7.7033581746220587</v>
      </c>
      <c r="I316" s="303"/>
      <c r="J316" s="302">
        <v>5.152666921801325</v>
      </c>
      <c r="K316" s="302">
        <v>3.9599715944062419</v>
      </c>
      <c r="L316" s="302">
        <f t="shared" ref="L316:L323" si="105">SUM(J316:K316)</f>
        <v>9.1126385162075678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4.6780291905489459</v>
      </c>
      <c r="C317" s="302">
        <v>8.3362363333690475</v>
      </c>
      <c r="D317" s="302">
        <f t="shared" si="103"/>
        <v>13.014265523917993</v>
      </c>
      <c r="E317" s="303"/>
      <c r="F317" s="302">
        <v>5.216910338812716</v>
      </c>
      <c r="G317" s="302">
        <v>7.970291729033872</v>
      </c>
      <c r="H317" s="302">
        <f t="shared" si="104"/>
        <v>13.187202067846588</v>
      </c>
      <c r="I317" s="303"/>
      <c r="J317" s="302">
        <v>6.19799471338934</v>
      </c>
      <c r="K317" s="302">
        <v>7.0477552334290303</v>
      </c>
      <c r="L317" s="302">
        <f t="shared" si="105"/>
        <v>13.245749946818371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8.9343744306054482</v>
      </c>
      <c r="C318" s="302">
        <v>1.3636026925662088</v>
      </c>
      <c r="D318" s="302">
        <f t="shared" si="103"/>
        <v>10.297977123171657</v>
      </c>
      <c r="E318" s="303"/>
      <c r="F318" s="302">
        <v>7.7849876100419664</v>
      </c>
      <c r="G318" s="302">
        <v>1.2451410675648085</v>
      </c>
      <c r="H318" s="302">
        <f t="shared" si="104"/>
        <v>9.0301286776067755</v>
      </c>
      <c r="I318" s="303"/>
      <c r="J318" s="302">
        <v>6.656171854539207</v>
      </c>
      <c r="K318" s="302">
        <v>1.0533397710039336</v>
      </c>
      <c r="L318" s="302">
        <f t="shared" si="105"/>
        <v>7.7095116255431408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7.8282286263250581E-2</v>
      </c>
      <c r="C319" s="302">
        <v>0.62187241315003361</v>
      </c>
      <c r="D319" s="302">
        <f t="shared" si="103"/>
        <v>0.70015469941328423</v>
      </c>
      <c r="E319" s="303"/>
      <c r="F319" s="302">
        <v>8.2772183147889186E-2</v>
      </c>
      <c r="G319" s="302">
        <v>0.38296565089068074</v>
      </c>
      <c r="H319" s="302">
        <f t="shared" si="104"/>
        <v>0.46573783403856994</v>
      </c>
      <c r="I319" s="303"/>
      <c r="J319" s="302">
        <v>0.18820422457175948</v>
      </c>
      <c r="K319" s="302">
        <v>0.37710063088691387</v>
      </c>
      <c r="L319" s="302">
        <f t="shared" si="105"/>
        <v>0.56530485545867337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0.74369228954543043</v>
      </c>
      <c r="C320" s="302">
        <v>0.53560368213126841</v>
      </c>
      <c r="D320" s="302">
        <f t="shared" si="103"/>
        <v>1.279295971676699</v>
      </c>
      <c r="E320" s="303"/>
      <c r="F320" s="302">
        <v>0.68656971941151779</v>
      </c>
      <c r="G320" s="302">
        <v>0.47840894772787429</v>
      </c>
      <c r="H320" s="302">
        <f t="shared" si="104"/>
        <v>1.164978667139392</v>
      </c>
      <c r="I320" s="303"/>
      <c r="J320" s="302">
        <v>0.72026906688201209</v>
      </c>
      <c r="K320" s="302">
        <v>0.56886270799120431</v>
      </c>
      <c r="L320" s="302">
        <f t="shared" si="105"/>
        <v>1.2891317748732165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0.75253629647708964</v>
      </c>
      <c r="C321" s="302">
        <v>0.22776367176557238</v>
      </c>
      <c r="D321" s="302">
        <f t="shared" si="103"/>
        <v>0.98029996824266208</v>
      </c>
      <c r="E321" s="303"/>
      <c r="F321" s="302">
        <v>0.7133890394382949</v>
      </c>
      <c r="G321" s="302">
        <v>0.18708792921484013</v>
      </c>
      <c r="H321" s="302">
        <f t="shared" si="104"/>
        <v>0.90047696865313509</v>
      </c>
      <c r="I321" s="303"/>
      <c r="J321" s="302">
        <v>0.73056398279226997</v>
      </c>
      <c r="K321" s="302">
        <v>0.25659046209295033</v>
      </c>
      <c r="L321" s="302">
        <f t="shared" si="105"/>
        <v>0.98715444488522031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7.6840644426760266E-2</v>
      </c>
      <c r="C322" s="302">
        <v>0.39607359126258096</v>
      </c>
      <c r="D322" s="302">
        <f t="shared" si="103"/>
        <v>0.47291423568934121</v>
      </c>
      <c r="E322" s="303"/>
      <c r="F322" s="302">
        <v>6.2430689338893577E-2</v>
      </c>
      <c r="G322" s="302">
        <v>0.28880310440952184</v>
      </c>
      <c r="H322" s="302">
        <f t="shared" si="104"/>
        <v>0.3512337937484154</v>
      </c>
      <c r="I322" s="303"/>
      <c r="J322" s="302">
        <v>0.16570762022462029</v>
      </c>
      <c r="K322" s="302">
        <v>0.29079362484957977</v>
      </c>
      <c r="L322" s="302">
        <f t="shared" si="105"/>
        <v>0.45650124507420009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1.2053636143369764</v>
      </c>
      <c r="C323" s="302">
        <v>0.7839282039018356</v>
      </c>
      <c r="D323" s="302">
        <f t="shared" si="103"/>
        <v>1.989291818238812</v>
      </c>
      <c r="E323" s="303"/>
      <c r="F323" s="302">
        <v>0.95839029036025114</v>
      </c>
      <c r="G323" s="302">
        <v>0.55866221553508932</v>
      </c>
      <c r="H323" s="302">
        <f t="shared" si="104"/>
        <v>1.5170525058953404</v>
      </c>
      <c r="I323" s="303"/>
      <c r="J323" s="302">
        <v>1.0606101350040666</v>
      </c>
      <c r="K323" s="302">
        <v>0.55524510869465149</v>
      </c>
      <c r="L323" s="302">
        <f t="shared" si="105"/>
        <v>1.6158552436987181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21.388204203856638</v>
      </c>
      <c r="C325" s="311">
        <f t="shared" ref="C325:D325" si="106">SUM(C315:C323)</f>
        <v>17.151795796143375</v>
      </c>
      <c r="D325" s="311">
        <f t="shared" si="106"/>
        <v>38.540000000000006</v>
      </c>
      <c r="E325" s="311"/>
      <c r="F325" s="311">
        <f t="shared" ref="F325:H325" si="107">SUM(F315:F323)</f>
        <v>21.532489940447434</v>
      </c>
      <c r="G325" s="311">
        <f t="shared" si="107"/>
        <v>16.285510059552639</v>
      </c>
      <c r="H325" s="311">
        <f t="shared" si="107"/>
        <v>37.818000000000076</v>
      </c>
      <c r="I325" s="311"/>
      <c r="J325" s="311">
        <f t="shared" ref="J325:L325" si="108">SUM(J315:J323)</f>
        <v>22.237097477549725</v>
      </c>
      <c r="K325" s="311">
        <f t="shared" si="108"/>
        <v>16.286902522450298</v>
      </c>
      <c r="L325" s="311">
        <f t="shared" si="108"/>
        <v>38.524000000000029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1.3525273607256718</v>
      </c>
      <c r="C332" s="302">
        <v>1.3788366550706832</v>
      </c>
      <c r="D332" s="302">
        <f>SUM(B332:C332)</f>
        <v>2.731364015796355</v>
      </c>
      <c r="E332" s="303"/>
      <c r="F332" s="302">
        <v>1.4760483089785992</v>
      </c>
      <c r="G332" s="302">
        <v>1.4371951992158452</v>
      </c>
      <c r="H332" s="302">
        <f>SUM(F332:G332)</f>
        <v>2.9132435081944443</v>
      </c>
      <c r="I332" s="303"/>
      <c r="J332" s="302">
        <v>1.7185978646060993</v>
      </c>
      <c r="K332" s="302">
        <v>1.3686461953254407</v>
      </c>
      <c r="L332" s="302">
        <f>SUM(J332:K332)</f>
        <v>3.0872440599315398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25.896461566230993</v>
      </c>
      <c r="C333" s="302">
        <v>12.852083785765311</v>
      </c>
      <c r="D333" s="302">
        <f t="shared" ref="D333:D340" si="109">SUM(B333:C333)</f>
        <v>38.748545351996306</v>
      </c>
      <c r="E333" s="303"/>
      <c r="F333" s="302">
        <v>27.801654948148101</v>
      </c>
      <c r="G333" s="302">
        <v>13.713148102789592</v>
      </c>
      <c r="H333" s="302">
        <f t="shared" ref="H333:H340" si="110">SUM(F333:G333)</f>
        <v>41.514803050937694</v>
      </c>
      <c r="I333" s="303"/>
      <c r="J333" s="302">
        <v>30.190963888286973</v>
      </c>
      <c r="K333" s="302">
        <v>14.581416631422295</v>
      </c>
      <c r="L333" s="302">
        <f t="shared" ref="L333:L340" si="111">SUM(J333:K333)</f>
        <v>44.772380519709266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4.4731651467141242</v>
      </c>
      <c r="C334" s="302">
        <v>2.6633375732181985</v>
      </c>
      <c r="D334" s="302">
        <f t="shared" si="109"/>
        <v>7.1365027199323228</v>
      </c>
      <c r="E334" s="303"/>
      <c r="F334" s="302">
        <v>4.3021099546832913</v>
      </c>
      <c r="G334" s="302">
        <v>2.8341757845457547</v>
      </c>
      <c r="H334" s="302">
        <f t="shared" si="110"/>
        <v>7.136285739229046</v>
      </c>
      <c r="I334" s="303"/>
      <c r="J334" s="302">
        <v>5.8181885137333609</v>
      </c>
      <c r="K334" s="302">
        <v>2.6419213452955894</v>
      </c>
      <c r="L334" s="302">
        <f t="shared" si="111"/>
        <v>8.4601098590289503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4.9786380043823879</v>
      </c>
      <c r="C335" s="302">
        <v>0.74741999889047661</v>
      </c>
      <c r="D335" s="302">
        <f t="shared" si="109"/>
        <v>5.7260580032728647</v>
      </c>
      <c r="E335" s="303"/>
      <c r="F335" s="302">
        <v>4.2199186351165539</v>
      </c>
      <c r="G335" s="302">
        <v>0.65741072952567681</v>
      </c>
      <c r="H335" s="302">
        <f t="shared" si="110"/>
        <v>4.8773293646422307</v>
      </c>
      <c r="I335" s="303"/>
      <c r="J335" s="302">
        <v>2.341852883642098</v>
      </c>
      <c r="K335" s="302">
        <v>0.63455638195857988</v>
      </c>
      <c r="L335" s="302">
        <f t="shared" si="111"/>
        <v>2.9764092656006778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0.60318567148375346</v>
      </c>
      <c r="C336" s="302">
        <v>0.76753900706107669</v>
      </c>
      <c r="D336" s="302">
        <f t="shared" si="109"/>
        <v>1.3707246785448302</v>
      </c>
      <c r="E336" s="303"/>
      <c r="F336" s="302">
        <v>0.47673435874057635</v>
      </c>
      <c r="G336" s="302">
        <v>0.49932215187650275</v>
      </c>
      <c r="H336" s="302">
        <f t="shared" si="110"/>
        <v>0.9760565106170791</v>
      </c>
      <c r="I336" s="303"/>
      <c r="J336" s="302">
        <v>0.30998737435345869</v>
      </c>
      <c r="K336" s="302">
        <v>0.38916807863694669</v>
      </c>
      <c r="L336" s="302">
        <f t="shared" si="111"/>
        <v>0.69915545299040538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14.774065749624929</v>
      </c>
      <c r="C337" s="302">
        <v>2.5804180336348459</v>
      </c>
      <c r="D337" s="302">
        <f t="shared" si="109"/>
        <v>17.354483783259774</v>
      </c>
      <c r="E337" s="303"/>
      <c r="F337" s="302">
        <v>13.096824507518058</v>
      </c>
      <c r="G337" s="302">
        <v>2.4617025913029833</v>
      </c>
      <c r="H337" s="302">
        <f t="shared" si="110"/>
        <v>15.558527098821042</v>
      </c>
      <c r="I337" s="303"/>
      <c r="J337" s="302">
        <v>13.786444972526429</v>
      </c>
      <c r="K337" s="302">
        <v>2.8695494978822054</v>
      </c>
      <c r="L337" s="302">
        <f t="shared" si="111"/>
        <v>16.655994470408633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0.44222084422607577</v>
      </c>
      <c r="C338" s="302">
        <v>0.15701621697352583</v>
      </c>
      <c r="D338" s="302">
        <f t="shared" si="109"/>
        <v>0.59923706119960163</v>
      </c>
      <c r="E338" s="303"/>
      <c r="F338" s="302">
        <v>0.36366003750268311</v>
      </c>
      <c r="G338" s="302">
        <v>0.13537428391609818</v>
      </c>
      <c r="H338" s="302">
        <f t="shared" si="110"/>
        <v>0.49903432141878129</v>
      </c>
      <c r="I338" s="303"/>
      <c r="J338" s="302">
        <v>0.35761118542833831</v>
      </c>
      <c r="K338" s="302">
        <v>0.1502509357550274</v>
      </c>
      <c r="L338" s="302">
        <f t="shared" si="111"/>
        <v>0.50786212118336571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0.56478861421969728</v>
      </c>
      <c r="C339" s="302">
        <v>1.1011531237879737</v>
      </c>
      <c r="D339" s="302">
        <f t="shared" si="109"/>
        <v>1.6659417380076711</v>
      </c>
      <c r="E339" s="303"/>
      <c r="F339" s="302">
        <v>0.48771993413432396</v>
      </c>
      <c r="G339" s="302">
        <v>1.4797197749708917</v>
      </c>
      <c r="H339" s="302">
        <f t="shared" si="110"/>
        <v>1.9674397091052156</v>
      </c>
      <c r="I339" s="303"/>
      <c r="J339" s="302">
        <v>0.48607142009449811</v>
      </c>
      <c r="K339" s="302">
        <v>1.50846491422747</v>
      </c>
      <c r="L339" s="302">
        <f t="shared" si="111"/>
        <v>1.994536334321968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4.268229517848904</v>
      </c>
      <c r="C340" s="302">
        <v>1.2419131301413335</v>
      </c>
      <c r="D340" s="302">
        <f t="shared" si="109"/>
        <v>5.5101426479902376</v>
      </c>
      <c r="E340" s="303"/>
      <c r="F340" s="302">
        <v>3.2579039983126745</v>
      </c>
      <c r="G340" s="302">
        <v>0.87837669872179014</v>
      </c>
      <c r="H340" s="302">
        <f t="shared" si="110"/>
        <v>4.136280697034465</v>
      </c>
      <c r="I340" s="303"/>
      <c r="J340" s="302">
        <v>1.5580472695456424</v>
      </c>
      <c r="K340" s="302">
        <v>0.50826064727960174</v>
      </c>
      <c r="L340" s="302">
        <f t="shared" si="111"/>
        <v>2.0663079168252443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57.353282475456531</v>
      </c>
      <c r="C342" s="311">
        <f t="shared" ref="C342:D342" si="112">SUM(C332:C340)</f>
        <v>23.489717524543426</v>
      </c>
      <c r="D342" s="311">
        <f t="shared" si="112"/>
        <v>80.842999999999961</v>
      </c>
      <c r="E342" s="311"/>
      <c r="F342" s="311">
        <f t="shared" ref="F342:H342" si="113">SUM(F332:F340)</f>
        <v>55.482574683134871</v>
      </c>
      <c r="G342" s="311">
        <f t="shared" si="113"/>
        <v>24.096425316865133</v>
      </c>
      <c r="H342" s="311">
        <f t="shared" si="113"/>
        <v>79.578999999999994</v>
      </c>
      <c r="I342" s="311"/>
      <c r="J342" s="311">
        <f t="shared" ref="J342:L342" si="114">SUM(J332:J340)</f>
        <v>56.56776537221689</v>
      </c>
      <c r="K342" s="311">
        <f t="shared" si="114"/>
        <v>24.652234627783155</v>
      </c>
      <c r="L342" s="311">
        <f t="shared" si="114"/>
        <v>81.220000000000041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3.102551665833015</v>
      </c>
      <c r="C349" s="302">
        <v>1.6927418576121904</v>
      </c>
      <c r="D349" s="302">
        <f>SUM(B349:C349)</f>
        <v>4.7952935234452054</v>
      </c>
      <c r="E349" s="303"/>
      <c r="F349" s="302">
        <v>3.9024865572493352</v>
      </c>
      <c r="G349" s="302">
        <v>1.7440989952933177</v>
      </c>
      <c r="H349" s="302">
        <f>SUM(F349:G349)</f>
        <v>5.6465855525426534</v>
      </c>
      <c r="I349" s="303"/>
      <c r="J349" s="302">
        <v>4.1942085631599744</v>
      </c>
      <c r="K349" s="302">
        <v>1.5078648263845265</v>
      </c>
      <c r="L349" s="302">
        <f>SUM(J349:K349)</f>
        <v>5.702073389544501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21.831216540500343</v>
      </c>
      <c r="C350" s="302">
        <v>5.8517402044940754</v>
      </c>
      <c r="D350" s="302">
        <f t="shared" ref="D350:D357" si="115">SUM(B350:C350)</f>
        <v>27.682956744994417</v>
      </c>
      <c r="E350" s="303"/>
      <c r="F350" s="302">
        <v>25.640566468516507</v>
      </c>
      <c r="G350" s="302">
        <v>6.8473070928207562</v>
      </c>
      <c r="H350" s="302">
        <f t="shared" ref="H350:H357" si="116">SUM(F350:G350)</f>
        <v>32.487873561337267</v>
      </c>
      <c r="I350" s="303"/>
      <c r="J350" s="302">
        <v>26.718504442395698</v>
      </c>
      <c r="K350" s="302">
        <v>6.4713667475320893</v>
      </c>
      <c r="L350" s="302">
        <f t="shared" ref="L350:L357" si="117">SUM(J350:K350)</f>
        <v>33.189871189927786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10.490688279805914</v>
      </c>
      <c r="C351" s="302">
        <v>2.9501434176401906</v>
      </c>
      <c r="D351" s="302">
        <f t="shared" si="115"/>
        <v>13.440831697446104</v>
      </c>
      <c r="E351" s="303"/>
      <c r="F351" s="302">
        <v>11.919243010130804</v>
      </c>
      <c r="G351" s="302">
        <v>3.0461826929015809</v>
      </c>
      <c r="H351" s="302">
        <f t="shared" si="116"/>
        <v>14.965425703032386</v>
      </c>
      <c r="I351" s="303"/>
      <c r="J351" s="302">
        <v>18.871026304797962</v>
      </c>
      <c r="K351" s="302">
        <v>3.4475747286772354</v>
      </c>
      <c r="L351" s="302">
        <f t="shared" si="117"/>
        <v>22.318601033475197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10.92536069687946</v>
      </c>
      <c r="C352" s="302">
        <v>1.2124270802362063</v>
      </c>
      <c r="D352" s="302">
        <f t="shared" si="115"/>
        <v>12.137787777115667</v>
      </c>
      <c r="E352" s="303"/>
      <c r="F352" s="302">
        <v>10.09418196541924</v>
      </c>
      <c r="G352" s="302">
        <v>1.1002643804762113</v>
      </c>
      <c r="H352" s="302">
        <f t="shared" si="116"/>
        <v>11.194446345895452</v>
      </c>
      <c r="I352" s="303"/>
      <c r="J352" s="302">
        <v>6.5191001533923307</v>
      </c>
      <c r="K352" s="302">
        <v>0.96757364785277555</v>
      </c>
      <c r="L352" s="302">
        <f t="shared" si="117"/>
        <v>7.4866738012451064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0.51311890710216501</v>
      </c>
      <c r="C353" s="302">
        <v>0.83180034112828816</v>
      </c>
      <c r="D353" s="302">
        <f t="shared" si="115"/>
        <v>1.3449192482304531</v>
      </c>
      <c r="E353" s="303"/>
      <c r="F353" s="302">
        <v>0.44459386603670847</v>
      </c>
      <c r="G353" s="302">
        <v>0.61378826131635555</v>
      </c>
      <c r="H353" s="302">
        <f t="shared" si="116"/>
        <v>1.058382127353064</v>
      </c>
      <c r="I353" s="303"/>
      <c r="J353" s="302">
        <v>0.3313471176330241</v>
      </c>
      <c r="K353" s="302">
        <v>0.44943123752070741</v>
      </c>
      <c r="L353" s="302">
        <f t="shared" si="117"/>
        <v>0.78077835515373151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30.198122438218533</v>
      </c>
      <c r="C354" s="302">
        <v>7.6250021675415161</v>
      </c>
      <c r="D354" s="302">
        <f t="shared" si="115"/>
        <v>37.82312460576005</v>
      </c>
      <c r="E354" s="303"/>
      <c r="F354" s="302">
        <v>30.138401955988684</v>
      </c>
      <c r="G354" s="302">
        <v>7.147798090695697</v>
      </c>
      <c r="H354" s="302">
        <f t="shared" si="116"/>
        <v>37.286200046684378</v>
      </c>
      <c r="I354" s="303"/>
      <c r="J354" s="302">
        <v>29.836379098210735</v>
      </c>
      <c r="K354" s="302">
        <v>9.3141505770514019</v>
      </c>
      <c r="L354" s="302">
        <f t="shared" si="117"/>
        <v>39.150529675262135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1.2184509548059244</v>
      </c>
      <c r="C355" s="302">
        <v>0.31529464916876365</v>
      </c>
      <c r="D355" s="302">
        <f t="shared" si="115"/>
        <v>1.533745603974688</v>
      </c>
      <c r="E355" s="303"/>
      <c r="F355" s="302">
        <v>1.1496067169979189</v>
      </c>
      <c r="G355" s="302">
        <v>0.25667678024396096</v>
      </c>
      <c r="H355" s="302">
        <f t="shared" si="116"/>
        <v>1.4062834972418798</v>
      </c>
      <c r="I355" s="303"/>
      <c r="J355" s="302">
        <v>1.1791950866970893</v>
      </c>
      <c r="K355" s="302">
        <v>0.23267751850667548</v>
      </c>
      <c r="L355" s="302">
        <f t="shared" si="117"/>
        <v>1.4118726052037647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0.15523131186246336</v>
      </c>
      <c r="C356" s="302">
        <v>0.54073532052905193</v>
      </c>
      <c r="D356" s="302">
        <f t="shared" si="115"/>
        <v>0.69596663239151524</v>
      </c>
      <c r="E356" s="303"/>
      <c r="F356" s="302">
        <v>0.11801897212174256</v>
      </c>
      <c r="G356" s="302">
        <v>0.45314361288128441</v>
      </c>
      <c r="H356" s="302">
        <f t="shared" si="116"/>
        <v>0.57116258500302697</v>
      </c>
      <c r="I356" s="303"/>
      <c r="J356" s="302">
        <v>0.12589217118454465</v>
      </c>
      <c r="K356" s="302">
        <v>0.29161982233291184</v>
      </c>
      <c r="L356" s="302">
        <f t="shared" si="117"/>
        <v>0.41751199351745649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1.8951066004920523</v>
      </c>
      <c r="C357" s="302">
        <v>1.551267566149886</v>
      </c>
      <c r="D357" s="302">
        <f t="shared" si="115"/>
        <v>3.4463741666419381</v>
      </c>
      <c r="E357" s="303"/>
      <c r="F357" s="302">
        <v>1.5261252839793029</v>
      </c>
      <c r="G357" s="302">
        <v>1.0815152969304993</v>
      </c>
      <c r="H357" s="302">
        <f t="shared" si="116"/>
        <v>2.607640580909802</v>
      </c>
      <c r="I357" s="303"/>
      <c r="J357" s="302">
        <v>0.72049527425821347</v>
      </c>
      <c r="K357" s="302">
        <v>0.65959268241206925</v>
      </c>
      <c r="L357" s="302">
        <f t="shared" si="117"/>
        <v>1.3800879566702826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80.329847395499883</v>
      </c>
      <c r="C359" s="311">
        <f t="shared" ref="C359:D359" si="118">SUM(C349:C357)</f>
        <v>22.571152604500167</v>
      </c>
      <c r="D359" s="311">
        <f t="shared" si="118"/>
        <v>102.90100000000004</v>
      </c>
      <c r="E359" s="311"/>
      <c r="F359" s="311">
        <f t="shared" ref="F359:H359" si="119">SUM(F349:F357)</f>
        <v>84.933224796440257</v>
      </c>
      <c r="G359" s="311">
        <f t="shared" si="119"/>
        <v>22.290775203559662</v>
      </c>
      <c r="H359" s="311">
        <f t="shared" si="119"/>
        <v>107.2239999999999</v>
      </c>
      <c r="I359" s="311"/>
      <c r="J359" s="311">
        <f t="shared" ref="J359:L359" si="120">SUM(J349:J357)</f>
        <v>88.496148211729576</v>
      </c>
      <c r="K359" s="311">
        <f t="shared" si="120"/>
        <v>23.341851788270393</v>
      </c>
      <c r="L359" s="311">
        <f t="shared" si="120"/>
        <v>111.83799999999995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1.9089756680480581</v>
      </c>
      <c r="C366" s="302">
        <v>1.4565453810618261</v>
      </c>
      <c r="D366" s="302">
        <f>SUM(B366:C366)</f>
        <v>3.3655210491098844</v>
      </c>
      <c r="E366" s="303"/>
      <c r="F366" s="302">
        <v>2.2683271121845356</v>
      </c>
      <c r="G366" s="302">
        <v>1.2158539705545832</v>
      </c>
      <c r="H366" s="302">
        <f>SUM(F366:G366)</f>
        <v>3.4841810827391191</v>
      </c>
      <c r="I366" s="303"/>
      <c r="J366" s="302">
        <v>3.1617287711299014</v>
      </c>
      <c r="K366" s="302">
        <v>1.4733936494926725</v>
      </c>
      <c r="L366" s="302">
        <f>SUM(J366:K366)</f>
        <v>4.6351224206225741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1.4083326360194237</v>
      </c>
      <c r="C367" s="302">
        <v>2.18971508475083</v>
      </c>
      <c r="D367" s="302">
        <f t="shared" ref="D367:D374" si="121">SUM(B367:C367)</f>
        <v>3.5980477207702535</v>
      </c>
      <c r="E367" s="303"/>
      <c r="F367" s="302">
        <v>1.7146176700388596</v>
      </c>
      <c r="G367" s="302">
        <v>1.9219852516446658</v>
      </c>
      <c r="H367" s="302">
        <f t="shared" ref="H367:H374" si="122">SUM(F367:G367)</f>
        <v>3.6366029216835254</v>
      </c>
      <c r="I367" s="303"/>
      <c r="J367" s="302">
        <v>1.9060498585216774</v>
      </c>
      <c r="K367" s="302">
        <v>2.9665965182915963</v>
      </c>
      <c r="L367" s="302">
        <f t="shared" ref="L367:L374" si="123">SUM(J367:K367)</f>
        <v>4.8726463768132735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2.9263098635242191</v>
      </c>
      <c r="C368" s="302">
        <v>4.7470977074256453</v>
      </c>
      <c r="D368" s="302">
        <f t="shared" si="121"/>
        <v>7.6734075709498644</v>
      </c>
      <c r="E368" s="303"/>
      <c r="F368" s="302">
        <v>3.3322130501330998</v>
      </c>
      <c r="G368" s="302">
        <v>3.6861327099492072</v>
      </c>
      <c r="H368" s="302">
        <f t="shared" si="122"/>
        <v>7.0183457600823065</v>
      </c>
      <c r="I368" s="303"/>
      <c r="J368" s="302">
        <v>3.4596136916669269</v>
      </c>
      <c r="K368" s="302">
        <v>4.2428671394542992</v>
      </c>
      <c r="L368" s="302">
        <f t="shared" si="123"/>
        <v>7.7024808311212265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1.5942281010246051</v>
      </c>
      <c r="C369" s="302">
        <v>0.46364069809260777</v>
      </c>
      <c r="D369" s="302">
        <f t="shared" si="121"/>
        <v>2.0578687991172129</v>
      </c>
      <c r="E369" s="303"/>
      <c r="F369" s="302">
        <v>1.4986366583593995</v>
      </c>
      <c r="G369" s="302">
        <v>0.43826790899839352</v>
      </c>
      <c r="H369" s="302">
        <f t="shared" si="122"/>
        <v>1.9369045673577929</v>
      </c>
      <c r="I369" s="303"/>
      <c r="J369" s="302">
        <v>1.2046341957042512</v>
      </c>
      <c r="K369" s="302">
        <v>0.41894413422053473</v>
      </c>
      <c r="L369" s="302">
        <f t="shared" si="123"/>
        <v>1.6235783299247859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0.61156804925583941</v>
      </c>
      <c r="C370" s="302">
        <v>1.5874711537236854</v>
      </c>
      <c r="D370" s="302">
        <f t="shared" si="121"/>
        <v>2.1990392029795247</v>
      </c>
      <c r="E370" s="303"/>
      <c r="F370" s="302">
        <v>0.72805719227006505</v>
      </c>
      <c r="G370" s="302">
        <v>1.0236708263767189</v>
      </c>
      <c r="H370" s="302">
        <f t="shared" si="122"/>
        <v>1.7517280186467841</v>
      </c>
      <c r="I370" s="303"/>
      <c r="J370" s="302">
        <v>1.4188867275467694</v>
      </c>
      <c r="K370" s="302">
        <v>1.1883410477105567</v>
      </c>
      <c r="L370" s="302">
        <f t="shared" si="123"/>
        <v>2.6072277752573259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1.2902339801853318</v>
      </c>
      <c r="C371" s="302">
        <v>0.92708941195021277</v>
      </c>
      <c r="D371" s="302">
        <f t="shared" si="121"/>
        <v>2.2173233921355444</v>
      </c>
      <c r="E371" s="303"/>
      <c r="F371" s="302">
        <v>1.0952065786933127</v>
      </c>
      <c r="G371" s="302">
        <v>0.77824150989531371</v>
      </c>
      <c r="H371" s="302">
        <f t="shared" si="122"/>
        <v>1.8734480885886264</v>
      </c>
      <c r="I371" s="303"/>
      <c r="J371" s="302">
        <v>0.9093880552998429</v>
      </c>
      <c r="K371" s="302">
        <v>1.0695732518517556</v>
      </c>
      <c r="L371" s="302">
        <f t="shared" si="123"/>
        <v>1.9789613071515983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0.65949456666107187</v>
      </c>
      <c r="C372" s="302">
        <v>0.55894638586447309</v>
      </c>
      <c r="D372" s="302">
        <f t="shared" si="121"/>
        <v>1.2184409525255449</v>
      </c>
      <c r="E372" s="303"/>
      <c r="F372" s="302">
        <v>0.60291173711322466</v>
      </c>
      <c r="G372" s="302">
        <v>0.46224992548129051</v>
      </c>
      <c r="H372" s="302">
        <f t="shared" si="122"/>
        <v>1.0651616625945151</v>
      </c>
      <c r="I372" s="303"/>
      <c r="J372" s="302">
        <v>0.82793658489844013</v>
      </c>
      <c r="K372" s="302">
        <v>0.59866248537202338</v>
      </c>
      <c r="L372" s="302">
        <f t="shared" si="123"/>
        <v>1.4265990702704636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4.2280039371316046E-2</v>
      </c>
      <c r="C373" s="302">
        <v>0.1883778851513748</v>
      </c>
      <c r="D373" s="302">
        <f t="shared" si="121"/>
        <v>0.23065792452269085</v>
      </c>
      <c r="E373" s="303"/>
      <c r="F373" s="302">
        <v>4.2800872186901213E-2</v>
      </c>
      <c r="G373" s="302">
        <v>0.14296606823840957</v>
      </c>
      <c r="H373" s="302">
        <f t="shared" si="122"/>
        <v>0.18576694042531078</v>
      </c>
      <c r="I373" s="303"/>
      <c r="J373" s="302">
        <v>5.735997298555276E-2</v>
      </c>
      <c r="K373" s="302">
        <v>0.1505834894861916</v>
      </c>
      <c r="L373" s="302">
        <f t="shared" si="123"/>
        <v>0.20794346247174436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1.0845553886543</v>
      </c>
      <c r="C374" s="302">
        <v>1.2981379992352313</v>
      </c>
      <c r="D374" s="302">
        <f t="shared" si="121"/>
        <v>2.3826933878895313</v>
      </c>
      <c r="E374" s="303"/>
      <c r="F374" s="302">
        <v>0.85180980986975863</v>
      </c>
      <c r="G374" s="302">
        <v>0.91105114801223985</v>
      </c>
      <c r="H374" s="302">
        <f t="shared" si="122"/>
        <v>1.7628609578819985</v>
      </c>
      <c r="I374" s="303"/>
      <c r="J374" s="302">
        <v>0.62829107147430463</v>
      </c>
      <c r="K374" s="302">
        <v>0.81014935489270512</v>
      </c>
      <c r="L374" s="302">
        <f t="shared" si="123"/>
        <v>1.4384404263670096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11.525978292744167</v>
      </c>
      <c r="C376" s="311">
        <f t="shared" ref="C376:D376" si="124">SUM(C366:C374)</f>
        <v>13.417021707255888</v>
      </c>
      <c r="D376" s="311">
        <f t="shared" si="124"/>
        <v>24.943000000000051</v>
      </c>
      <c r="E376" s="311"/>
      <c r="F376" s="311">
        <f t="shared" ref="F376:H376" si="125">SUM(F366:F374)</f>
        <v>12.134580680849156</v>
      </c>
      <c r="G376" s="311">
        <f t="shared" si="125"/>
        <v>10.58041931915082</v>
      </c>
      <c r="H376" s="311">
        <f t="shared" si="125"/>
        <v>22.714999999999979</v>
      </c>
      <c r="I376" s="311"/>
      <c r="J376" s="311">
        <f t="shared" ref="J376:L376" si="126">SUM(J366:J374)</f>
        <v>13.573888929227667</v>
      </c>
      <c r="K376" s="311">
        <f t="shared" si="126"/>
        <v>12.919111070772333</v>
      </c>
      <c r="L376" s="311">
        <f t="shared" si="126"/>
        <v>26.492999999999999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1.5640559882787246</v>
      </c>
      <c r="C383" s="302">
        <v>1.7054928307450254</v>
      </c>
      <c r="D383" s="302">
        <f>SUM(B383:C383)</f>
        <v>3.2695488190237501</v>
      </c>
      <c r="E383" s="303"/>
      <c r="F383" s="302">
        <v>2.2649030384592694</v>
      </c>
      <c r="G383" s="302">
        <v>1.1699290640845432</v>
      </c>
      <c r="H383" s="302">
        <f>SUM(F383:G383)</f>
        <v>3.4348321025438127</v>
      </c>
      <c r="I383" s="303"/>
      <c r="J383" s="302">
        <v>2.5309968683991411</v>
      </c>
      <c r="K383" s="302">
        <v>1.1904974766334999</v>
      </c>
      <c r="L383" s="302">
        <f>SUM(J383:K383)</f>
        <v>3.721494345032641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2.015901117156413</v>
      </c>
      <c r="C384" s="302">
        <v>3.1421801105769056</v>
      </c>
      <c r="D384" s="302">
        <f t="shared" ref="D384:D391" si="127">SUM(B384:C384)</f>
        <v>5.1580812277333186</v>
      </c>
      <c r="E384" s="303"/>
      <c r="F384" s="302">
        <v>2.8796835300787045</v>
      </c>
      <c r="G384" s="302">
        <v>2.2014321780091004</v>
      </c>
      <c r="H384" s="302">
        <f t="shared" ref="H384:H391" si="128">SUM(F384:G384)</f>
        <v>5.0811157080878049</v>
      </c>
      <c r="I384" s="303"/>
      <c r="J384" s="302">
        <v>2.5871639596381821</v>
      </c>
      <c r="K384" s="302">
        <v>2.3993784915815208</v>
      </c>
      <c r="L384" s="302">
        <f t="shared" ref="L384:L391" si="129">SUM(J384:K384)</f>
        <v>4.9865424512197034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1.861196072014603</v>
      </c>
      <c r="C385" s="302">
        <v>1.3840167024945136</v>
      </c>
      <c r="D385" s="302">
        <f t="shared" si="127"/>
        <v>3.2452127745091168</v>
      </c>
      <c r="E385" s="303"/>
      <c r="F385" s="302">
        <v>2.2496848624469172</v>
      </c>
      <c r="G385" s="302">
        <v>1.0112423712376784</v>
      </c>
      <c r="H385" s="302">
        <f t="shared" si="128"/>
        <v>3.2609272336845958</v>
      </c>
      <c r="I385" s="303"/>
      <c r="J385" s="302">
        <v>1.8595932919132134</v>
      </c>
      <c r="K385" s="302">
        <v>0.96097876771321744</v>
      </c>
      <c r="L385" s="302">
        <f t="shared" si="129"/>
        <v>2.8205720596264308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1.6753402923855336</v>
      </c>
      <c r="C386" s="302">
        <v>0.31236278178155652</v>
      </c>
      <c r="D386" s="302">
        <f t="shared" si="127"/>
        <v>1.98770307416709</v>
      </c>
      <c r="E386" s="303"/>
      <c r="F386" s="302">
        <v>1.9180911274091295</v>
      </c>
      <c r="G386" s="302">
        <v>0.21958306018003593</v>
      </c>
      <c r="H386" s="302">
        <f t="shared" si="128"/>
        <v>2.1376741875891652</v>
      </c>
      <c r="I386" s="303"/>
      <c r="J386" s="302">
        <v>2.018225601571888</v>
      </c>
      <c r="K386" s="302">
        <v>0.20479825376763042</v>
      </c>
      <c r="L386" s="302">
        <f t="shared" si="129"/>
        <v>2.2230238553395183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0.37909017632229947</v>
      </c>
      <c r="C387" s="302">
        <v>0.96281335324764827</v>
      </c>
      <c r="D387" s="302">
        <f t="shared" si="127"/>
        <v>1.3419035295699477</v>
      </c>
      <c r="E387" s="303"/>
      <c r="F387" s="302">
        <v>0.48439672373721121</v>
      </c>
      <c r="G387" s="302">
        <v>0.51454930544732613</v>
      </c>
      <c r="H387" s="302">
        <f t="shared" si="128"/>
        <v>0.99894602918453734</v>
      </c>
      <c r="I387" s="303"/>
      <c r="J387" s="302">
        <v>0.80317142083496784</v>
      </c>
      <c r="K387" s="302">
        <v>0.56117297827653367</v>
      </c>
      <c r="L387" s="302">
        <f t="shared" si="129"/>
        <v>1.3643443991115016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6.0945378687771088</v>
      </c>
      <c r="C388" s="302">
        <v>1.7199316196098231</v>
      </c>
      <c r="D388" s="302">
        <f t="shared" si="127"/>
        <v>7.8144694883869317</v>
      </c>
      <c r="E388" s="303"/>
      <c r="F388" s="302">
        <v>6.3467525425524718</v>
      </c>
      <c r="G388" s="302">
        <v>1.2473145118469948</v>
      </c>
      <c r="H388" s="302">
        <f t="shared" si="128"/>
        <v>7.5940670543994671</v>
      </c>
      <c r="I388" s="303"/>
      <c r="J388" s="302">
        <v>4.9054036779662704</v>
      </c>
      <c r="K388" s="302">
        <v>1.2012001639509475</v>
      </c>
      <c r="L388" s="302">
        <f t="shared" si="129"/>
        <v>6.1066038419172184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0.65220393353519834</v>
      </c>
      <c r="C389" s="302">
        <v>0.5603524340403353</v>
      </c>
      <c r="D389" s="302">
        <f t="shared" si="127"/>
        <v>1.2125563675755338</v>
      </c>
      <c r="E389" s="303"/>
      <c r="F389" s="302">
        <v>0.7019736553278858</v>
      </c>
      <c r="G389" s="302">
        <v>0.34438985323483395</v>
      </c>
      <c r="H389" s="302">
        <f t="shared" si="128"/>
        <v>1.0463635085627199</v>
      </c>
      <c r="I389" s="303"/>
      <c r="J389" s="302">
        <v>0.73428514343211759</v>
      </c>
      <c r="K389" s="302">
        <v>0.33042705954571067</v>
      </c>
      <c r="L389" s="302">
        <f t="shared" si="129"/>
        <v>1.0647122029778282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0.19086743760768712</v>
      </c>
      <c r="C390" s="302">
        <v>0.47826308518813332</v>
      </c>
      <c r="D390" s="302">
        <f t="shared" si="127"/>
        <v>0.66913052279582041</v>
      </c>
      <c r="E390" s="303"/>
      <c r="F390" s="302">
        <v>0.21152874272666877</v>
      </c>
      <c r="G390" s="302">
        <v>0.28652517138127509</v>
      </c>
      <c r="H390" s="302">
        <f t="shared" si="128"/>
        <v>0.49805391410794386</v>
      </c>
      <c r="I390" s="303"/>
      <c r="J390" s="302">
        <v>0.27447904585038108</v>
      </c>
      <c r="K390" s="302">
        <v>0.23419485063089712</v>
      </c>
      <c r="L390" s="302">
        <f t="shared" si="129"/>
        <v>0.50867389648127825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1.0329692007549895</v>
      </c>
      <c r="C391" s="302">
        <v>0.99942499548348396</v>
      </c>
      <c r="D391" s="302">
        <f t="shared" si="127"/>
        <v>2.0323941962384735</v>
      </c>
      <c r="E391" s="303"/>
      <c r="F391" s="302">
        <v>0.99791697553751812</v>
      </c>
      <c r="G391" s="302">
        <v>0.58110328630243835</v>
      </c>
      <c r="H391" s="302">
        <f t="shared" si="128"/>
        <v>1.5790202618399565</v>
      </c>
      <c r="I391" s="303"/>
      <c r="J391" s="302">
        <v>0.58794738103807931</v>
      </c>
      <c r="K391" s="302">
        <v>0.53308556725581757</v>
      </c>
      <c r="L391" s="302">
        <f t="shared" si="129"/>
        <v>1.1210329482938968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15.466162086832558</v>
      </c>
      <c r="C393" s="311">
        <f t="shared" ref="C393:D393" si="130">SUM(C383:C391)</f>
        <v>11.264837913167426</v>
      </c>
      <c r="D393" s="311">
        <f t="shared" si="130"/>
        <v>26.730999999999984</v>
      </c>
      <c r="E393" s="311"/>
      <c r="F393" s="311">
        <f t="shared" ref="F393:H393" si="131">SUM(F383:F391)</f>
        <v>18.054931198275774</v>
      </c>
      <c r="G393" s="311">
        <f t="shared" si="131"/>
        <v>7.5760688017242259</v>
      </c>
      <c r="H393" s="311">
        <f t="shared" si="131"/>
        <v>25.631000000000007</v>
      </c>
      <c r="I393" s="311"/>
      <c r="J393" s="311">
        <f t="shared" ref="J393:L393" si="132">SUM(J383:J391)</f>
        <v>16.301266390644244</v>
      </c>
      <c r="K393" s="311">
        <f t="shared" si="132"/>
        <v>7.6157336093557744</v>
      </c>
      <c r="L393" s="311">
        <f t="shared" si="132"/>
        <v>23.917000000000016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Kent and Medway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65.382577409702975</v>
      </c>
      <c r="C9" s="249">
        <f t="shared" ref="C9:D9" si="0">SUM(C26,C43,C60,C77,C94,C111,C128,C145,C162,C179,C196,C213,C230,C247,C264,C281,C298,C315,C332,C349,C366,C383)</f>
        <v>9.4349029978089867</v>
      </c>
      <c r="D9" s="249">
        <f t="shared" si="0"/>
        <v>16.011050493844156</v>
      </c>
      <c r="E9" s="249">
        <f>SUM(B9:D9)</f>
        <v>90.828530901356118</v>
      </c>
      <c r="F9" s="238"/>
      <c r="G9" s="249">
        <f>SUM(G26,G43,G60,G77,G94,G111,G128,G145,G162,G179,G196,G213,G230,G247,G264,G281,G298,G315,G332,G349,G366,G383)</f>
        <v>72.269692837664209</v>
      </c>
      <c r="H9" s="249">
        <f t="shared" ref="H9:I9" si="1">SUM(H26,H43,H60,H77,H94,H111,H128,H145,H162,H179,H196,H213,H230,H247,H264,H281,H298,H315,H332,H349,H366,H383)</f>
        <v>14.594120196009008</v>
      </c>
      <c r="I9" s="249">
        <f t="shared" si="1"/>
        <v>17.150086923215419</v>
      </c>
      <c r="J9" s="249">
        <f>SUM(G9:I9)</f>
        <v>104.01389995688862</v>
      </c>
      <c r="K9" s="238"/>
      <c r="L9" s="249">
        <f>SUM(L26,L43,L60,L77,L94,L111,L128,L145,L162,L179,L196,L213,L230,L247,L264,L281,L298,L315,L332,L349,L366,L383)</f>
        <v>72.453622031059865</v>
      </c>
      <c r="M9" s="249">
        <f t="shared" ref="M9:N9" si="2">SUM(M26,M43,M60,M77,M94,M111,M128,M145,M162,M179,M196,M213,M230,M247,M264,M281,M298,M315,M332,M349,M366,M383)</f>
        <v>17.590768105392005</v>
      </c>
      <c r="N9" s="249">
        <f t="shared" si="2"/>
        <v>19.586764156740763</v>
      </c>
      <c r="O9" s="249">
        <f>SUM(L9:N9)</f>
        <v>109.63115429319262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110.48254788748439</v>
      </c>
      <c r="C10" s="249">
        <f t="shared" si="3"/>
        <v>30.423869069664612</v>
      </c>
      <c r="D10" s="249">
        <f t="shared" si="3"/>
        <v>22.599058055516124</v>
      </c>
      <c r="E10" s="249">
        <f t="shared" ref="E10:E17" si="4">SUM(B10:D10)</f>
        <v>163.5054750126651</v>
      </c>
      <c r="F10" s="238"/>
      <c r="G10" s="249">
        <f t="shared" ref="G10:I10" si="5">SUM(G27,G44,G61,G78,G95,G112,G129,G146,G163,G180,G197,G214,G231,G248,G265,G282,G299,G316,G333,G350,G367,G384)</f>
        <v>129.00880866965034</v>
      </c>
      <c r="H10" s="249">
        <f t="shared" si="5"/>
        <v>38.660183611571455</v>
      </c>
      <c r="I10" s="249">
        <f t="shared" si="5"/>
        <v>22.519549307453765</v>
      </c>
      <c r="J10" s="249">
        <f t="shared" ref="J10:J17" si="6">SUM(G10:I10)</f>
        <v>190.18854158867555</v>
      </c>
      <c r="K10" s="238"/>
      <c r="L10" s="249">
        <f t="shared" ref="L10:N10" si="7">SUM(L27,L44,L61,L78,L95,L112,L129,L146,L163,L180,L197,L214,L231,L248,L265,L282,L299,L316,L333,L350,L367,L384)</f>
        <v>156.5161243905134</v>
      </c>
      <c r="M10" s="249">
        <f t="shared" si="7"/>
        <v>44.620605456638394</v>
      </c>
      <c r="N10" s="249">
        <f t="shared" si="7"/>
        <v>22.808794456817843</v>
      </c>
      <c r="O10" s="249">
        <f t="shared" ref="O10:O17" si="8">SUM(L10:N10)</f>
        <v>223.94552430396965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70.878576940443395</v>
      </c>
      <c r="C11" s="249">
        <f t="shared" si="3"/>
        <v>19.135267821860456</v>
      </c>
      <c r="D11" s="249">
        <f t="shared" si="3"/>
        <v>19.795453328226888</v>
      </c>
      <c r="E11" s="249">
        <f t="shared" si="4"/>
        <v>109.80929809053073</v>
      </c>
      <c r="F11" s="238"/>
      <c r="G11" s="249">
        <f t="shared" ref="G11:I11" si="9">SUM(G28,G45,G62,G79,G96,G113,G130,G147,G164,G181,G198,G215,G232,G249,G266,G283,G300,G317,G334,G351,G368,G385)</f>
        <v>78.554908434984142</v>
      </c>
      <c r="H11" s="249">
        <f t="shared" si="9"/>
        <v>22.811054598318172</v>
      </c>
      <c r="I11" s="249">
        <f t="shared" si="9"/>
        <v>17.969103875740124</v>
      </c>
      <c r="J11" s="249">
        <f t="shared" si="6"/>
        <v>119.33506690904244</v>
      </c>
      <c r="K11" s="238"/>
      <c r="L11" s="249">
        <f t="shared" ref="L11:N11" si="10">SUM(L28,L45,L62,L79,L96,L113,L130,L147,L164,L181,L198,L215,L232,L249,L266,L283,L300,L317,L334,L351,L368,L385)</f>
        <v>88.672738974303854</v>
      </c>
      <c r="M11" s="249">
        <f t="shared" si="10"/>
        <v>27.608960278907723</v>
      </c>
      <c r="N11" s="249">
        <f t="shared" si="10"/>
        <v>19.397473204779313</v>
      </c>
      <c r="O11" s="249">
        <f t="shared" si="8"/>
        <v>135.67917245799089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49.40649591663113</v>
      </c>
      <c r="C12" s="249">
        <f t="shared" si="3"/>
        <v>36.956871789264682</v>
      </c>
      <c r="D12" s="249">
        <f t="shared" si="3"/>
        <v>5.0615788262195451</v>
      </c>
      <c r="E12" s="249">
        <f t="shared" si="4"/>
        <v>91.424946532115356</v>
      </c>
      <c r="F12" s="238"/>
      <c r="G12" s="249">
        <f t="shared" ref="G12:I12" si="11">SUM(G29,G46,G63,G80,G97,G114,G131,G148,G165,G182,G199,G216,G233,G250,G267,G284,G301,G318,G335,G352,G369,G386)</f>
        <v>47.661029278774926</v>
      </c>
      <c r="H12" s="249">
        <f t="shared" si="11"/>
        <v>36.801940973576102</v>
      </c>
      <c r="I12" s="249">
        <f t="shared" si="11"/>
        <v>4.2962569004754272</v>
      </c>
      <c r="J12" s="249">
        <f t="shared" si="6"/>
        <v>88.759227152826455</v>
      </c>
      <c r="K12" s="238"/>
      <c r="L12" s="249">
        <f t="shared" ref="L12:N12" si="12">SUM(L29,L46,L63,L80,L97,L114,L131,L148,L165,L182,L199,L216,L233,L250,L267,L284,L301,L318,L335,L352,L369,L386)</f>
        <v>45.268475982577577</v>
      </c>
      <c r="M12" s="249">
        <f t="shared" si="12"/>
        <v>31.956208593668844</v>
      </c>
      <c r="N12" s="249">
        <f t="shared" si="12"/>
        <v>4.5474350167166921</v>
      </c>
      <c r="O12" s="249">
        <f t="shared" si="8"/>
        <v>81.772119592963108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46.157363834726937</v>
      </c>
      <c r="C13" s="249">
        <f t="shared" si="3"/>
        <v>7.8531224832859756</v>
      </c>
      <c r="D13" s="249">
        <f t="shared" si="3"/>
        <v>30.042243482781906</v>
      </c>
      <c r="E13" s="249">
        <f t="shared" si="4"/>
        <v>84.052729800794822</v>
      </c>
      <c r="F13" s="238"/>
      <c r="G13" s="249">
        <f t="shared" ref="G13:I13" si="13">SUM(G30,G47,G64,G81,G98,G115,G132,G149,G166,G183,G200,G217,G234,G251,G268,G285,G302,G319,G336,G353,G370,G387)</f>
        <v>39.216299660665307</v>
      </c>
      <c r="H13" s="249">
        <f t="shared" si="13"/>
        <v>7.1714316758724932</v>
      </c>
      <c r="I13" s="249">
        <f t="shared" si="13"/>
        <v>27.880072326949684</v>
      </c>
      <c r="J13" s="249">
        <f t="shared" si="6"/>
        <v>74.267803663487484</v>
      </c>
      <c r="K13" s="238"/>
      <c r="L13" s="249">
        <f t="shared" ref="L13:N13" si="14">SUM(L30,L47,L64,L81,L98,L115,L132,L149,L166,L183,L200,L217,L234,L251,L268,L285,L302,L319,L336,L353,L370,L387)</f>
        <v>35.242876320086417</v>
      </c>
      <c r="M13" s="249">
        <f t="shared" si="14"/>
        <v>9.50060435137007</v>
      </c>
      <c r="N13" s="249">
        <f t="shared" si="14"/>
        <v>32.168159660961571</v>
      </c>
      <c r="O13" s="249">
        <f t="shared" si="8"/>
        <v>76.91164033241806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39.064995060492379</v>
      </c>
      <c r="C14" s="249">
        <f t="shared" si="3"/>
        <v>33.908511941071282</v>
      </c>
      <c r="D14" s="249">
        <f t="shared" si="3"/>
        <v>10.631460304632906</v>
      </c>
      <c r="E14" s="249">
        <f t="shared" si="4"/>
        <v>83.604967306196571</v>
      </c>
      <c r="F14" s="238"/>
      <c r="G14" s="249">
        <f t="shared" ref="G14:I14" si="15">SUM(G31,G48,G65,G82,G99,G116,G133,G150,G167,G184,G201,G218,G235,G252,G269,G286,G303,G320,G337,G354,G371,G388)</f>
        <v>36.922788119160373</v>
      </c>
      <c r="H14" s="249">
        <f t="shared" si="15"/>
        <v>34.600729434483917</v>
      </c>
      <c r="I14" s="249">
        <f t="shared" si="15"/>
        <v>10.633039210343203</v>
      </c>
      <c r="J14" s="249">
        <f t="shared" si="6"/>
        <v>82.156556763987496</v>
      </c>
      <c r="K14" s="238"/>
      <c r="L14" s="249">
        <f t="shared" ref="L14:N14" si="16">SUM(L31,L48,L65,L82,L99,L116,L133,L150,L167,L184,L201,L218,L235,L252,L269,L286,L303,L320,L337,L354,L371,L388)</f>
        <v>41.321652421375589</v>
      </c>
      <c r="M14" s="249">
        <f t="shared" si="16"/>
        <v>33.859077758654422</v>
      </c>
      <c r="N14" s="249">
        <f t="shared" si="16"/>
        <v>11.860844685381043</v>
      </c>
      <c r="O14" s="249">
        <f t="shared" si="8"/>
        <v>87.04157486541105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23.140344352901963</v>
      </c>
      <c r="C15" s="249">
        <f t="shared" si="3"/>
        <v>38.219590216852097</v>
      </c>
      <c r="D15" s="249">
        <f t="shared" si="3"/>
        <v>4.607414220453335</v>
      </c>
      <c r="E15" s="249">
        <f t="shared" si="4"/>
        <v>65.967348790207396</v>
      </c>
      <c r="F15" s="238"/>
      <c r="G15" s="249">
        <f t="shared" ref="G15:I15" si="17">SUM(G32,G49,G66,G83,G100,G117,G134,G151,G168,G185,G202,G219,G236,G253,G270,G287,G304,G321,G338,G355,G372,G389)</f>
        <v>21.675109805868374</v>
      </c>
      <c r="H15" s="249">
        <f t="shared" si="17"/>
        <v>40.745044009678111</v>
      </c>
      <c r="I15" s="249">
        <f t="shared" si="17"/>
        <v>3.0553432834992758</v>
      </c>
      <c r="J15" s="249">
        <f t="shared" si="6"/>
        <v>65.475497099045754</v>
      </c>
      <c r="K15" s="238"/>
      <c r="L15" s="249">
        <f t="shared" ref="L15:N15" si="18">SUM(L32,L49,L66,L83,L100,L117,L134,L151,L168,L185,L202,L219,L236,L253,L270,L287,L304,L321,L338,L355,L372,L389)</f>
        <v>21.960622863632409</v>
      </c>
      <c r="M15" s="249">
        <f t="shared" si="18"/>
        <v>42.169180738007256</v>
      </c>
      <c r="N15" s="249">
        <f t="shared" si="18"/>
        <v>2.6555668754839394</v>
      </c>
      <c r="O15" s="249">
        <f t="shared" si="8"/>
        <v>66.785370477123607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29.214627235171235</v>
      </c>
      <c r="C16" s="249">
        <f t="shared" si="3"/>
        <v>6.1720182535529995</v>
      </c>
      <c r="D16" s="249">
        <f t="shared" si="3"/>
        <v>8.0380119835392136</v>
      </c>
      <c r="E16" s="249">
        <f t="shared" si="4"/>
        <v>43.424657472263448</v>
      </c>
      <c r="F16" s="238"/>
      <c r="G16" s="249">
        <f t="shared" ref="G16:I16" si="19">SUM(G33,G50,G67,G84,G101,G118,G135,G152,G169,G186,G203,G220,G237,G254,G271,G288,G305,G322,G339,G356,G373,G390)</f>
        <v>24.434915887512911</v>
      </c>
      <c r="H16" s="249">
        <f t="shared" si="19"/>
        <v>7.3905829905014322</v>
      </c>
      <c r="I16" s="249">
        <f t="shared" si="19"/>
        <v>7.3783592946533583</v>
      </c>
      <c r="J16" s="249">
        <f t="shared" si="6"/>
        <v>39.203858172667701</v>
      </c>
      <c r="K16" s="238"/>
      <c r="L16" s="249">
        <f t="shared" ref="L16:N16" si="20">SUM(L33,L50,L67,L84,L101,L118,L135,L152,L169,L186,L203,L220,L237,L254,L271,L288,L305,L322,L339,L356,L373,L390)</f>
        <v>20.832838225839275</v>
      </c>
      <c r="M16" s="249">
        <f t="shared" si="20"/>
        <v>9.5223006904180405</v>
      </c>
      <c r="N16" s="249">
        <f t="shared" si="20"/>
        <v>9.0226599639224663</v>
      </c>
      <c r="O16" s="249">
        <f t="shared" si="8"/>
        <v>39.377798880179782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38.731039323942127</v>
      </c>
      <c r="C17" s="249">
        <f t="shared" si="3"/>
        <v>54.26061240873252</v>
      </c>
      <c r="D17" s="249">
        <f t="shared" si="3"/>
        <v>5.5013943611957563</v>
      </c>
      <c r="E17" s="249">
        <f t="shared" si="4"/>
        <v>98.493046093870404</v>
      </c>
      <c r="F17" s="238"/>
      <c r="G17" s="249">
        <f t="shared" ref="G17:I17" si="21">SUM(G34,G51,G68,G85,G102,G119,G136,G153,G170,G187,G204,G221,G238,G255,G272,G289,G306,G323,G340,G357,G374,G391)</f>
        <v>32.177029199901732</v>
      </c>
      <c r="H17" s="249">
        <f t="shared" si="21"/>
        <v>52.764547267160822</v>
      </c>
      <c r="I17" s="249">
        <f t="shared" si="21"/>
        <v>4.6179722263163194</v>
      </c>
      <c r="J17" s="249">
        <f t="shared" si="6"/>
        <v>89.559548693378886</v>
      </c>
      <c r="K17" s="238"/>
      <c r="L17" s="249">
        <f t="shared" ref="L17:N17" si="22">SUM(L34,L51,L68,L85,L102,L119,L136,L153,L170,L187,L204,L221,L238,L255,L272,L289,L306,L323,L340,L357,L374,L391)</f>
        <v>34.007700105998218</v>
      </c>
      <c r="M17" s="249">
        <f t="shared" si="22"/>
        <v>47.450040813712654</v>
      </c>
      <c r="N17" s="249">
        <f t="shared" si="22"/>
        <v>6.2689038770402847</v>
      </c>
      <c r="O17" s="249">
        <f t="shared" si="8"/>
        <v>87.72664479675116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472.4585679614965</v>
      </c>
      <c r="C19" s="247">
        <f t="shared" ref="C19:O19" si="23">SUM(C9:C17)</f>
        <v>236.36476698209361</v>
      </c>
      <c r="D19" s="247">
        <f t="shared" si="23"/>
        <v>122.28766505640984</v>
      </c>
      <c r="E19" s="247">
        <f t="shared" si="23"/>
        <v>831.11099999999999</v>
      </c>
      <c r="F19" s="247"/>
      <c r="G19" s="247">
        <f t="shared" si="23"/>
        <v>481.92058189418231</v>
      </c>
      <c r="H19" s="247">
        <f t="shared" si="23"/>
        <v>255.53963475717151</v>
      </c>
      <c r="I19" s="247">
        <f t="shared" si="23"/>
        <v>115.49978334864657</v>
      </c>
      <c r="J19" s="247">
        <f t="shared" si="23"/>
        <v>852.96000000000026</v>
      </c>
      <c r="K19" s="247"/>
      <c r="L19" s="247">
        <f t="shared" si="23"/>
        <v>516.27665131538652</v>
      </c>
      <c r="M19" s="247">
        <f t="shared" si="23"/>
        <v>264.2777467867694</v>
      </c>
      <c r="N19" s="247">
        <f t="shared" si="23"/>
        <v>128.3166018978439</v>
      </c>
      <c r="O19" s="247">
        <f t="shared" si="23"/>
        <v>908.87099999999987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0.70568399605977583</v>
      </c>
      <c r="C26" s="302">
        <v>0.11691810557173202</v>
      </c>
      <c r="D26" s="302">
        <v>0.12056893116630821</v>
      </c>
      <c r="E26" s="302">
        <f>SUM(B26:D26)</f>
        <v>0.943171032797816</v>
      </c>
      <c r="F26" s="303"/>
      <c r="G26" s="302">
        <v>0.79048611958732451</v>
      </c>
      <c r="H26" s="302">
        <v>0.1003592542995866</v>
      </c>
      <c r="I26" s="302">
        <v>9.4089206885455634E-2</v>
      </c>
      <c r="J26" s="302">
        <f>SUM(G26:I26)</f>
        <v>0.98493458077236673</v>
      </c>
      <c r="K26" s="303"/>
      <c r="L26" s="302">
        <v>0.93895054015019708</v>
      </c>
      <c r="M26" s="302">
        <v>7.7076639707183398E-2</v>
      </c>
      <c r="N26" s="302">
        <v>0.10547904788931603</v>
      </c>
      <c r="O26" s="302">
        <f>SUM(L26:N26)</f>
        <v>1.1215062277466965</v>
      </c>
    </row>
    <row r="27" spans="1:15" s="236" customFormat="1" x14ac:dyDescent="0.2">
      <c r="A27" s="237" t="str">
        <f>name!E$5</f>
        <v>Professional occupations</v>
      </c>
      <c r="B27" s="302">
        <v>0.73520321386365683</v>
      </c>
      <c r="C27" s="302">
        <v>0.12284203517074488</v>
      </c>
      <c r="D27" s="302">
        <v>9.6297697093315232E-2</v>
      </c>
      <c r="E27" s="302">
        <f t="shared" ref="E27:E34" si="24">SUM(B27:D27)</f>
        <v>0.95434294612771697</v>
      </c>
      <c r="F27" s="303"/>
      <c r="G27" s="302">
        <v>0.97099282686182053</v>
      </c>
      <c r="H27" s="302">
        <v>8.4122282361452833E-2</v>
      </c>
      <c r="I27" s="302">
        <v>0.12707724517958877</v>
      </c>
      <c r="J27" s="302">
        <f t="shared" ref="J27:J34" si="25">SUM(G27:I27)</f>
        <v>1.1821923544028621</v>
      </c>
      <c r="K27" s="303"/>
      <c r="L27" s="302">
        <v>1.4469834394321546</v>
      </c>
      <c r="M27" s="302">
        <v>8.9176726485558869E-2</v>
      </c>
      <c r="N27" s="302">
        <v>0.20291414855689738</v>
      </c>
      <c r="O27" s="302">
        <f t="shared" ref="O27:O34" si="26">SUM(L27:N27)</f>
        <v>1.7390743144746108</v>
      </c>
    </row>
    <row r="28" spans="1:15" s="236" customFormat="1" x14ac:dyDescent="0.2">
      <c r="A28" s="237" t="str">
        <f>name!E$6</f>
        <v>Associate professional occupations</v>
      </c>
      <c r="B28" s="302">
        <v>0.54689972210093085</v>
      </c>
      <c r="C28" s="302">
        <v>0.10696153367385521</v>
      </c>
      <c r="D28" s="302">
        <v>3.7553902490226693E-2</v>
      </c>
      <c r="E28" s="302">
        <f t="shared" si="24"/>
        <v>0.69141515826501276</v>
      </c>
      <c r="F28" s="303"/>
      <c r="G28" s="302">
        <v>0.63670820965599428</v>
      </c>
      <c r="H28" s="302">
        <v>6.8224527631615364E-2</v>
      </c>
      <c r="I28" s="302">
        <v>3.848873883464092E-2</v>
      </c>
      <c r="J28" s="302">
        <f t="shared" si="25"/>
        <v>0.74342147612225051</v>
      </c>
      <c r="K28" s="303"/>
      <c r="L28" s="302">
        <v>0.74653481368300889</v>
      </c>
      <c r="M28" s="302">
        <v>6.883523289373647E-2</v>
      </c>
      <c r="N28" s="302">
        <v>6.6875109454635318E-2</v>
      </c>
      <c r="O28" s="302">
        <f t="shared" si="26"/>
        <v>0.88224515603138065</v>
      </c>
    </row>
    <row r="29" spans="1:15" s="236" customFormat="1" x14ac:dyDescent="0.2">
      <c r="A29" s="237" t="str">
        <f>name!E$7</f>
        <v>Administrative and secretarial occupations</v>
      </c>
      <c r="B29" s="302">
        <v>0.5808045187336075</v>
      </c>
      <c r="C29" s="302">
        <v>0.37115829786105137</v>
      </c>
      <c r="D29" s="302">
        <v>3.5049908333610234E-2</v>
      </c>
      <c r="E29" s="302">
        <f t="shared" si="24"/>
        <v>0.98701272492826908</v>
      </c>
      <c r="F29" s="303"/>
      <c r="G29" s="302">
        <v>0.5442415411302699</v>
      </c>
      <c r="H29" s="302">
        <v>0.34645656102100286</v>
      </c>
      <c r="I29" s="302">
        <v>1.8864345077324676E-2</v>
      </c>
      <c r="J29" s="302">
        <f t="shared" si="25"/>
        <v>0.90956244722859747</v>
      </c>
      <c r="K29" s="303"/>
      <c r="L29" s="302">
        <v>0.38877564196980391</v>
      </c>
      <c r="M29" s="302">
        <v>0.21630764813242292</v>
      </c>
      <c r="N29" s="302">
        <v>2.158789712471814E-2</v>
      </c>
      <c r="O29" s="302">
        <f t="shared" si="26"/>
        <v>0.62667118722694493</v>
      </c>
    </row>
    <row r="30" spans="1:15" s="236" customFormat="1" x14ac:dyDescent="0.2">
      <c r="A30" s="237" t="str">
        <f>name!E$8</f>
        <v>Skilled trades occupations</v>
      </c>
      <c r="B30" s="302">
        <v>2.9570899781163917</v>
      </c>
      <c r="C30" s="302">
        <v>0.3736681793791673</v>
      </c>
      <c r="D30" s="302">
        <v>2.8276871815182822</v>
      </c>
      <c r="E30" s="302">
        <f t="shared" si="24"/>
        <v>6.1584453390138414</v>
      </c>
      <c r="F30" s="303"/>
      <c r="G30" s="302">
        <v>2.5482500785204261</v>
      </c>
      <c r="H30" s="302">
        <v>0.19853515421076043</v>
      </c>
      <c r="I30" s="302">
        <v>1.9679802899107643</v>
      </c>
      <c r="J30" s="302">
        <f>SUM(G30:I30)</f>
        <v>4.7147655226419509</v>
      </c>
      <c r="K30" s="303"/>
      <c r="L30" s="302">
        <v>2.841776981237452</v>
      </c>
      <c r="M30" s="302">
        <v>0.17313339930139815</v>
      </c>
      <c r="N30" s="302">
        <v>1.7728242934783909</v>
      </c>
      <c r="O30" s="302">
        <f t="shared" si="26"/>
        <v>4.7877346740172406</v>
      </c>
    </row>
    <row r="31" spans="1:15" s="236" customFormat="1" x14ac:dyDescent="0.2">
      <c r="A31" s="237" t="str">
        <f>name!E$9</f>
        <v>Caring, leisure and other service occupations</v>
      </c>
      <c r="B31" s="302">
        <v>0.42124487296043717</v>
      </c>
      <c r="C31" s="302">
        <v>9.7820850118927091E-2</v>
      </c>
      <c r="D31" s="302">
        <v>2.2959048573669913E-2</v>
      </c>
      <c r="E31" s="302">
        <f t="shared" si="24"/>
        <v>0.5420247716530342</v>
      </c>
      <c r="F31" s="303"/>
      <c r="G31" s="302">
        <v>0.38394690292648997</v>
      </c>
      <c r="H31" s="302">
        <v>8.8645639856526001E-2</v>
      </c>
      <c r="I31" s="302">
        <v>1.4092745586056991E-2</v>
      </c>
      <c r="J31" s="302">
        <f t="shared" si="25"/>
        <v>0.48668528836907299</v>
      </c>
      <c r="K31" s="303"/>
      <c r="L31" s="302">
        <v>0.39676199487609637</v>
      </c>
      <c r="M31" s="302">
        <v>4.0629829172477122E-2</v>
      </c>
      <c r="N31" s="302">
        <v>1.4754332102683954E-2</v>
      </c>
      <c r="O31" s="302">
        <f t="shared" si="26"/>
        <v>0.45214615615125742</v>
      </c>
    </row>
    <row r="32" spans="1:15" s="236" customFormat="1" x14ac:dyDescent="0.2">
      <c r="A32" s="237" t="str">
        <f>name!E$10</f>
        <v>Sales and customer service occupations</v>
      </c>
      <c r="B32" s="302">
        <v>0.22483243180326332</v>
      </c>
      <c r="C32" s="302">
        <v>0.1174025590416765</v>
      </c>
      <c r="D32" s="302">
        <v>3.5543139247988118E-2</v>
      </c>
      <c r="E32" s="302">
        <f t="shared" si="24"/>
        <v>0.37777813009292793</v>
      </c>
      <c r="F32" s="303"/>
      <c r="G32" s="302">
        <v>0.20167876353681427</v>
      </c>
      <c r="H32" s="302">
        <v>7.7830878687364116E-2</v>
      </c>
      <c r="I32" s="302">
        <v>1.9120656214722788E-2</v>
      </c>
      <c r="J32" s="302">
        <f t="shared" si="25"/>
        <v>0.29863029843890121</v>
      </c>
      <c r="K32" s="303"/>
      <c r="L32" s="302">
        <v>0.2214058528307446</v>
      </c>
      <c r="M32" s="302">
        <v>3.9979551050290101E-2</v>
      </c>
      <c r="N32" s="302">
        <v>1.4174233243655566E-2</v>
      </c>
      <c r="O32" s="302">
        <f t="shared" si="26"/>
        <v>0.27555963712469028</v>
      </c>
    </row>
    <row r="33" spans="1:15" s="236" customFormat="1" x14ac:dyDescent="0.2">
      <c r="A33" s="237" t="str">
        <f>name!E$11</f>
        <v>Process, plant and machine operatives</v>
      </c>
      <c r="B33" s="302">
        <v>0.61123264703538649</v>
      </c>
      <c r="C33" s="302">
        <v>5.145140239849029E-2</v>
      </c>
      <c r="D33" s="302">
        <v>7.6609621909438461E-3</v>
      </c>
      <c r="E33" s="302">
        <f t="shared" si="24"/>
        <v>0.67034501162482063</v>
      </c>
      <c r="F33" s="303"/>
      <c r="G33" s="302">
        <v>0.4578749924773392</v>
      </c>
      <c r="H33" s="302">
        <v>2.227035125152825E-2</v>
      </c>
      <c r="I33" s="302">
        <v>6.6286393653795525E-3</v>
      </c>
      <c r="J33" s="302">
        <f t="shared" si="25"/>
        <v>0.48677398309424702</v>
      </c>
      <c r="K33" s="303"/>
      <c r="L33" s="302">
        <v>0.36746473989403133</v>
      </c>
      <c r="M33" s="302">
        <v>3.1466169605879071E-2</v>
      </c>
      <c r="N33" s="302">
        <v>1.6252746629997965E-2</v>
      </c>
      <c r="O33" s="302">
        <f t="shared" si="26"/>
        <v>0.41518365612990837</v>
      </c>
    </row>
    <row r="34" spans="1:15" s="236" customFormat="1" x14ac:dyDescent="0.2">
      <c r="A34" s="237" t="str">
        <f>name!E$12</f>
        <v>Elementary occupations</v>
      </c>
      <c r="B34" s="302">
        <v>1.5579889295906868</v>
      </c>
      <c r="C34" s="302">
        <v>0.25320749667662451</v>
      </c>
      <c r="D34" s="302">
        <v>0.10926845922923341</v>
      </c>
      <c r="E34" s="302">
        <f t="shared" si="24"/>
        <v>1.9204648854965447</v>
      </c>
      <c r="F34" s="303"/>
      <c r="G34" s="302">
        <v>1.0684044785443167</v>
      </c>
      <c r="H34" s="302">
        <v>0.18803524222639964</v>
      </c>
      <c r="I34" s="302">
        <v>4.1594328159035542E-2</v>
      </c>
      <c r="J34" s="302">
        <f t="shared" si="25"/>
        <v>1.2980340489297519</v>
      </c>
      <c r="K34" s="303"/>
      <c r="L34" s="302">
        <v>1.1235205655691345</v>
      </c>
      <c r="M34" s="302">
        <v>0.35644085060249564</v>
      </c>
      <c r="N34" s="302">
        <v>6.0917574925637499E-2</v>
      </c>
      <c r="O34" s="302">
        <f t="shared" si="26"/>
        <v>1.5408789910972676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8.3409803102641362</v>
      </c>
      <c r="C36" s="311">
        <f t="shared" ref="C36:O36" si="27">SUM(C26:C34)</f>
        <v>1.6114304598922691</v>
      </c>
      <c r="D36" s="311">
        <f t="shared" si="27"/>
        <v>3.2925892298435775</v>
      </c>
      <c r="E36" s="311">
        <f t="shared" si="27"/>
        <v>13.244999999999983</v>
      </c>
      <c r="F36" s="311"/>
      <c r="G36" s="311">
        <f t="shared" si="27"/>
        <v>7.602583913240796</v>
      </c>
      <c r="H36" s="311">
        <f t="shared" si="27"/>
        <v>1.174479891546236</v>
      </c>
      <c r="I36" s="311">
        <f t="shared" si="27"/>
        <v>2.3279361952129687</v>
      </c>
      <c r="J36" s="311">
        <f t="shared" si="27"/>
        <v>11.105</v>
      </c>
      <c r="K36" s="311"/>
      <c r="L36" s="311">
        <f t="shared" si="27"/>
        <v>8.4721745696426236</v>
      </c>
      <c r="M36" s="311">
        <f t="shared" si="27"/>
        <v>1.0930460469514418</v>
      </c>
      <c r="N36" s="311">
        <f t="shared" si="27"/>
        <v>2.2757793834059328</v>
      </c>
      <c r="O36" s="311">
        <f t="shared" si="27"/>
        <v>11.840999999999999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7.981136627235863E-2</v>
      </c>
      <c r="C43" s="302">
        <v>2.8834883221058095E-3</v>
      </c>
      <c r="D43" s="302">
        <v>3.0303499755508608E-2</v>
      </c>
      <c r="E43" s="302">
        <f>SUM(B43:D43)</f>
        <v>0.11299835434997305</v>
      </c>
      <c r="F43" s="303"/>
      <c r="G43" s="302">
        <v>6.7152437508238988E-2</v>
      </c>
      <c r="H43" s="302">
        <v>4.0359477734474127E-4</v>
      </c>
      <c r="I43" s="302">
        <v>5.4368217319733986E-2</v>
      </c>
      <c r="J43" s="302">
        <f>SUM(G43:I43)</f>
        <v>0.12192424960531771</v>
      </c>
      <c r="K43" s="303"/>
      <c r="L43" s="302">
        <v>5.8325207227875028E-2</v>
      </c>
      <c r="M43" s="302">
        <v>3.3391281005368788E-4</v>
      </c>
      <c r="N43" s="302">
        <v>5.0715465013569584E-2</v>
      </c>
      <c r="O43" s="302">
        <f>SUM(L43:N43)</f>
        <v>0.1093745850514983</v>
      </c>
    </row>
    <row r="44" spans="1:15" s="236" customFormat="1" x14ac:dyDescent="0.2">
      <c r="A44" s="237" t="str">
        <f>name!E$5</f>
        <v>Professional occupations</v>
      </c>
      <c r="B44" s="302">
        <v>5.0038058782494371E-2</v>
      </c>
      <c r="C44" s="302">
        <v>6.1075286728320853E-3</v>
      </c>
      <c r="D44" s="302">
        <v>1.4493853354407725E-2</v>
      </c>
      <c r="E44" s="302">
        <f t="shared" ref="E44:E51" si="28">SUM(B44:D44)</f>
        <v>7.063944080973418E-2</v>
      </c>
      <c r="F44" s="303"/>
      <c r="G44" s="302">
        <v>4.815703951538379E-2</v>
      </c>
      <c r="H44" s="302">
        <v>1.2932886655671867E-3</v>
      </c>
      <c r="I44" s="302">
        <v>1.9762932347010646E-2</v>
      </c>
      <c r="J44" s="302">
        <f t="shared" ref="J44:J46" si="29">SUM(G44:I44)</f>
        <v>6.9213260527961618E-2</v>
      </c>
      <c r="K44" s="303"/>
      <c r="L44" s="302">
        <v>4.5059405725697187E-2</v>
      </c>
      <c r="M44" s="302">
        <v>8.5421529464859184E-4</v>
      </c>
      <c r="N44" s="302">
        <v>4.9179088855908337E-3</v>
      </c>
      <c r="O44" s="302">
        <f t="shared" ref="O44:O51" si="30">SUM(L44:N44)</f>
        <v>5.0831529905936611E-2</v>
      </c>
    </row>
    <row r="45" spans="1:15" s="236" customFormat="1" x14ac:dyDescent="0.2">
      <c r="A45" s="237" t="str">
        <f>name!E$6</f>
        <v>Associate professional occupations</v>
      </c>
      <c r="B45" s="302">
        <v>4.0486181220266461E-2</v>
      </c>
      <c r="C45" s="302">
        <v>3.6864669067030718E-3</v>
      </c>
      <c r="D45" s="302">
        <v>6.9499597147933698E-3</v>
      </c>
      <c r="E45" s="302">
        <f t="shared" si="28"/>
        <v>5.1122607841762903E-2</v>
      </c>
      <c r="F45" s="303"/>
      <c r="G45" s="302">
        <v>3.5939393270584437E-2</v>
      </c>
      <c r="H45" s="302">
        <v>8.2828770051603118E-4</v>
      </c>
      <c r="I45" s="302">
        <v>8.9967334401799669E-3</v>
      </c>
      <c r="J45" s="302">
        <f t="shared" si="29"/>
        <v>4.5764414411280437E-2</v>
      </c>
      <c r="K45" s="303"/>
      <c r="L45" s="302">
        <v>3.1047909738887845E-2</v>
      </c>
      <c r="M45" s="302">
        <v>6.6800584849750625E-4</v>
      </c>
      <c r="N45" s="302">
        <v>4.3899242419683619E-3</v>
      </c>
      <c r="O45" s="302">
        <f t="shared" si="30"/>
        <v>3.6105839829353711E-2</v>
      </c>
    </row>
    <row r="46" spans="1:15" s="236" customFormat="1" x14ac:dyDescent="0.2">
      <c r="A46" s="237" t="str">
        <f>name!E$7</f>
        <v>Administrative and secretarial occupations</v>
      </c>
      <c r="B46" s="302">
        <v>4.161164711039874E-2</v>
      </c>
      <c r="C46" s="302">
        <v>5.1399900542107866E-3</v>
      </c>
      <c r="D46" s="302">
        <v>4.2131184310642503E-3</v>
      </c>
      <c r="E46" s="302">
        <f t="shared" si="28"/>
        <v>5.0964755595673775E-2</v>
      </c>
      <c r="F46" s="303"/>
      <c r="G46" s="302">
        <v>3.4989891026468392E-2</v>
      </c>
      <c r="H46" s="302">
        <v>1.6937072316441715E-3</v>
      </c>
      <c r="I46" s="302">
        <v>5.1061077662882233E-3</v>
      </c>
      <c r="J46" s="302">
        <f t="shared" si="29"/>
        <v>4.178970602440079E-2</v>
      </c>
      <c r="K46" s="303"/>
      <c r="L46" s="302">
        <v>3.0924875934039715E-2</v>
      </c>
      <c r="M46" s="302">
        <v>8.7502934710776109E-4</v>
      </c>
      <c r="N46" s="302">
        <v>5.4783811738758452E-3</v>
      </c>
      <c r="O46" s="302">
        <f t="shared" si="30"/>
        <v>3.7278286455023318E-2</v>
      </c>
    </row>
    <row r="47" spans="1:15" s="236" customFormat="1" x14ac:dyDescent="0.2">
      <c r="A47" s="237" t="str">
        <f>name!E$8</f>
        <v>Skilled trades occupations</v>
      </c>
      <c r="B47" s="302">
        <v>8.0978580655764673E-2</v>
      </c>
      <c r="C47" s="302">
        <v>5.922334641558045E-3</v>
      </c>
      <c r="D47" s="302">
        <v>2.9117702795593E-2</v>
      </c>
      <c r="E47" s="302">
        <f t="shared" si="28"/>
        <v>0.11601861809291572</v>
      </c>
      <c r="F47" s="303"/>
      <c r="G47" s="302">
        <v>4.9644825398680648E-2</v>
      </c>
      <c r="H47" s="302">
        <v>7.8859192112336763E-4</v>
      </c>
      <c r="I47" s="302">
        <v>2.8751870447099804E-2</v>
      </c>
      <c r="J47" s="302">
        <f>SUM(G47:I47)</f>
        <v>7.9185287766903825E-2</v>
      </c>
      <c r="K47" s="303"/>
      <c r="L47" s="302">
        <v>3.3550782826628031E-2</v>
      </c>
      <c r="M47" s="302">
        <v>6.5803902544371497E-4</v>
      </c>
      <c r="N47" s="302">
        <v>9.7866475778938342E-3</v>
      </c>
      <c r="O47" s="302">
        <f t="shared" si="30"/>
        <v>4.3995469429965579E-2</v>
      </c>
    </row>
    <row r="48" spans="1:15" s="236" customFormat="1" x14ac:dyDescent="0.2">
      <c r="A48" s="237" t="str">
        <f>name!E$9</f>
        <v>Caring, leisure and other service occupations</v>
      </c>
      <c r="B48" s="302">
        <v>3.0465895156571096E-3</v>
      </c>
      <c r="C48" s="302">
        <v>7.4908759783949737E-3</v>
      </c>
      <c r="D48" s="302">
        <v>9.5997302381735893E-4</v>
      </c>
      <c r="E48" s="302">
        <f t="shared" si="28"/>
        <v>1.1497438517869442E-2</v>
      </c>
      <c r="F48" s="303"/>
      <c r="G48" s="302">
        <v>2.5125589896777532E-3</v>
      </c>
      <c r="H48" s="302">
        <v>2.8927440821881105E-3</v>
      </c>
      <c r="I48" s="302">
        <v>1.3254766262872169E-3</v>
      </c>
      <c r="J48" s="302">
        <f t="shared" ref="J48:J51" si="31">SUM(G48:I48)</f>
        <v>6.7307796981530815E-3</v>
      </c>
      <c r="K48" s="303"/>
      <c r="L48" s="302">
        <v>2.2892701955600989E-3</v>
      </c>
      <c r="M48" s="302">
        <v>2.0572019177220722E-3</v>
      </c>
      <c r="N48" s="302">
        <v>1.5629954674817891E-3</v>
      </c>
      <c r="O48" s="302">
        <f t="shared" si="30"/>
        <v>5.9094675807639593E-3</v>
      </c>
    </row>
    <row r="49" spans="1:15" s="236" customFormat="1" x14ac:dyDescent="0.2">
      <c r="A49" s="237" t="str">
        <f>name!E$10</f>
        <v>Sales and customer service occupations</v>
      </c>
      <c r="B49" s="302">
        <v>1.2689190772942865E-2</v>
      </c>
      <c r="C49" s="302">
        <v>8.1397180371175146E-3</v>
      </c>
      <c r="D49" s="302">
        <v>1.7354819345030161E-3</v>
      </c>
      <c r="E49" s="302">
        <f t="shared" si="28"/>
        <v>2.2564390744563397E-2</v>
      </c>
      <c r="F49" s="303"/>
      <c r="G49" s="302">
        <v>9.7338799455069531E-3</v>
      </c>
      <c r="H49" s="302">
        <v>1.6733058057081967E-3</v>
      </c>
      <c r="I49" s="302">
        <v>2.3124338853925067E-3</v>
      </c>
      <c r="J49" s="302">
        <f t="shared" si="31"/>
        <v>1.3719619636607656E-2</v>
      </c>
      <c r="K49" s="303"/>
      <c r="L49" s="302">
        <v>9.3362548840532685E-3</v>
      </c>
      <c r="M49" s="302">
        <v>1.0234360974685839E-3</v>
      </c>
      <c r="N49" s="302">
        <v>2.2778233806513603E-3</v>
      </c>
      <c r="O49" s="302">
        <f t="shared" si="30"/>
        <v>1.2637514362173214E-2</v>
      </c>
    </row>
    <row r="50" spans="1:15" s="236" customFormat="1" x14ac:dyDescent="0.2">
      <c r="A50" s="237" t="str">
        <f>name!E$11</f>
        <v>Process, plant and machine operatives</v>
      </c>
      <c r="B50" s="302">
        <v>7.6876607836034797E-2</v>
      </c>
      <c r="C50" s="302">
        <v>1.0826408887077123E-2</v>
      </c>
      <c r="D50" s="302">
        <v>2.0269822536558943E-2</v>
      </c>
      <c r="E50" s="302">
        <f t="shared" si="28"/>
        <v>0.10797283925967087</v>
      </c>
      <c r="F50" s="303"/>
      <c r="G50" s="302">
        <v>5.0447216803845271E-2</v>
      </c>
      <c r="H50" s="302">
        <v>6.8961810090514841E-4</v>
      </c>
      <c r="I50" s="302">
        <v>3.3646391964333194E-2</v>
      </c>
      <c r="J50" s="302">
        <f t="shared" si="31"/>
        <v>8.4783226869083614E-2</v>
      </c>
      <c r="K50" s="303"/>
      <c r="L50" s="302">
        <v>4.0970758139246818E-2</v>
      </c>
      <c r="M50" s="302">
        <v>7.9684505229373089E-4</v>
      </c>
      <c r="N50" s="302">
        <v>4.173152367556756E-2</v>
      </c>
      <c r="O50" s="302">
        <f t="shared" si="30"/>
        <v>8.3499126867108114E-2</v>
      </c>
    </row>
    <row r="51" spans="1:15" s="236" customFormat="1" x14ac:dyDescent="0.2">
      <c r="A51" s="237" t="str">
        <f>name!E$12</f>
        <v>Elementary occupations</v>
      </c>
      <c r="B51" s="302">
        <v>8.4693557992480597E-3</v>
      </c>
      <c r="C51" s="302">
        <v>9.2354240001392019E-3</v>
      </c>
      <c r="D51" s="302">
        <v>6.5167749884485421E-3</v>
      </c>
      <c r="E51" s="302">
        <f t="shared" si="28"/>
        <v>2.4221554787835803E-2</v>
      </c>
      <c r="F51" s="303"/>
      <c r="G51" s="302">
        <v>5.421767442554638E-3</v>
      </c>
      <c r="H51" s="302">
        <v>2.3837264015630481E-3</v>
      </c>
      <c r="I51" s="302">
        <v>8.083961616173042E-3</v>
      </c>
      <c r="J51" s="302">
        <f t="shared" si="31"/>
        <v>1.5889455460290726E-2</v>
      </c>
      <c r="K51" s="303"/>
      <c r="L51" s="302">
        <v>4.6457003453199627E-3</v>
      </c>
      <c r="M51" s="302">
        <v>4.1978360590630712E-3</v>
      </c>
      <c r="N51" s="302">
        <v>8.524644113794777E-3</v>
      </c>
      <c r="O51" s="302">
        <f t="shared" si="30"/>
        <v>1.736818051817781E-2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0.39400757796516567</v>
      </c>
      <c r="C53" s="311">
        <f t="shared" ref="C53:E53" si="32">SUM(C43:C51)</f>
        <v>5.9432235500138604E-2</v>
      </c>
      <c r="D53" s="311">
        <f t="shared" si="32"/>
        <v>0.11456018653469481</v>
      </c>
      <c r="E53" s="311">
        <f t="shared" si="32"/>
        <v>0.56799999999999917</v>
      </c>
      <c r="F53" s="311"/>
      <c r="G53" s="311">
        <f t="shared" ref="G53:J53" si="33">SUM(G43:G51)</f>
        <v>0.30399900990094086</v>
      </c>
      <c r="H53" s="311">
        <f t="shared" si="33"/>
        <v>1.2646864686560001E-2</v>
      </c>
      <c r="I53" s="311">
        <f t="shared" si="33"/>
        <v>0.16235412541249861</v>
      </c>
      <c r="J53" s="311">
        <f t="shared" si="33"/>
        <v>0.47899999999999948</v>
      </c>
      <c r="K53" s="311"/>
      <c r="L53" s="311">
        <f t="shared" ref="L53:O53" si="34">SUM(L43:L51)</f>
        <v>0.25615016501730797</v>
      </c>
      <c r="M53" s="311">
        <f t="shared" si="34"/>
        <v>1.1464521452298721E-2</v>
      </c>
      <c r="N53" s="311">
        <f t="shared" si="34"/>
        <v>0.12938531353039395</v>
      </c>
      <c r="O53" s="311">
        <f t="shared" si="34"/>
        <v>0.39700000000000057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0.51293064372975117</v>
      </c>
      <c r="C60" s="302">
        <v>4.0137437641540513E-2</v>
      </c>
      <c r="D60" s="302">
        <v>7.5958240359771195E-2</v>
      </c>
      <c r="E60" s="302">
        <f>SUM(B60:D60)</f>
        <v>0.62902632173106288</v>
      </c>
      <c r="F60" s="303"/>
      <c r="G60" s="302">
        <v>0.77156085987082268</v>
      </c>
      <c r="H60" s="302">
        <v>0.11429528318010082</v>
      </c>
      <c r="I60" s="302">
        <v>7.7912509556069764E-2</v>
      </c>
      <c r="J60" s="302">
        <f>SUM(G60:I60)</f>
        <v>0.96376865260699329</v>
      </c>
      <c r="K60" s="303"/>
      <c r="L60" s="302">
        <v>0.89557021027680295</v>
      </c>
      <c r="M60" s="302">
        <v>0.11886223503374185</v>
      </c>
      <c r="N60" s="302">
        <v>9.1578574476682634E-2</v>
      </c>
      <c r="O60" s="302">
        <f>SUM(L60:N60)</f>
        <v>1.1060110197872275</v>
      </c>
    </row>
    <row r="61" spans="1:15" s="236" customFormat="1" x14ac:dyDescent="0.2">
      <c r="A61" s="237" t="str">
        <f>name!E$5</f>
        <v>Professional occupations</v>
      </c>
      <c r="B61" s="302">
        <v>0.44344725737598917</v>
      </c>
      <c r="C61" s="302">
        <v>2.0886708964701427E-2</v>
      </c>
      <c r="D61" s="302">
        <v>3.1697755812467074E-2</v>
      </c>
      <c r="E61" s="302">
        <f t="shared" ref="E61:E68" si="35">SUM(B61:D61)</f>
        <v>0.49603172215315766</v>
      </c>
      <c r="F61" s="303"/>
      <c r="G61" s="302">
        <v>0.76672973608873984</v>
      </c>
      <c r="H61" s="302">
        <v>6.2251265905377294E-2</v>
      </c>
      <c r="I61" s="302">
        <v>3.4768623908677507E-2</v>
      </c>
      <c r="J61" s="302">
        <f t="shared" ref="J61:J63" si="36">SUM(G61:I61)</f>
        <v>0.86374962590279469</v>
      </c>
      <c r="K61" s="303"/>
      <c r="L61" s="302">
        <v>1.2744025387971045</v>
      </c>
      <c r="M61" s="302">
        <v>5.9020579400181052E-2</v>
      </c>
      <c r="N61" s="302">
        <v>2.6262376641099094E-2</v>
      </c>
      <c r="O61" s="302">
        <f t="shared" ref="O61:O68" si="37">SUM(L61:N61)</f>
        <v>1.3596854948383847</v>
      </c>
    </row>
    <row r="62" spans="1:15" s="236" customFormat="1" x14ac:dyDescent="0.2">
      <c r="A62" s="237" t="str">
        <f>name!E$6</f>
        <v>Associate professional occupations</v>
      </c>
      <c r="B62" s="302">
        <v>0.58404650098997968</v>
      </c>
      <c r="C62" s="302">
        <v>4.5441319430653888E-2</v>
      </c>
      <c r="D62" s="302">
        <v>2.5225804588013417E-2</v>
      </c>
      <c r="E62" s="302">
        <f t="shared" si="35"/>
        <v>0.65471362500864694</v>
      </c>
      <c r="F62" s="303"/>
      <c r="G62" s="302">
        <v>0.89378955370454238</v>
      </c>
      <c r="H62" s="302">
        <v>0.11328668720346047</v>
      </c>
      <c r="I62" s="302">
        <v>2.1370663766233981E-2</v>
      </c>
      <c r="J62" s="302">
        <f t="shared" si="36"/>
        <v>1.0284469046742371</v>
      </c>
      <c r="K62" s="303"/>
      <c r="L62" s="302">
        <v>1.2034894161359107</v>
      </c>
      <c r="M62" s="302">
        <v>0.10121164765570768</v>
      </c>
      <c r="N62" s="302">
        <v>1.7336597104374823E-2</v>
      </c>
      <c r="O62" s="302">
        <f t="shared" si="37"/>
        <v>1.3220376608959932</v>
      </c>
    </row>
    <row r="63" spans="1:15" s="236" customFormat="1" x14ac:dyDescent="0.2">
      <c r="A63" s="237" t="str">
        <f>name!E$7</f>
        <v>Administrative and secretarial occupations</v>
      </c>
      <c r="B63" s="302">
        <v>0.42355735839577208</v>
      </c>
      <c r="C63" s="302">
        <v>0.10577786790542633</v>
      </c>
      <c r="D63" s="302">
        <v>1.8106355679149672E-2</v>
      </c>
      <c r="E63" s="302">
        <f t="shared" si="35"/>
        <v>0.54744158198034809</v>
      </c>
      <c r="F63" s="303"/>
      <c r="G63" s="302">
        <v>0.54328341123778567</v>
      </c>
      <c r="H63" s="302">
        <v>0.20796006952225218</v>
      </c>
      <c r="I63" s="302">
        <v>1.431480224905058E-2</v>
      </c>
      <c r="J63" s="302">
        <f t="shared" si="36"/>
        <v>0.76555828300908846</v>
      </c>
      <c r="K63" s="303"/>
      <c r="L63" s="302">
        <v>0.71158175485810626</v>
      </c>
      <c r="M63" s="302">
        <v>0.1350977800240788</v>
      </c>
      <c r="N63" s="302">
        <v>1.0291500174972197E-2</v>
      </c>
      <c r="O63" s="302">
        <f t="shared" si="37"/>
        <v>0.85697103505715722</v>
      </c>
    </row>
    <row r="64" spans="1:15" s="236" customFormat="1" x14ac:dyDescent="0.2">
      <c r="A64" s="237" t="str">
        <f>name!E$8</f>
        <v>Skilled trades occupations</v>
      </c>
      <c r="B64" s="302">
        <v>0.56224447734537331</v>
      </c>
      <c r="C64" s="302">
        <v>3.367163137390055E-2</v>
      </c>
      <c r="D64" s="302">
        <v>0.14155444260587827</v>
      </c>
      <c r="E64" s="302">
        <f t="shared" si="35"/>
        <v>0.73747055132515205</v>
      </c>
      <c r="F64" s="303"/>
      <c r="G64" s="302">
        <v>0.58092736820460411</v>
      </c>
      <c r="H64" s="302">
        <v>4.5495481208016664E-2</v>
      </c>
      <c r="I64" s="302">
        <v>0.10732807136959079</v>
      </c>
      <c r="J64" s="302">
        <f>SUM(G64:I64)</f>
        <v>0.73375092078221149</v>
      </c>
      <c r="K64" s="303"/>
      <c r="L64" s="302">
        <v>0.60189211548115873</v>
      </c>
      <c r="M64" s="302">
        <v>2.8226349668039764E-2</v>
      </c>
      <c r="N64" s="302">
        <v>9.1414081169240408E-2</v>
      </c>
      <c r="O64" s="302">
        <f t="shared" si="37"/>
        <v>0.72153254631843888</v>
      </c>
    </row>
    <row r="65" spans="1:15" s="236" customFormat="1" x14ac:dyDescent="0.2">
      <c r="A65" s="237" t="str">
        <f>name!E$9</f>
        <v>Caring, leisure and other service occupations</v>
      </c>
      <c r="B65" s="302">
        <v>4.420520727395838E-2</v>
      </c>
      <c r="C65" s="302">
        <v>1.2158410865575798E-2</v>
      </c>
      <c r="D65" s="302">
        <v>1.0287720430918842E-2</v>
      </c>
      <c r="E65" s="302">
        <f t="shared" si="35"/>
        <v>6.6651338570453023E-2</v>
      </c>
      <c r="F65" s="303"/>
      <c r="G65" s="302">
        <v>6.469092736622048E-2</v>
      </c>
      <c r="H65" s="302">
        <v>2.6927660471042458E-2</v>
      </c>
      <c r="I65" s="302">
        <v>1.189085818174569E-2</v>
      </c>
      <c r="J65" s="302">
        <f t="shared" ref="J65:J68" si="38">SUM(G65:I65)</f>
        <v>0.10350944601900863</v>
      </c>
      <c r="K65" s="303"/>
      <c r="L65" s="302">
        <v>7.8745866414850069E-2</v>
      </c>
      <c r="M65" s="302">
        <v>1.9407319017638175E-2</v>
      </c>
      <c r="N65" s="302">
        <v>1.4600865262128971E-2</v>
      </c>
      <c r="O65" s="302">
        <f t="shared" si="37"/>
        <v>0.11275405069461722</v>
      </c>
    </row>
    <row r="66" spans="1:15" s="236" customFormat="1" x14ac:dyDescent="0.2">
      <c r="A66" s="237" t="str">
        <f>name!E$10</f>
        <v>Sales and customer service occupations</v>
      </c>
      <c r="B66" s="302">
        <v>0.15970589078933906</v>
      </c>
      <c r="C66" s="302">
        <v>0.12945000617141642</v>
      </c>
      <c r="D66" s="302">
        <v>2.4248349879325615E-2</v>
      </c>
      <c r="E66" s="302">
        <f t="shared" si="35"/>
        <v>0.31340424684008111</v>
      </c>
      <c r="F66" s="303"/>
      <c r="G66" s="302">
        <v>0.20342721399728547</v>
      </c>
      <c r="H66" s="302">
        <v>0.23400242746380062</v>
      </c>
      <c r="I66" s="302">
        <v>2.4813823557062815E-2</v>
      </c>
      <c r="J66" s="302">
        <f t="shared" si="38"/>
        <v>0.46224346501814889</v>
      </c>
      <c r="K66" s="303"/>
      <c r="L66" s="302">
        <v>0.27846468745498359</v>
      </c>
      <c r="M66" s="302">
        <v>0.25571501484664183</v>
      </c>
      <c r="N66" s="302">
        <v>3.3558568596960596E-2</v>
      </c>
      <c r="O66" s="302">
        <f t="shared" si="37"/>
        <v>0.56773827089858608</v>
      </c>
    </row>
    <row r="67" spans="1:15" s="236" customFormat="1" x14ac:dyDescent="0.2">
      <c r="A67" s="237" t="str">
        <f>name!E$11</f>
        <v>Process, plant and machine operatives</v>
      </c>
      <c r="B67" s="302">
        <v>0.92207875350119406</v>
      </c>
      <c r="C67" s="302">
        <v>7.4666034758478689E-2</v>
      </c>
      <c r="D67" s="302">
        <v>5.4731336997649607E-2</v>
      </c>
      <c r="E67" s="302">
        <f t="shared" si="35"/>
        <v>1.0514761252573224</v>
      </c>
      <c r="F67" s="303"/>
      <c r="G67" s="302">
        <v>1.0049617253254675</v>
      </c>
      <c r="H67" s="302">
        <v>0.11979358599930387</v>
      </c>
      <c r="I67" s="302">
        <v>5.0987164055676971E-2</v>
      </c>
      <c r="J67" s="302">
        <f t="shared" si="38"/>
        <v>1.1757424753804482</v>
      </c>
      <c r="K67" s="303"/>
      <c r="L67" s="302">
        <v>0.95493970929558136</v>
      </c>
      <c r="M67" s="302">
        <v>0.20098440790900432</v>
      </c>
      <c r="N67" s="302">
        <v>0.11604345111911669</v>
      </c>
      <c r="O67" s="302">
        <f t="shared" si="37"/>
        <v>1.2719675683237024</v>
      </c>
    </row>
    <row r="68" spans="1:15" s="236" customFormat="1" x14ac:dyDescent="0.2">
      <c r="A68" s="237" t="str">
        <f>name!E$12</f>
        <v>Elementary occupations</v>
      </c>
      <c r="B68" s="302">
        <v>0.5401898896014109</v>
      </c>
      <c r="C68" s="302">
        <v>0.17293546905818369</v>
      </c>
      <c r="D68" s="302">
        <v>3.7659128474178093E-2</v>
      </c>
      <c r="E68" s="302">
        <f t="shared" si="35"/>
        <v>0.75078448713377266</v>
      </c>
      <c r="F68" s="303"/>
      <c r="G68" s="302">
        <v>0.56242923550701462</v>
      </c>
      <c r="H68" s="302">
        <v>0.28584422556873162</v>
      </c>
      <c r="I68" s="302">
        <v>1.7956765531331596E-2</v>
      </c>
      <c r="J68" s="302">
        <f t="shared" si="38"/>
        <v>0.86623022660707794</v>
      </c>
      <c r="K68" s="303"/>
      <c r="L68" s="302">
        <v>0.68533824096362472</v>
      </c>
      <c r="M68" s="302">
        <v>0.55366069147602981</v>
      </c>
      <c r="N68" s="302">
        <v>6.8303420746228263E-2</v>
      </c>
      <c r="O68" s="302">
        <f t="shared" si="37"/>
        <v>1.3073023531858827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4.1924059790027677</v>
      </c>
      <c r="C70" s="311">
        <f t="shared" ref="C70:E70" si="39">SUM(C60:C68)</f>
        <v>0.63512488616987728</v>
      </c>
      <c r="D70" s="311">
        <f t="shared" si="39"/>
        <v>0.41946913482735176</v>
      </c>
      <c r="E70" s="311">
        <f t="shared" si="39"/>
        <v>5.2469999999999963</v>
      </c>
      <c r="F70" s="311"/>
      <c r="G70" s="311">
        <f t="shared" ref="G70:J70" si="40">SUM(G60:G68)</f>
        <v>5.3918000313024823</v>
      </c>
      <c r="H70" s="311">
        <f t="shared" si="40"/>
        <v>1.2098566865220859</v>
      </c>
      <c r="I70" s="311">
        <f t="shared" si="40"/>
        <v>0.36134328217543965</v>
      </c>
      <c r="J70" s="311">
        <f t="shared" si="40"/>
        <v>6.963000000000009</v>
      </c>
      <c r="K70" s="311"/>
      <c r="L70" s="311">
        <f t="shared" ref="L70:O70" si="41">SUM(L60:L68)</f>
        <v>6.6844245396781217</v>
      </c>
      <c r="M70" s="311">
        <f t="shared" si="41"/>
        <v>1.4721860250310632</v>
      </c>
      <c r="N70" s="311">
        <f t="shared" si="41"/>
        <v>0.46938943529080362</v>
      </c>
      <c r="O70" s="311">
        <f t="shared" si="41"/>
        <v>8.6259999999999906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1.6319122786732014</v>
      </c>
      <c r="C77" s="302">
        <v>8.3944195816221409E-2</v>
      </c>
      <c r="D77" s="302">
        <v>0.18318664729827275</v>
      </c>
      <c r="E77" s="302">
        <f>SUM(B77:D77)</f>
        <v>1.8990431217876957</v>
      </c>
      <c r="F77" s="303"/>
      <c r="G77" s="302">
        <v>1.7554334001631811</v>
      </c>
      <c r="H77" s="302">
        <v>0.12648067505579863</v>
      </c>
      <c r="I77" s="302">
        <v>0.1951007994515595</v>
      </c>
      <c r="J77" s="302">
        <f>SUM(G77:I77)</f>
        <v>2.0770148746705392</v>
      </c>
      <c r="K77" s="303"/>
      <c r="L77" s="302">
        <v>1.146695693927084</v>
      </c>
      <c r="M77" s="302">
        <v>0.11268934294847996</v>
      </c>
      <c r="N77" s="302">
        <v>0.17041066633683188</v>
      </c>
      <c r="O77" s="302">
        <f>SUM(L77:N77)</f>
        <v>1.4297957032123958</v>
      </c>
    </row>
    <row r="78" spans="1:15" s="236" customFormat="1" x14ac:dyDescent="0.2">
      <c r="A78" s="237" t="str">
        <f>name!E$5</f>
        <v>Professional occupations</v>
      </c>
      <c r="B78" s="302">
        <v>2.3960425092187752</v>
      </c>
      <c r="C78" s="302">
        <v>6.5593573541925437E-2</v>
      </c>
      <c r="D78" s="302">
        <v>0.11608387318917049</v>
      </c>
      <c r="E78" s="302">
        <f t="shared" ref="E78:E85" si="42">SUM(B78:D78)</f>
        <v>2.5777199559498709</v>
      </c>
      <c r="F78" s="303"/>
      <c r="G78" s="302">
        <v>2.9677451738148592</v>
      </c>
      <c r="H78" s="302">
        <v>0.10169313622658294</v>
      </c>
      <c r="I78" s="302">
        <v>0.11638264528433927</v>
      </c>
      <c r="J78" s="302">
        <f t="shared" ref="J78:J80" si="43">SUM(G78:I78)</f>
        <v>3.1858209553257812</v>
      </c>
      <c r="K78" s="303"/>
      <c r="L78" s="302">
        <v>2.59424897123005</v>
      </c>
      <c r="M78" s="302">
        <v>8.3641693164179687E-2</v>
      </c>
      <c r="N78" s="302">
        <v>7.1322035844992235E-2</v>
      </c>
      <c r="O78" s="302">
        <f t="shared" ref="O78:O85" si="44">SUM(L78:N78)</f>
        <v>2.7492127002392222</v>
      </c>
    </row>
    <row r="79" spans="1:15" s="236" customFormat="1" x14ac:dyDescent="0.2">
      <c r="A79" s="237" t="str">
        <f>name!E$6</f>
        <v>Associate professional occupations</v>
      </c>
      <c r="B79" s="302">
        <v>1.4939832888617839</v>
      </c>
      <c r="C79" s="302">
        <v>7.4446329994659083E-2</v>
      </c>
      <c r="D79" s="302">
        <v>9.2638954181654951E-2</v>
      </c>
      <c r="E79" s="302">
        <f t="shared" si="42"/>
        <v>1.6610685730380981</v>
      </c>
      <c r="F79" s="303"/>
      <c r="G79" s="302">
        <v>1.6865172328095277</v>
      </c>
      <c r="H79" s="302">
        <v>0.10068011191810583</v>
      </c>
      <c r="I79" s="302">
        <v>8.6685048317505148E-2</v>
      </c>
      <c r="J79" s="302">
        <f t="shared" si="43"/>
        <v>1.8738823930451387</v>
      </c>
      <c r="K79" s="303"/>
      <c r="L79" s="302">
        <v>1.1749478365895409</v>
      </c>
      <c r="M79" s="302">
        <v>6.9341066158024156E-2</v>
      </c>
      <c r="N79" s="302">
        <v>6.097709908560877E-2</v>
      </c>
      <c r="O79" s="302">
        <f t="shared" si="44"/>
        <v>1.3052660018331739</v>
      </c>
    </row>
    <row r="80" spans="1:15" s="236" customFormat="1" x14ac:dyDescent="0.2">
      <c r="A80" s="237" t="str">
        <f>name!E$7</f>
        <v>Administrative and secretarial occupations</v>
      </c>
      <c r="B80" s="302">
        <v>0.63029388123392849</v>
      </c>
      <c r="C80" s="302">
        <v>0.19633308618877338</v>
      </c>
      <c r="D80" s="302">
        <v>3.8740943096001582E-2</v>
      </c>
      <c r="E80" s="302">
        <f t="shared" si="42"/>
        <v>0.86536791051870343</v>
      </c>
      <c r="F80" s="303"/>
      <c r="G80" s="302">
        <v>0.5924940551599186</v>
      </c>
      <c r="H80" s="302">
        <v>0.22864004076925293</v>
      </c>
      <c r="I80" s="302">
        <v>3.688593739998193E-2</v>
      </c>
      <c r="J80" s="302">
        <f t="shared" si="43"/>
        <v>0.85802003332915344</v>
      </c>
      <c r="K80" s="303"/>
      <c r="L80" s="302">
        <v>0.42583448650006345</v>
      </c>
      <c r="M80" s="302">
        <v>0.13101277916314452</v>
      </c>
      <c r="N80" s="302">
        <v>2.4544712519109453E-2</v>
      </c>
      <c r="O80" s="302">
        <f t="shared" si="44"/>
        <v>0.58139197818231747</v>
      </c>
    </row>
    <row r="81" spans="1:15" s="236" customFormat="1" x14ac:dyDescent="0.2">
      <c r="A81" s="237" t="str">
        <f>name!E$8</f>
        <v>Skilled trades occupations</v>
      </c>
      <c r="B81" s="302">
        <v>1.5461079651700464</v>
      </c>
      <c r="C81" s="302">
        <v>6.5567497399417946E-2</v>
      </c>
      <c r="D81" s="302">
        <v>0.16013624492245357</v>
      </c>
      <c r="E81" s="302">
        <f t="shared" si="42"/>
        <v>1.771811707491918</v>
      </c>
      <c r="F81" s="303"/>
      <c r="G81" s="302">
        <v>1.1785541837872511</v>
      </c>
      <c r="H81" s="302">
        <v>4.5875045746389211E-2</v>
      </c>
      <c r="I81" s="302">
        <v>0.10059092203711577</v>
      </c>
      <c r="J81" s="302">
        <f>SUM(G81:I81)</f>
        <v>1.325020151570756</v>
      </c>
      <c r="K81" s="303"/>
      <c r="L81" s="302">
        <v>0.68968040619038329</v>
      </c>
      <c r="M81" s="302">
        <v>3.8346142091295242E-2</v>
      </c>
      <c r="N81" s="302">
        <v>9.8037870578072825E-2</v>
      </c>
      <c r="O81" s="302">
        <f t="shared" si="44"/>
        <v>0.82606441885975135</v>
      </c>
    </row>
    <row r="82" spans="1:15" s="236" customFormat="1" x14ac:dyDescent="0.2">
      <c r="A82" s="237" t="str">
        <f>name!E$9</f>
        <v>Caring, leisure and other service occupations</v>
      </c>
      <c r="B82" s="302">
        <v>0.13719453689701991</v>
      </c>
      <c r="C82" s="302">
        <v>4.6340490345186607E-2</v>
      </c>
      <c r="D82" s="302">
        <v>2.4061184431351666E-2</v>
      </c>
      <c r="E82" s="302">
        <f t="shared" si="42"/>
        <v>0.20759621167355818</v>
      </c>
      <c r="F82" s="303"/>
      <c r="G82" s="302">
        <v>0.1070263663558101</v>
      </c>
      <c r="H82" s="302">
        <v>4.7507373503078383E-2</v>
      </c>
      <c r="I82" s="302">
        <v>2.7600176229376595E-2</v>
      </c>
      <c r="J82" s="302">
        <f t="shared" ref="J82:J85" si="45">SUM(G82:I82)</f>
        <v>0.1821339160882651</v>
      </c>
      <c r="K82" s="303"/>
      <c r="L82" s="302">
        <v>7.05864252854837E-2</v>
      </c>
      <c r="M82" s="302">
        <v>2.500536833687305E-2</v>
      </c>
      <c r="N82" s="302">
        <v>3.1456076685376859E-2</v>
      </c>
      <c r="O82" s="302">
        <f t="shared" si="44"/>
        <v>0.12704787030773362</v>
      </c>
    </row>
    <row r="83" spans="1:15" s="236" customFormat="1" x14ac:dyDescent="0.2">
      <c r="A83" s="237" t="str">
        <f>name!E$10</f>
        <v>Sales and customer service occupations</v>
      </c>
      <c r="B83" s="302">
        <v>0.23860569256434405</v>
      </c>
      <c r="C83" s="302">
        <v>7.3933440935223388E-2</v>
      </c>
      <c r="D83" s="302">
        <v>2.2792586272294389E-2</v>
      </c>
      <c r="E83" s="302">
        <f t="shared" si="42"/>
        <v>0.33533171977186182</v>
      </c>
      <c r="F83" s="303"/>
      <c r="G83" s="302">
        <v>0.21636952597423775</v>
      </c>
      <c r="H83" s="302">
        <v>8.3694390199849783E-2</v>
      </c>
      <c r="I83" s="302">
        <v>1.7446135314834722E-2</v>
      </c>
      <c r="J83" s="302">
        <f t="shared" si="45"/>
        <v>0.31751005148892231</v>
      </c>
      <c r="K83" s="303"/>
      <c r="L83" s="302">
        <v>0.15628005137177381</v>
      </c>
      <c r="M83" s="302">
        <v>7.6541648606639173E-2</v>
      </c>
      <c r="N83" s="302">
        <v>1.1987193526415968E-2</v>
      </c>
      <c r="O83" s="302">
        <f t="shared" si="44"/>
        <v>0.24480889350482896</v>
      </c>
    </row>
    <row r="84" spans="1:15" s="236" customFormat="1" x14ac:dyDescent="0.2">
      <c r="A84" s="237" t="str">
        <f>name!E$11</f>
        <v>Process, plant and machine operatives</v>
      </c>
      <c r="B84" s="302">
        <v>0.6123531931182048</v>
      </c>
      <c r="C84" s="302">
        <v>7.5862528424664136E-2</v>
      </c>
      <c r="D84" s="302">
        <v>3.9622716692362336E-2</v>
      </c>
      <c r="E84" s="302">
        <f t="shared" si="42"/>
        <v>0.7278384382352312</v>
      </c>
      <c r="F84" s="303"/>
      <c r="G84" s="302">
        <v>0.42381525687441579</v>
      </c>
      <c r="H84" s="302">
        <v>7.3994088996297336E-2</v>
      </c>
      <c r="I84" s="302">
        <v>4.0643252223559044E-2</v>
      </c>
      <c r="J84" s="302">
        <f t="shared" si="45"/>
        <v>0.53845259809427215</v>
      </c>
      <c r="K84" s="303"/>
      <c r="L84" s="302">
        <v>0.24628873671159232</v>
      </c>
      <c r="M84" s="302">
        <v>4.9716838236816406E-2</v>
      </c>
      <c r="N84" s="302">
        <v>3.3529664926991908E-2</v>
      </c>
      <c r="O84" s="302">
        <f t="shared" si="44"/>
        <v>0.32953523987540062</v>
      </c>
    </row>
    <row r="85" spans="1:15" s="236" customFormat="1" x14ac:dyDescent="0.2">
      <c r="A85" s="237" t="str">
        <f>name!E$12</f>
        <v>Elementary occupations</v>
      </c>
      <c r="B85" s="302">
        <v>0.30930094828967047</v>
      </c>
      <c r="C85" s="302">
        <v>4.2708264739955384E-2</v>
      </c>
      <c r="D85" s="302">
        <v>2.8213148503437323E-2</v>
      </c>
      <c r="E85" s="302">
        <f t="shared" si="42"/>
        <v>0.38022236153306316</v>
      </c>
      <c r="F85" s="303"/>
      <c r="G85" s="302">
        <v>0.21391362086279025</v>
      </c>
      <c r="H85" s="302">
        <v>4.1419724923311661E-2</v>
      </c>
      <c r="I85" s="302">
        <v>1.8811680601082351E-2</v>
      </c>
      <c r="J85" s="302">
        <f t="shared" si="45"/>
        <v>0.27414502638718424</v>
      </c>
      <c r="K85" s="303"/>
      <c r="L85" s="302">
        <v>0.16114192225534227</v>
      </c>
      <c r="M85" s="302">
        <v>5.4190957386770253E-2</v>
      </c>
      <c r="N85" s="302">
        <v>2.7544314343052979E-2</v>
      </c>
      <c r="O85" s="302">
        <f t="shared" si="44"/>
        <v>0.2428771939851655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8.9957942940269753</v>
      </c>
      <c r="C87" s="311">
        <f t="shared" ref="C87:E87" si="46">SUM(C77:C85)</f>
        <v>0.72472940738602665</v>
      </c>
      <c r="D87" s="311">
        <f t="shared" si="46"/>
        <v>0.70547629858699912</v>
      </c>
      <c r="E87" s="311">
        <f t="shared" si="46"/>
        <v>10.426</v>
      </c>
      <c r="F87" s="311"/>
      <c r="G87" s="311">
        <f t="shared" ref="G87:J87" si="47">SUM(G77:G85)</f>
        <v>9.1418688158019918</v>
      </c>
      <c r="H87" s="311">
        <f t="shared" si="47"/>
        <v>0.84998458733866677</v>
      </c>
      <c r="I87" s="311">
        <f t="shared" si="47"/>
        <v>0.64014659685935438</v>
      </c>
      <c r="J87" s="311">
        <f t="shared" si="47"/>
        <v>10.632000000000012</v>
      </c>
      <c r="K87" s="311"/>
      <c r="L87" s="311">
        <f t="shared" ref="L87:O87" si="48">SUM(L77:L85)</f>
        <v>6.6657045300613138</v>
      </c>
      <c r="M87" s="311">
        <f t="shared" si="48"/>
        <v>0.64048583609222243</v>
      </c>
      <c r="N87" s="311">
        <f t="shared" si="48"/>
        <v>0.52980963384645285</v>
      </c>
      <c r="O87" s="311">
        <f t="shared" si="48"/>
        <v>7.8359999999999896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4.3458051615500439</v>
      </c>
      <c r="C94" s="302">
        <v>0.21710845794246125</v>
      </c>
      <c r="D94" s="302">
        <v>0.76620308981841301</v>
      </c>
      <c r="E94" s="302">
        <f>SUM(B94:D94)</f>
        <v>5.3291167093109184</v>
      </c>
      <c r="F94" s="303"/>
      <c r="G94" s="302">
        <v>4.6942704651696561</v>
      </c>
      <c r="H94" s="302">
        <v>0.42286533127400178</v>
      </c>
      <c r="I94" s="302">
        <v>0.83506192064932738</v>
      </c>
      <c r="J94" s="302">
        <f>SUM(G94:I94)</f>
        <v>5.952197717092985</v>
      </c>
      <c r="K94" s="303"/>
      <c r="L94" s="302">
        <v>3.7095394153449304</v>
      </c>
      <c r="M94" s="302">
        <v>0.4160287674030797</v>
      </c>
      <c r="N94" s="302">
        <v>0.78529834029583423</v>
      </c>
      <c r="O94" s="302">
        <f>SUM(L94:N94)</f>
        <v>4.9108665230438442</v>
      </c>
    </row>
    <row r="95" spans="1:15" s="236" customFormat="1" x14ac:dyDescent="0.2">
      <c r="A95" s="237" t="str">
        <f>name!E$5</f>
        <v>Professional occupations</v>
      </c>
      <c r="B95" s="302">
        <v>5.456189571118208</v>
      </c>
      <c r="C95" s="302">
        <v>0.205207996460364</v>
      </c>
      <c r="D95" s="302">
        <v>0.49098897932066599</v>
      </c>
      <c r="E95" s="302">
        <f t="shared" ref="E95:E102" si="49">SUM(B95:D95)</f>
        <v>6.1523865468992378</v>
      </c>
      <c r="F95" s="303"/>
      <c r="G95" s="302">
        <v>6.7858359753625317</v>
      </c>
      <c r="H95" s="302">
        <v>0.37709353082395675</v>
      </c>
      <c r="I95" s="302">
        <v>0.45630733102105037</v>
      </c>
      <c r="J95" s="302">
        <f t="shared" ref="J95:J97" si="50">SUM(G95:I95)</f>
        <v>7.6192368372075387</v>
      </c>
      <c r="K95" s="303"/>
      <c r="L95" s="302">
        <v>7.1328688463522472</v>
      </c>
      <c r="M95" s="302">
        <v>0.35897107402407907</v>
      </c>
      <c r="N95" s="302">
        <v>0.29439603948821924</v>
      </c>
      <c r="O95" s="302">
        <f t="shared" ref="O95:O102" si="51">SUM(L95:N95)</f>
        <v>7.7862359598645448</v>
      </c>
    </row>
    <row r="96" spans="1:15" s="236" customFormat="1" x14ac:dyDescent="0.2">
      <c r="A96" s="237" t="str">
        <f>name!E$6</f>
        <v>Associate professional occupations</v>
      </c>
      <c r="B96" s="302">
        <v>4.1487206509722476</v>
      </c>
      <c r="C96" s="302">
        <v>0.27059551525629272</v>
      </c>
      <c r="D96" s="302">
        <v>0.63409925274128076</v>
      </c>
      <c r="E96" s="302">
        <f t="shared" si="49"/>
        <v>5.0534154189698217</v>
      </c>
      <c r="F96" s="303"/>
      <c r="G96" s="302">
        <v>4.6105188657916365</v>
      </c>
      <c r="H96" s="302">
        <v>0.37038282443830234</v>
      </c>
      <c r="I96" s="302">
        <v>0.4422435748058608</v>
      </c>
      <c r="J96" s="302">
        <f t="shared" si="50"/>
        <v>5.4231452650358003</v>
      </c>
      <c r="K96" s="303"/>
      <c r="L96" s="302">
        <v>3.977850432865786</v>
      </c>
      <c r="M96" s="302">
        <v>0.27780343366136706</v>
      </c>
      <c r="N96" s="302">
        <v>0.39127652392079837</v>
      </c>
      <c r="O96" s="302">
        <f t="shared" si="51"/>
        <v>4.6469303904479515</v>
      </c>
    </row>
    <row r="97" spans="1:15" s="236" customFormat="1" x14ac:dyDescent="0.2">
      <c r="A97" s="237" t="str">
        <f>name!E$7</f>
        <v>Administrative and secretarial occupations</v>
      </c>
      <c r="B97" s="302">
        <v>1.9964455731143476</v>
      </c>
      <c r="C97" s="302">
        <v>0.67067366894799518</v>
      </c>
      <c r="D97" s="302">
        <v>0.13877969438506918</v>
      </c>
      <c r="E97" s="302">
        <f t="shared" si="49"/>
        <v>2.8058989364474116</v>
      </c>
      <c r="F97" s="303"/>
      <c r="G97" s="302">
        <v>2.080427644572922</v>
      </c>
      <c r="H97" s="302">
        <v>0.79098587715152913</v>
      </c>
      <c r="I97" s="302">
        <v>0.11257217136471971</v>
      </c>
      <c r="J97" s="302">
        <f t="shared" si="50"/>
        <v>2.9839856930891711</v>
      </c>
      <c r="K97" s="303"/>
      <c r="L97" s="302">
        <v>1.7710930283497528</v>
      </c>
      <c r="M97" s="302">
        <v>0.52481394150627791</v>
      </c>
      <c r="N97" s="302">
        <v>7.0438971517925275E-2</v>
      </c>
      <c r="O97" s="302">
        <f t="shared" si="51"/>
        <v>2.366345941373956</v>
      </c>
    </row>
    <row r="98" spans="1:15" s="236" customFormat="1" x14ac:dyDescent="0.2">
      <c r="A98" s="237" t="str">
        <f>name!E$8</f>
        <v>Skilled trades occupations</v>
      </c>
      <c r="B98" s="302">
        <v>5.7402285597647946</v>
      </c>
      <c r="C98" s="302">
        <v>0.28811361806879754</v>
      </c>
      <c r="D98" s="302">
        <v>1.3632583810300307</v>
      </c>
      <c r="E98" s="302">
        <f t="shared" si="49"/>
        <v>7.3916005588636224</v>
      </c>
      <c r="F98" s="303"/>
      <c r="G98" s="302">
        <v>4.699051120482074</v>
      </c>
      <c r="H98" s="302">
        <v>0.25783539700453201</v>
      </c>
      <c r="I98" s="302">
        <v>1.0183168461227887</v>
      </c>
      <c r="J98" s="302">
        <f>SUM(G98:I98)</f>
        <v>5.9752033636093955</v>
      </c>
      <c r="K98" s="303"/>
      <c r="L98" s="302">
        <v>3.2576906117631497</v>
      </c>
      <c r="M98" s="302">
        <v>0.25381050555425128</v>
      </c>
      <c r="N98" s="302">
        <v>0.96462153938459994</v>
      </c>
      <c r="O98" s="302">
        <f t="shared" si="51"/>
        <v>4.4761226567020014</v>
      </c>
    </row>
    <row r="99" spans="1:15" s="236" customFormat="1" x14ac:dyDescent="0.2">
      <c r="A99" s="237" t="str">
        <f>name!E$9</f>
        <v>Caring, leisure and other service occupations</v>
      </c>
      <c r="B99" s="302">
        <v>0.34655985343441204</v>
      </c>
      <c r="C99" s="302">
        <v>6.2714876970504915E-2</v>
      </c>
      <c r="D99" s="302">
        <v>7.1005287228731381E-2</v>
      </c>
      <c r="E99" s="302">
        <f t="shared" si="49"/>
        <v>0.48028001763364836</v>
      </c>
      <c r="F99" s="303"/>
      <c r="G99" s="302">
        <v>0.37562730401137212</v>
      </c>
      <c r="H99" s="302">
        <v>8.0766577300186937E-2</v>
      </c>
      <c r="I99" s="302">
        <v>8.0406796351056464E-2</v>
      </c>
      <c r="J99" s="302">
        <f t="shared" ref="J99:J102" si="52">SUM(G99:I99)</f>
        <v>0.53680067766261552</v>
      </c>
      <c r="K99" s="303"/>
      <c r="L99" s="302">
        <v>0.38265223805193932</v>
      </c>
      <c r="M99" s="302">
        <v>5.3613765078984493E-2</v>
      </c>
      <c r="N99" s="302">
        <v>7.5200205378491744E-2</v>
      </c>
      <c r="O99" s="302">
        <f t="shared" si="51"/>
        <v>0.51146620850941549</v>
      </c>
    </row>
    <row r="100" spans="1:15" s="236" customFormat="1" x14ac:dyDescent="0.2">
      <c r="A100" s="237" t="str">
        <f>name!E$10</f>
        <v>Sales and customer service occupations</v>
      </c>
      <c r="B100" s="302">
        <v>0.76968377124963294</v>
      </c>
      <c r="C100" s="302">
        <v>0.19417270785194546</v>
      </c>
      <c r="D100" s="302">
        <v>0.14285423846253906</v>
      </c>
      <c r="E100" s="302">
        <f t="shared" si="49"/>
        <v>1.1067107175641175</v>
      </c>
      <c r="F100" s="303"/>
      <c r="G100" s="302">
        <v>0.73488284497297474</v>
      </c>
      <c r="H100" s="302">
        <v>0.25118685896107407</v>
      </c>
      <c r="I100" s="302">
        <v>9.0282661027160482E-2</v>
      </c>
      <c r="J100" s="302">
        <f t="shared" si="52"/>
        <v>1.0763523649612092</v>
      </c>
      <c r="K100" s="303"/>
      <c r="L100" s="302">
        <v>0.70164253698778611</v>
      </c>
      <c r="M100" s="302">
        <v>0.21786157305740925</v>
      </c>
      <c r="N100" s="302">
        <v>6.1993063843036739E-2</v>
      </c>
      <c r="O100" s="302">
        <f t="shared" si="51"/>
        <v>0.9814971738882321</v>
      </c>
    </row>
    <row r="101" spans="1:15" s="236" customFormat="1" x14ac:dyDescent="0.2">
      <c r="A101" s="237" t="str">
        <f>name!E$11</f>
        <v>Process, plant and machine operatives</v>
      </c>
      <c r="B101" s="302">
        <v>3.5584991050832779</v>
      </c>
      <c r="C101" s="302">
        <v>0.24618102078800785</v>
      </c>
      <c r="D101" s="302">
        <v>0.21648062304116764</v>
      </c>
      <c r="E101" s="302">
        <f t="shared" si="49"/>
        <v>4.021160748912453</v>
      </c>
      <c r="F101" s="303"/>
      <c r="G101" s="302">
        <v>3.0321753381701675</v>
      </c>
      <c r="H101" s="302">
        <v>0.29176613498227827</v>
      </c>
      <c r="I101" s="302">
        <v>0.21941049956266523</v>
      </c>
      <c r="J101" s="302">
        <f t="shared" si="52"/>
        <v>3.543351972715111</v>
      </c>
      <c r="K101" s="303"/>
      <c r="L101" s="302">
        <v>2.2184635507527743</v>
      </c>
      <c r="M101" s="302">
        <v>0.28695222570603823</v>
      </c>
      <c r="N101" s="302">
        <v>0.18618036305120622</v>
      </c>
      <c r="O101" s="302">
        <f t="shared" si="51"/>
        <v>2.6915961395100187</v>
      </c>
    </row>
    <row r="102" spans="1:15" s="236" customFormat="1" x14ac:dyDescent="0.2">
      <c r="A102" s="237" t="str">
        <f>name!E$12</f>
        <v>Elementary occupations</v>
      </c>
      <c r="B102" s="302">
        <v>1.4688755325035026</v>
      </c>
      <c r="C102" s="302">
        <v>0.27865818543485249</v>
      </c>
      <c r="D102" s="302">
        <v>0.24989662746042571</v>
      </c>
      <c r="E102" s="302">
        <f t="shared" si="49"/>
        <v>1.9974303453987807</v>
      </c>
      <c r="F102" s="303"/>
      <c r="G102" s="302">
        <v>1.1981520479120535</v>
      </c>
      <c r="H102" s="302">
        <v>0.28157187739788914</v>
      </c>
      <c r="I102" s="302">
        <v>0.12200218331625345</v>
      </c>
      <c r="J102" s="302">
        <f t="shared" si="52"/>
        <v>1.6017261086261962</v>
      </c>
      <c r="K102" s="303"/>
      <c r="L102" s="302">
        <v>1.032825554177573</v>
      </c>
      <c r="M102" s="302">
        <v>0.37145452706556931</v>
      </c>
      <c r="N102" s="302">
        <v>0.13465892541690155</v>
      </c>
      <c r="O102" s="302">
        <f t="shared" si="51"/>
        <v>1.5389390066600439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27.831007778790465</v>
      </c>
      <c r="C104" s="311">
        <f t="shared" ref="C104:E104" si="53">SUM(C94:C102)</f>
        <v>2.4334260477212211</v>
      </c>
      <c r="D104" s="311">
        <f t="shared" si="53"/>
        <v>4.0735661734883237</v>
      </c>
      <c r="E104" s="311">
        <f t="shared" si="53"/>
        <v>34.338000000000015</v>
      </c>
      <c r="F104" s="311"/>
      <c r="G104" s="311">
        <f t="shared" ref="G104:J104" si="54">SUM(G94:G102)</f>
        <v>28.210941606445385</v>
      </c>
      <c r="H104" s="311">
        <f t="shared" si="54"/>
        <v>3.1244544093337501</v>
      </c>
      <c r="I104" s="311">
        <f t="shared" si="54"/>
        <v>3.3766039842208828</v>
      </c>
      <c r="J104" s="311">
        <f t="shared" si="54"/>
        <v>34.712000000000018</v>
      </c>
      <c r="K104" s="311"/>
      <c r="L104" s="311">
        <f t="shared" ref="L104:O104" si="55">SUM(L94:L102)</f>
        <v>24.184626214645938</v>
      </c>
      <c r="M104" s="311">
        <f t="shared" si="55"/>
        <v>2.7613098130570566</v>
      </c>
      <c r="N104" s="311">
        <f t="shared" si="55"/>
        <v>2.9640639722970135</v>
      </c>
      <c r="O104" s="311">
        <f t="shared" si="55"/>
        <v>29.910000000000011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0.25535601650379763</v>
      </c>
      <c r="C111" s="302">
        <v>5.8521152496222575E-3</v>
      </c>
      <c r="D111" s="302">
        <v>2.4924123435248906E-2</v>
      </c>
      <c r="E111" s="302">
        <f>SUM(B111:D111)</f>
        <v>0.2861322551886688</v>
      </c>
      <c r="F111" s="303"/>
      <c r="G111" s="302">
        <v>0.4454168815560634</v>
      </c>
      <c r="H111" s="302">
        <v>1.4156105767353057E-2</v>
      </c>
      <c r="I111" s="302">
        <v>4.8717544135315184E-2</v>
      </c>
      <c r="J111" s="302">
        <f>SUM(G111:I111)</f>
        <v>0.5082905314587316</v>
      </c>
      <c r="K111" s="303"/>
      <c r="L111" s="302">
        <v>0.41224176201396107</v>
      </c>
      <c r="M111" s="302">
        <v>1.5286535133704817E-2</v>
      </c>
      <c r="N111" s="302">
        <v>2.7482036020499846E-2</v>
      </c>
      <c r="O111" s="302">
        <f>SUM(L111:N111)</f>
        <v>0.45501033316816575</v>
      </c>
    </row>
    <row r="112" spans="1:15" s="236" customFormat="1" x14ac:dyDescent="0.2">
      <c r="A112" s="237" t="str">
        <f>name!E$5</f>
        <v>Professional occupations</v>
      </c>
      <c r="B112" s="302">
        <v>0.47115479463401339</v>
      </c>
      <c r="C112" s="302">
        <v>6.1782597053884726E-3</v>
      </c>
      <c r="D112" s="302">
        <v>3.4402772683798565E-2</v>
      </c>
      <c r="E112" s="302">
        <f t="shared" ref="E112:E119" si="56">SUM(B112:D112)</f>
        <v>0.51173582702320042</v>
      </c>
      <c r="F112" s="303"/>
      <c r="G112" s="302">
        <v>0.93603397273126887</v>
      </c>
      <c r="H112" s="302">
        <v>1.3469380928222918E-2</v>
      </c>
      <c r="I112" s="302">
        <v>4.4010282667947168E-2</v>
      </c>
      <c r="J112" s="302">
        <f t="shared" ref="J112:J114" si="57">SUM(G112:I112)</f>
        <v>0.99351363632743894</v>
      </c>
      <c r="K112" s="303"/>
      <c r="L112" s="302">
        <v>1.1562893089908479</v>
      </c>
      <c r="M112" s="302">
        <v>1.3701612751769721E-2</v>
      </c>
      <c r="N112" s="302">
        <v>1.9236422788444358E-2</v>
      </c>
      <c r="O112" s="302">
        <f t="shared" ref="O112:O119" si="58">SUM(L112:N112)</f>
        <v>1.1892273445310619</v>
      </c>
    </row>
    <row r="113" spans="1:15" s="236" customFormat="1" x14ac:dyDescent="0.2">
      <c r="A113" s="237" t="str">
        <f>name!E$6</f>
        <v>Associate professional occupations</v>
      </c>
      <c r="B113" s="302">
        <v>0.29725396673916166</v>
      </c>
      <c r="C113" s="302">
        <v>1.0902842954138396E-2</v>
      </c>
      <c r="D113" s="302">
        <v>1.33860913953486E-2</v>
      </c>
      <c r="E113" s="302">
        <f t="shared" si="56"/>
        <v>0.32154290108864864</v>
      </c>
      <c r="F113" s="303"/>
      <c r="G113" s="302">
        <v>0.5632467381648637</v>
      </c>
      <c r="H113" s="302">
        <v>2.019011405998684E-2</v>
      </c>
      <c r="I113" s="302">
        <v>4.4451683437134265E-2</v>
      </c>
      <c r="J113" s="302">
        <f t="shared" si="57"/>
        <v>0.62788853566198477</v>
      </c>
      <c r="K113" s="303"/>
      <c r="L113" s="302">
        <v>0.5284818773419685</v>
      </c>
      <c r="M113" s="302">
        <v>2.0375953777786768E-2</v>
      </c>
      <c r="N113" s="302">
        <v>1.8024892049058275E-2</v>
      </c>
      <c r="O113" s="302">
        <f t="shared" si="58"/>
        <v>0.56688272316881361</v>
      </c>
    </row>
    <row r="114" spans="1:15" s="236" customFormat="1" x14ac:dyDescent="0.2">
      <c r="A114" s="237" t="str">
        <f>name!E$7</f>
        <v>Administrative and secretarial occupations</v>
      </c>
      <c r="B114" s="302">
        <v>0.13447426952882083</v>
      </c>
      <c r="C114" s="302">
        <v>3.0097777081709291E-2</v>
      </c>
      <c r="D114" s="302">
        <v>8.0447367960570278E-3</v>
      </c>
      <c r="E114" s="302">
        <f t="shared" si="56"/>
        <v>0.17261678340658715</v>
      </c>
      <c r="F114" s="303"/>
      <c r="G114" s="302">
        <v>0.20458026346832506</v>
      </c>
      <c r="H114" s="302">
        <v>4.806241932405219E-2</v>
      </c>
      <c r="I114" s="302">
        <v>1.6543796351395978E-2</v>
      </c>
      <c r="J114" s="302">
        <f t="shared" si="57"/>
        <v>0.26918647914377319</v>
      </c>
      <c r="K114" s="303"/>
      <c r="L114" s="302">
        <v>0.14310810034316146</v>
      </c>
      <c r="M114" s="302">
        <v>4.2800137308303732E-2</v>
      </c>
      <c r="N114" s="302">
        <v>6.9318332567688712E-2</v>
      </c>
      <c r="O114" s="302">
        <f t="shared" si="58"/>
        <v>0.2552265702191539</v>
      </c>
    </row>
    <row r="115" spans="1:15" s="236" customFormat="1" x14ac:dyDescent="0.2">
      <c r="A115" s="237" t="str">
        <f>name!E$8</f>
        <v>Skilled trades occupations</v>
      </c>
      <c r="B115" s="302">
        <v>0.44260690484519039</v>
      </c>
      <c r="C115" s="302">
        <v>8.3191156869255496E-3</v>
      </c>
      <c r="D115" s="302">
        <v>3.570780900322755E-2</v>
      </c>
      <c r="E115" s="302">
        <f t="shared" si="56"/>
        <v>0.48663382953534351</v>
      </c>
      <c r="F115" s="303"/>
      <c r="G115" s="302">
        <v>0.56437873434037877</v>
      </c>
      <c r="H115" s="302">
        <v>8.912700169003333E-3</v>
      </c>
      <c r="I115" s="302">
        <v>6.1566962520081106E-2</v>
      </c>
      <c r="J115" s="302">
        <f>SUM(G115:I115)</f>
        <v>0.63485839702946323</v>
      </c>
      <c r="K115" s="303"/>
      <c r="L115" s="302">
        <v>0.4503196373798512</v>
      </c>
      <c r="M115" s="302">
        <v>7.1268698722620726E-3</v>
      </c>
      <c r="N115" s="302">
        <v>6.9119077278360141E-2</v>
      </c>
      <c r="O115" s="302">
        <f t="shared" si="58"/>
        <v>0.52656558453047342</v>
      </c>
    </row>
    <row r="116" spans="1:15" s="236" customFormat="1" x14ac:dyDescent="0.2">
      <c r="A116" s="237" t="str">
        <f>name!E$9</f>
        <v>Caring, leisure and other service occupations</v>
      </c>
      <c r="B116" s="302">
        <v>3.2994898212884968E-2</v>
      </c>
      <c r="C116" s="302">
        <v>1.8069677515481343E-3</v>
      </c>
      <c r="D116" s="302">
        <v>1.5552693988217579E-3</v>
      </c>
      <c r="E116" s="302">
        <f t="shared" si="56"/>
        <v>3.6357135363254862E-2</v>
      </c>
      <c r="F116" s="303"/>
      <c r="G116" s="302">
        <v>4.9324827131751139E-2</v>
      </c>
      <c r="H116" s="302">
        <v>2.4538971975313264E-3</v>
      </c>
      <c r="I116" s="302">
        <v>4.9015861751423848E-2</v>
      </c>
      <c r="J116" s="302">
        <f t="shared" ref="J116:J119" si="59">SUM(G116:I116)</f>
        <v>0.10079458608070632</v>
      </c>
      <c r="K116" s="303"/>
      <c r="L116" s="302">
        <v>4.6874926582595067E-2</v>
      </c>
      <c r="M116" s="302">
        <v>1.5126344570252977E-3</v>
      </c>
      <c r="N116" s="302">
        <v>4.1514213012187461E-2</v>
      </c>
      <c r="O116" s="302">
        <f t="shared" si="58"/>
        <v>8.9901774051807826E-2</v>
      </c>
    </row>
    <row r="117" spans="1:15" s="236" customFormat="1" x14ac:dyDescent="0.2">
      <c r="A117" s="237" t="str">
        <f>name!E$10</f>
        <v>Sales and customer service occupations</v>
      </c>
      <c r="B117" s="302">
        <v>0.19483670986595786</v>
      </c>
      <c r="C117" s="302">
        <v>7.3606136370447273E-2</v>
      </c>
      <c r="D117" s="302">
        <v>1.5896620008588422E-2</v>
      </c>
      <c r="E117" s="302">
        <f t="shared" si="56"/>
        <v>0.28433946624499357</v>
      </c>
      <c r="F117" s="303"/>
      <c r="G117" s="302">
        <v>0.28597250544735264</v>
      </c>
      <c r="H117" s="302">
        <v>0.12643078089627172</v>
      </c>
      <c r="I117" s="302">
        <v>1.3167844491896528E-2</v>
      </c>
      <c r="J117" s="302">
        <f t="shared" si="59"/>
        <v>0.42557113083552084</v>
      </c>
      <c r="K117" s="303"/>
      <c r="L117" s="302">
        <v>0.2765622812960345</v>
      </c>
      <c r="M117" s="302">
        <v>0.13492098153385873</v>
      </c>
      <c r="N117" s="302">
        <v>5.2446180178578987E-3</v>
      </c>
      <c r="O117" s="302">
        <f t="shared" si="58"/>
        <v>0.41672788084775114</v>
      </c>
    </row>
    <row r="118" spans="1:15" s="236" customFormat="1" x14ac:dyDescent="0.2">
      <c r="A118" s="237" t="str">
        <f>name!E$11</f>
        <v>Process, plant and machine operatives</v>
      </c>
      <c r="B118" s="302">
        <v>8.4556685152750194E-2</v>
      </c>
      <c r="C118" s="302">
        <v>1.8680089977955107E-3</v>
      </c>
      <c r="D118" s="302">
        <v>1.6820850496272469E-2</v>
      </c>
      <c r="E118" s="302">
        <f t="shared" si="56"/>
        <v>0.10324554464681818</v>
      </c>
      <c r="F118" s="303"/>
      <c r="G118" s="302">
        <v>0.11034802803092671</v>
      </c>
      <c r="H118" s="302">
        <v>2.822198560355366E-3</v>
      </c>
      <c r="I118" s="302">
        <v>8.3497629075101939E-3</v>
      </c>
      <c r="J118" s="302">
        <f t="shared" si="59"/>
        <v>0.12151998949879227</v>
      </c>
      <c r="K118" s="303"/>
      <c r="L118" s="302">
        <v>0.109149600812042</v>
      </c>
      <c r="M118" s="302">
        <v>2.8112091736856317E-3</v>
      </c>
      <c r="N118" s="302">
        <v>1.6896784204951019E-2</v>
      </c>
      <c r="O118" s="302">
        <f t="shared" si="58"/>
        <v>0.12885759419067866</v>
      </c>
    </row>
    <row r="119" spans="1:15" s="236" customFormat="1" x14ac:dyDescent="0.2">
      <c r="A119" s="237" t="str">
        <f>name!E$12</f>
        <v>Elementary occupations</v>
      </c>
      <c r="B119" s="302">
        <v>2.6332416749593562E-2</v>
      </c>
      <c r="C119" s="302">
        <v>4.5882365274189877E-3</v>
      </c>
      <c r="D119" s="302">
        <v>6.4756042254706363E-3</v>
      </c>
      <c r="E119" s="302">
        <f t="shared" si="56"/>
        <v>3.7396257502483189E-2</v>
      </c>
      <c r="F119" s="303"/>
      <c r="G119" s="302">
        <v>3.4528989043321155E-2</v>
      </c>
      <c r="H119" s="302">
        <v>5.3784340852145729E-3</v>
      </c>
      <c r="I119" s="302">
        <v>2.746929083504937E-2</v>
      </c>
      <c r="J119" s="302">
        <f t="shared" si="59"/>
        <v>6.7376713963585105E-2</v>
      </c>
      <c r="K119" s="303"/>
      <c r="L119" s="302">
        <v>2.5760863198803888E-2</v>
      </c>
      <c r="M119" s="302">
        <v>3.5814264546840174E-3</v>
      </c>
      <c r="N119" s="302">
        <v>3.5257905638606722E-2</v>
      </c>
      <c r="O119" s="302">
        <f t="shared" si="58"/>
        <v>6.4600195292094625E-2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1.9395666622321703</v>
      </c>
      <c r="C121" s="311">
        <f t="shared" ref="C121:E121" si="60">SUM(C111:C119)</f>
        <v>0.14321946032499389</v>
      </c>
      <c r="D121" s="311">
        <f t="shared" si="60"/>
        <v>0.15721387744283391</v>
      </c>
      <c r="E121" s="311">
        <f t="shared" si="60"/>
        <v>2.239999999999998</v>
      </c>
      <c r="F121" s="311"/>
      <c r="G121" s="311">
        <f t="shared" ref="G121:J121" si="61">SUM(G111:G119)</f>
        <v>3.193830939914251</v>
      </c>
      <c r="H121" s="311">
        <f t="shared" si="61"/>
        <v>0.24187603098799135</v>
      </c>
      <c r="I121" s="311">
        <f t="shared" si="61"/>
        <v>0.31329302909775369</v>
      </c>
      <c r="J121" s="311">
        <f t="shared" si="61"/>
        <v>3.7489999999999957</v>
      </c>
      <c r="K121" s="311"/>
      <c r="L121" s="311">
        <f t="shared" ref="L121:O121" si="62">SUM(L111:L119)</f>
        <v>3.1487883579592655</v>
      </c>
      <c r="M121" s="311">
        <f t="shared" si="62"/>
        <v>0.24211736046308077</v>
      </c>
      <c r="N121" s="311">
        <f t="shared" si="62"/>
        <v>0.30209428157765439</v>
      </c>
      <c r="O121" s="311">
        <f t="shared" si="62"/>
        <v>3.6930000000000009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0.70397476510046497</v>
      </c>
      <c r="C128" s="302">
        <v>2.8322809781296709E-2</v>
      </c>
      <c r="D128" s="302">
        <v>1.5356328742473209E-2</v>
      </c>
      <c r="E128" s="302">
        <f>SUM(B128:D128)</f>
        <v>0.74765390362423489</v>
      </c>
      <c r="F128" s="303"/>
      <c r="G128" s="302">
        <v>0.89533677588533644</v>
      </c>
      <c r="H128" s="302">
        <v>0.10189065992849473</v>
      </c>
      <c r="I128" s="302">
        <v>8.429999844379063E-2</v>
      </c>
      <c r="J128" s="302">
        <f>SUM(G128:I128)</f>
        <v>1.0815274342576218</v>
      </c>
      <c r="K128" s="303"/>
      <c r="L128" s="302">
        <v>1.0234943519941955</v>
      </c>
      <c r="M128" s="302">
        <v>0.12663153621484213</v>
      </c>
      <c r="N128" s="302">
        <v>9.0495366393665816E-2</v>
      </c>
      <c r="O128" s="302">
        <f>SUM(L128:N128)</f>
        <v>1.2406212546027033</v>
      </c>
    </row>
    <row r="129" spans="1:15" s="236" customFormat="1" x14ac:dyDescent="0.2">
      <c r="A129" s="237" t="str">
        <f>name!E$5</f>
        <v>Professional occupations</v>
      </c>
      <c r="B129" s="302">
        <v>0.67062579361776531</v>
      </c>
      <c r="C129" s="302">
        <v>5.5975555734550625E-2</v>
      </c>
      <c r="D129" s="302">
        <v>1.6116269479196393E-2</v>
      </c>
      <c r="E129" s="302">
        <f t="shared" ref="E129:E136" si="63">SUM(B129:D129)</f>
        <v>0.74271761883151233</v>
      </c>
      <c r="F129" s="303"/>
      <c r="G129" s="302">
        <v>0.95746465598217678</v>
      </c>
      <c r="H129" s="302">
        <v>9.5361951812192022E-2</v>
      </c>
      <c r="I129" s="302">
        <v>3.8260613396877557E-2</v>
      </c>
      <c r="J129" s="302">
        <f t="shared" ref="J129:J131" si="64">SUM(G129:I129)</f>
        <v>1.0910872211912463</v>
      </c>
      <c r="K129" s="303"/>
      <c r="L129" s="302">
        <v>1.3704561346040174</v>
      </c>
      <c r="M129" s="302">
        <v>0.12631182191284976</v>
      </c>
      <c r="N129" s="302">
        <v>3.5338471139383279E-2</v>
      </c>
      <c r="O129" s="302">
        <f t="shared" ref="O129:O136" si="65">SUM(L129:N129)</f>
        <v>1.5321064276562506</v>
      </c>
    </row>
    <row r="130" spans="1:15" s="236" customFormat="1" x14ac:dyDescent="0.2">
      <c r="A130" s="237" t="str">
        <f>name!E$6</f>
        <v>Associate professional occupations</v>
      </c>
      <c r="B130" s="302">
        <v>0.69584731423242163</v>
      </c>
      <c r="C130" s="302">
        <v>6.2849597124955109E-2</v>
      </c>
      <c r="D130" s="302">
        <v>2.2690974348603815E-2</v>
      </c>
      <c r="E130" s="302">
        <f t="shared" si="63"/>
        <v>0.7813878857059805</v>
      </c>
      <c r="F130" s="303"/>
      <c r="G130" s="302">
        <v>0.86493465931922808</v>
      </c>
      <c r="H130" s="302">
        <v>8.2623308108765142E-2</v>
      </c>
      <c r="I130" s="302">
        <v>2.3097679054513889E-2</v>
      </c>
      <c r="J130" s="302">
        <f t="shared" si="64"/>
        <v>0.97065564648250713</v>
      </c>
      <c r="K130" s="303"/>
      <c r="L130" s="302">
        <v>1.0352526140269385</v>
      </c>
      <c r="M130" s="302">
        <v>8.1660742718597648E-2</v>
      </c>
      <c r="N130" s="302">
        <v>2.6801799596266451E-2</v>
      </c>
      <c r="O130" s="302">
        <f t="shared" si="65"/>
        <v>1.1437151563418024</v>
      </c>
    </row>
    <row r="131" spans="1:15" s="236" customFormat="1" x14ac:dyDescent="0.2">
      <c r="A131" s="237" t="str">
        <f>name!E$7</f>
        <v>Administrative and secretarial occupations</v>
      </c>
      <c r="B131" s="302">
        <v>0.25626625073011267</v>
      </c>
      <c r="C131" s="302">
        <v>0.10547759621772064</v>
      </c>
      <c r="D131" s="302">
        <v>8.5311911331396473E-3</v>
      </c>
      <c r="E131" s="302">
        <f t="shared" si="63"/>
        <v>0.37027503808097295</v>
      </c>
      <c r="F131" s="303"/>
      <c r="G131" s="302">
        <v>0.25367130401526183</v>
      </c>
      <c r="H131" s="302">
        <v>0.1319884418496533</v>
      </c>
      <c r="I131" s="302">
        <v>4.8527369904836238E-3</v>
      </c>
      <c r="J131" s="302">
        <f t="shared" si="64"/>
        <v>0.39051248285539875</v>
      </c>
      <c r="K131" s="303"/>
      <c r="L131" s="302">
        <v>0.24394946621955294</v>
      </c>
      <c r="M131" s="302">
        <v>0.14032273942559442</v>
      </c>
      <c r="N131" s="302">
        <v>7.2562431927116451E-3</v>
      </c>
      <c r="O131" s="302">
        <f t="shared" si="65"/>
        <v>0.39152844883785898</v>
      </c>
    </row>
    <row r="132" spans="1:15" s="236" customFormat="1" x14ac:dyDescent="0.2">
      <c r="A132" s="237" t="str">
        <f>name!E$8</f>
        <v>Skilled trades occupations</v>
      </c>
      <c r="B132" s="302">
        <v>0.39441278106120314</v>
      </c>
      <c r="C132" s="302">
        <v>4.3637580031534409E-2</v>
      </c>
      <c r="D132" s="302">
        <v>3.6381474120719459E-2</v>
      </c>
      <c r="E132" s="302">
        <f t="shared" si="63"/>
        <v>0.474431835213457</v>
      </c>
      <c r="F132" s="303"/>
      <c r="G132" s="302">
        <v>0.42261542342928532</v>
      </c>
      <c r="H132" s="302">
        <v>0.12065482537837514</v>
      </c>
      <c r="I132" s="302">
        <v>9.5719498767961389E-2</v>
      </c>
      <c r="J132" s="302">
        <f>SUM(G132:I132)</f>
        <v>0.63898974757562188</v>
      </c>
      <c r="K132" s="303"/>
      <c r="L132" s="302">
        <v>0.49591853228973948</v>
      </c>
      <c r="M132" s="302">
        <v>0.17368440793324555</v>
      </c>
      <c r="N132" s="302">
        <v>9.8217873007043946E-2</v>
      </c>
      <c r="O132" s="302">
        <f t="shared" si="65"/>
        <v>0.76782081323002904</v>
      </c>
    </row>
    <row r="133" spans="1:15" s="236" customFormat="1" x14ac:dyDescent="0.2">
      <c r="A133" s="237" t="str">
        <f>name!E$9</f>
        <v>Caring, leisure and other service occupations</v>
      </c>
      <c r="B133" s="302">
        <v>0.10890312385574104</v>
      </c>
      <c r="C133" s="302">
        <v>2.0554655616065315E-2</v>
      </c>
      <c r="D133" s="302">
        <v>1.4695264039313967E-2</v>
      </c>
      <c r="E133" s="302">
        <f t="shared" si="63"/>
        <v>0.14415304351112032</v>
      </c>
      <c r="F133" s="303"/>
      <c r="G133" s="302">
        <v>0.11793352087872222</v>
      </c>
      <c r="H133" s="302">
        <v>3.1265702111300246E-2</v>
      </c>
      <c r="I133" s="302">
        <v>3.5547445611214027E-3</v>
      </c>
      <c r="J133" s="302">
        <f t="shared" ref="J133:J136" si="66">SUM(G133:I133)</f>
        <v>0.15275396755114387</v>
      </c>
      <c r="K133" s="303"/>
      <c r="L133" s="302">
        <v>0.16445296206043591</v>
      </c>
      <c r="M133" s="302">
        <v>2.9172993697558505E-2</v>
      </c>
      <c r="N133" s="302">
        <v>4.8083487489140797E-3</v>
      </c>
      <c r="O133" s="302">
        <f t="shared" si="65"/>
        <v>0.19843430450690849</v>
      </c>
    </row>
    <row r="134" spans="1:15" s="236" customFormat="1" x14ac:dyDescent="0.2">
      <c r="A134" s="237" t="str">
        <f>name!E$10</f>
        <v>Sales and customer service occupations</v>
      </c>
      <c r="B134" s="302">
        <v>0.11741605776434828</v>
      </c>
      <c r="C134" s="302">
        <v>5.7554101938248586E-2</v>
      </c>
      <c r="D134" s="302">
        <v>6.555092147899338E-3</v>
      </c>
      <c r="E134" s="302">
        <f t="shared" si="63"/>
        <v>0.18152525185049623</v>
      </c>
      <c r="F134" s="303"/>
      <c r="G134" s="302">
        <v>0.12982442830791829</v>
      </c>
      <c r="H134" s="302">
        <v>8.0702818456364289E-2</v>
      </c>
      <c r="I134" s="302">
        <v>1.5066130800054693E-2</v>
      </c>
      <c r="J134" s="302">
        <f t="shared" si="66"/>
        <v>0.22559337756433728</v>
      </c>
      <c r="K134" s="303"/>
      <c r="L134" s="302">
        <v>0.17874835256297286</v>
      </c>
      <c r="M134" s="302">
        <v>0.10184688669594784</v>
      </c>
      <c r="N134" s="302">
        <v>1.3169798279594441E-2</v>
      </c>
      <c r="O134" s="302">
        <f t="shared" si="65"/>
        <v>0.29376503753851513</v>
      </c>
    </row>
    <row r="135" spans="1:15" s="236" customFormat="1" x14ac:dyDescent="0.2">
      <c r="A135" s="237" t="str">
        <f>name!E$11</f>
        <v>Process, plant and machine operatives</v>
      </c>
      <c r="B135" s="302">
        <v>0.9971841082250098</v>
      </c>
      <c r="C135" s="302">
        <v>4.4036375432462548E-2</v>
      </c>
      <c r="D135" s="302">
        <v>7.5701299758067575E-3</v>
      </c>
      <c r="E135" s="302">
        <f t="shared" si="63"/>
        <v>1.0487906136332792</v>
      </c>
      <c r="F135" s="303"/>
      <c r="G135" s="302">
        <v>0.98686125632032906</v>
      </c>
      <c r="H135" s="302">
        <v>0.15928777803234598</v>
      </c>
      <c r="I135" s="302">
        <v>2.7390100015077551E-2</v>
      </c>
      <c r="J135" s="302">
        <f t="shared" si="66"/>
        <v>1.1735391343677526</v>
      </c>
      <c r="K135" s="303"/>
      <c r="L135" s="302">
        <v>1.2360090564253472</v>
      </c>
      <c r="M135" s="302">
        <v>0.19076303993324983</v>
      </c>
      <c r="N135" s="302">
        <v>3.0547597108875352E-2</v>
      </c>
      <c r="O135" s="302">
        <f t="shared" si="65"/>
        <v>1.4573196934674724</v>
      </c>
    </row>
    <row r="136" spans="1:15" s="236" customFormat="1" x14ac:dyDescent="0.2">
      <c r="A136" s="237" t="str">
        <f>name!E$12</f>
        <v>Elementary occupations</v>
      </c>
      <c r="B136" s="302">
        <v>0.97287472020738541</v>
      </c>
      <c r="C136" s="302">
        <v>4.7053605235815942E-2</v>
      </c>
      <c r="D136" s="302">
        <v>2.6136484105749147E-2</v>
      </c>
      <c r="E136" s="302">
        <f t="shared" si="63"/>
        <v>1.0460648095489506</v>
      </c>
      <c r="F136" s="303"/>
      <c r="G136" s="302">
        <v>0.91799025632274245</v>
      </c>
      <c r="H136" s="302">
        <v>6.4135800398325005E-2</v>
      </c>
      <c r="I136" s="302">
        <v>1.4214931433277758E-2</v>
      </c>
      <c r="J136" s="302">
        <f t="shared" si="66"/>
        <v>0.99634098815434524</v>
      </c>
      <c r="K136" s="303"/>
      <c r="L136" s="302">
        <v>0.9191637457233075</v>
      </c>
      <c r="M136" s="302">
        <v>8.2108941717256356E-2</v>
      </c>
      <c r="N136" s="302">
        <v>1.9416176377880533E-2</v>
      </c>
      <c r="O136" s="302">
        <f t="shared" si="65"/>
        <v>1.0206888638184444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4.9175049147944527</v>
      </c>
      <c r="C138" s="311">
        <f t="shared" ref="C138:E138" si="67">SUM(C128:C136)</f>
        <v>0.46546187711264986</v>
      </c>
      <c r="D138" s="311">
        <f t="shared" si="67"/>
        <v>0.15403320809290175</v>
      </c>
      <c r="E138" s="311">
        <f t="shared" si="67"/>
        <v>5.5370000000000044</v>
      </c>
      <c r="F138" s="311"/>
      <c r="G138" s="311">
        <f t="shared" ref="G138:J138" si="68">SUM(G128:G136)</f>
        <v>5.546632280461</v>
      </c>
      <c r="H138" s="311">
        <f t="shared" si="68"/>
        <v>0.8679112860758158</v>
      </c>
      <c r="I138" s="311">
        <f t="shared" si="68"/>
        <v>0.30645643346315848</v>
      </c>
      <c r="J138" s="311">
        <f t="shared" si="68"/>
        <v>6.7209999999999743</v>
      </c>
      <c r="K138" s="311"/>
      <c r="L138" s="311">
        <f t="shared" ref="L138:O138" si="69">SUM(L128:L136)</f>
        <v>6.6674452159065067</v>
      </c>
      <c r="M138" s="311">
        <f t="shared" si="69"/>
        <v>1.052503110249142</v>
      </c>
      <c r="N138" s="311">
        <f t="shared" si="69"/>
        <v>0.32605167384433553</v>
      </c>
      <c r="O138" s="311">
        <f t="shared" si="69"/>
        <v>8.0459999999999852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5.4480178320872632</v>
      </c>
      <c r="C145" s="302">
        <v>0.38572888149257345</v>
      </c>
      <c r="D145" s="302">
        <v>1.6591372962355775</v>
      </c>
      <c r="E145" s="302">
        <f>SUM(B145:D145)</f>
        <v>7.4928840098154144</v>
      </c>
      <c r="F145" s="303"/>
      <c r="G145" s="302">
        <v>7.3856388667183408</v>
      </c>
      <c r="H145" s="302">
        <v>1.0122895360490609</v>
      </c>
      <c r="I145" s="302">
        <v>3.0018366823812275</v>
      </c>
      <c r="J145" s="302">
        <f>SUM(G145:I145)</f>
        <v>11.39976508514863</v>
      </c>
      <c r="K145" s="303"/>
      <c r="L145" s="302">
        <v>7.9236507215080119</v>
      </c>
      <c r="M145" s="302">
        <v>1.137965666293375</v>
      </c>
      <c r="N145" s="302">
        <v>3.4713242978358059</v>
      </c>
      <c r="O145" s="302">
        <f>SUM(L145:N145)</f>
        <v>12.532940685637193</v>
      </c>
    </row>
    <row r="146" spans="1:15" s="236" customFormat="1" x14ac:dyDescent="0.2">
      <c r="A146" s="237" t="str">
        <f>name!E$5</f>
        <v>Professional occupations</v>
      </c>
      <c r="B146" s="302">
        <v>5.7603585225594562</v>
      </c>
      <c r="C146" s="302">
        <v>0.2381441141272797</v>
      </c>
      <c r="D146" s="302">
        <v>0.81420486825209448</v>
      </c>
      <c r="E146" s="302">
        <f t="shared" ref="E146:E153" si="70">SUM(B146:D146)</f>
        <v>6.8127075049388299</v>
      </c>
      <c r="F146" s="303"/>
      <c r="G146" s="302">
        <v>8.7867879130952602</v>
      </c>
      <c r="H146" s="302">
        <v>0.55263128930239624</v>
      </c>
      <c r="I146" s="302">
        <v>1.2736492980477465</v>
      </c>
      <c r="J146" s="302">
        <f t="shared" ref="J146:J148" si="71">SUM(G146:I146)</f>
        <v>10.613068500445404</v>
      </c>
      <c r="K146" s="303"/>
      <c r="L146" s="302">
        <v>13.527079532658668</v>
      </c>
      <c r="M146" s="302">
        <v>0.6484598964181163</v>
      </c>
      <c r="N146" s="302">
        <v>1.0554691783867756</v>
      </c>
      <c r="O146" s="302">
        <f t="shared" ref="O146:O153" si="72">SUM(L146:N146)</f>
        <v>15.23100860746356</v>
      </c>
    </row>
    <row r="147" spans="1:15" s="236" customFormat="1" x14ac:dyDescent="0.2">
      <c r="A147" s="237" t="str">
        <f>name!E$6</f>
        <v>Associate professional occupations</v>
      </c>
      <c r="B147" s="302">
        <v>3.3063681277316035</v>
      </c>
      <c r="C147" s="302">
        <v>0.29738572456539636</v>
      </c>
      <c r="D147" s="302">
        <v>0.37569446974245113</v>
      </c>
      <c r="E147" s="302">
        <f t="shared" si="70"/>
        <v>3.9794483220394508</v>
      </c>
      <c r="F147" s="303"/>
      <c r="G147" s="302">
        <v>4.7407375875237747</v>
      </c>
      <c r="H147" s="302">
        <v>0.58908707494529211</v>
      </c>
      <c r="I147" s="302">
        <v>0.51246027910791614</v>
      </c>
      <c r="J147" s="302">
        <f t="shared" si="71"/>
        <v>5.8422849415769829</v>
      </c>
      <c r="K147" s="303"/>
      <c r="L147" s="302">
        <v>5.8215700283692824</v>
      </c>
      <c r="M147" s="302">
        <v>0.58869316786323345</v>
      </c>
      <c r="N147" s="302">
        <v>0.58746109980534156</v>
      </c>
      <c r="O147" s="302">
        <f t="shared" si="72"/>
        <v>6.9977242960378572</v>
      </c>
    </row>
    <row r="148" spans="1:15" s="236" customFormat="1" x14ac:dyDescent="0.2">
      <c r="A148" s="237" t="str">
        <f>name!E$7</f>
        <v>Administrative and secretarial occupations</v>
      </c>
      <c r="B148" s="302">
        <v>2.4579238971471957</v>
      </c>
      <c r="C148" s="302">
        <v>2.1228042080608454</v>
      </c>
      <c r="D148" s="302">
        <v>0.73665215137780204</v>
      </c>
      <c r="E148" s="302">
        <f t="shared" si="70"/>
        <v>5.3173802565858432</v>
      </c>
      <c r="F148" s="303"/>
      <c r="G148" s="302">
        <v>2.9453468324310115</v>
      </c>
      <c r="H148" s="302">
        <v>3.0042789206364597</v>
      </c>
      <c r="I148" s="302">
        <v>0.77091979670503408</v>
      </c>
      <c r="J148" s="302">
        <f t="shared" si="71"/>
        <v>6.7205455497725044</v>
      </c>
      <c r="K148" s="303"/>
      <c r="L148" s="302">
        <v>2.658747612859055</v>
      </c>
      <c r="M148" s="302">
        <v>3.4889396100676113</v>
      </c>
      <c r="N148" s="302">
        <v>0.62764923549279827</v>
      </c>
      <c r="O148" s="302">
        <f t="shared" si="72"/>
        <v>6.7753364584194653</v>
      </c>
    </row>
    <row r="149" spans="1:15" s="236" customFormat="1" x14ac:dyDescent="0.2">
      <c r="A149" s="237" t="str">
        <f>name!E$8</f>
        <v>Skilled trades occupations</v>
      </c>
      <c r="B149" s="302">
        <v>9.3004644248817581</v>
      </c>
      <c r="C149" s="302">
        <v>0.60208113272219399</v>
      </c>
      <c r="D149" s="302">
        <v>18.862197015404242</v>
      </c>
      <c r="E149" s="302">
        <f t="shared" si="70"/>
        <v>28.764742573008192</v>
      </c>
      <c r="F149" s="303"/>
      <c r="G149" s="302">
        <v>8.825402560149799</v>
      </c>
      <c r="H149" s="302">
        <v>0.6672731804003259</v>
      </c>
      <c r="I149" s="302">
        <v>19.525609596903404</v>
      </c>
      <c r="J149" s="302">
        <f>SUM(G149:I149)</f>
        <v>29.018285337453527</v>
      </c>
      <c r="K149" s="303"/>
      <c r="L149" s="302">
        <v>6.5849208144327029</v>
      </c>
      <c r="M149" s="302">
        <v>1.1955182357899217</v>
      </c>
      <c r="N149" s="302">
        <v>22.991527761658887</v>
      </c>
      <c r="O149" s="302">
        <f t="shared" si="72"/>
        <v>30.771966811881512</v>
      </c>
    </row>
    <row r="150" spans="1:15" s="236" customFormat="1" x14ac:dyDescent="0.2">
      <c r="A150" s="237" t="str">
        <f>name!E$9</f>
        <v>Caring, leisure and other service occupations</v>
      </c>
      <c r="B150" s="302">
        <v>0.14626121109835158</v>
      </c>
      <c r="C150" s="302">
        <v>3.261235458829724E-2</v>
      </c>
      <c r="D150" s="302">
        <v>2.2392201312928309E-2</v>
      </c>
      <c r="E150" s="302">
        <f t="shared" si="70"/>
        <v>0.2012657669995771</v>
      </c>
      <c r="F150" s="303"/>
      <c r="G150" s="302">
        <v>0.19072345893063558</v>
      </c>
      <c r="H150" s="302">
        <v>5.9626436720358666E-2</v>
      </c>
      <c r="I150" s="302">
        <v>3.0874569776191019E-2</v>
      </c>
      <c r="J150" s="302">
        <f t="shared" ref="J150:J153" si="73">SUM(G150:I150)</f>
        <v>0.28122446542718527</v>
      </c>
      <c r="K150" s="303"/>
      <c r="L150" s="302">
        <v>0.18528423668355415</v>
      </c>
      <c r="M150" s="302">
        <v>4.8565222381704201E-2</v>
      </c>
      <c r="N150" s="302">
        <v>4.9330761412314482E-2</v>
      </c>
      <c r="O150" s="302">
        <f t="shared" si="72"/>
        <v>0.2831802204775728</v>
      </c>
    </row>
    <row r="151" spans="1:15" s="236" customFormat="1" x14ac:dyDescent="0.2">
      <c r="A151" s="237" t="str">
        <f>name!E$10</f>
        <v>Sales and customer service occupations</v>
      </c>
      <c r="B151" s="302">
        <v>0.57632859649632107</v>
      </c>
      <c r="C151" s="302">
        <v>0.24474302115034532</v>
      </c>
      <c r="D151" s="302">
        <v>0.12965130423568419</v>
      </c>
      <c r="E151" s="302">
        <f t="shared" si="70"/>
        <v>0.95072292188235052</v>
      </c>
      <c r="F151" s="303"/>
      <c r="G151" s="302">
        <v>0.69416249501072458</v>
      </c>
      <c r="H151" s="302">
        <v>0.41888849407444695</v>
      </c>
      <c r="I151" s="302">
        <v>0.1531246950156511</v>
      </c>
      <c r="J151" s="302">
        <f t="shared" si="73"/>
        <v>1.2661756841008225</v>
      </c>
      <c r="K151" s="303"/>
      <c r="L151" s="302">
        <v>0.83080966234981046</v>
      </c>
      <c r="M151" s="302">
        <v>0.4656635593819814</v>
      </c>
      <c r="N151" s="302">
        <v>0.16775571140446283</v>
      </c>
      <c r="O151" s="302">
        <f t="shared" si="72"/>
        <v>1.4642289331362546</v>
      </c>
    </row>
    <row r="152" spans="1:15" s="236" customFormat="1" x14ac:dyDescent="0.2">
      <c r="A152" s="237" t="str">
        <f>name!E$11</f>
        <v>Process, plant and machine operatives</v>
      </c>
      <c r="B152" s="302">
        <v>3.776875234086174</v>
      </c>
      <c r="C152" s="302">
        <v>0.13333218218425252</v>
      </c>
      <c r="D152" s="302">
        <v>1.241471000115365</v>
      </c>
      <c r="E152" s="302">
        <f t="shared" si="70"/>
        <v>5.1516784163857912</v>
      </c>
      <c r="F152" s="303"/>
      <c r="G152" s="302">
        <v>3.6048346582655766</v>
      </c>
      <c r="H152" s="302">
        <v>0.27310012621010271</v>
      </c>
      <c r="I152" s="302">
        <v>1.8011284775681886</v>
      </c>
      <c r="J152" s="302">
        <f t="shared" si="73"/>
        <v>5.6790632620438677</v>
      </c>
      <c r="K152" s="303"/>
      <c r="L152" s="302">
        <v>3.5010587116662744</v>
      </c>
      <c r="M152" s="302">
        <v>0.27463633497594425</v>
      </c>
      <c r="N152" s="302">
        <v>2.7001304947610159</v>
      </c>
      <c r="O152" s="302">
        <f t="shared" si="72"/>
        <v>6.4758255414032346</v>
      </c>
    </row>
    <row r="153" spans="1:15" s="236" customFormat="1" x14ac:dyDescent="0.2">
      <c r="A153" s="237" t="str">
        <f>name!E$12</f>
        <v>Elementary occupations</v>
      </c>
      <c r="B153" s="302">
        <v>1.7731937223313159</v>
      </c>
      <c r="C153" s="302">
        <v>0.46235190815681565</v>
      </c>
      <c r="D153" s="302">
        <v>1.4716245978565445</v>
      </c>
      <c r="E153" s="302">
        <f t="shared" si="70"/>
        <v>3.7071702283446761</v>
      </c>
      <c r="F153" s="303"/>
      <c r="G153" s="302">
        <v>1.6358441616774972</v>
      </c>
      <c r="H153" s="302">
        <v>0.64218951592643758</v>
      </c>
      <c r="I153" s="302">
        <v>1.709553496427263</v>
      </c>
      <c r="J153" s="302">
        <f t="shared" si="73"/>
        <v>3.9875871740311979</v>
      </c>
      <c r="K153" s="303"/>
      <c r="L153" s="302">
        <v>1.9142399187073182</v>
      </c>
      <c r="M153" s="302">
        <v>0.77559244313427389</v>
      </c>
      <c r="N153" s="302">
        <v>2.4309560837017496</v>
      </c>
      <c r="O153" s="302">
        <f t="shared" si="72"/>
        <v>5.1207884455433419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32.545791568419439</v>
      </c>
      <c r="C155" s="311">
        <f t="shared" ref="C155:E155" si="74">SUM(C145:C153)</f>
        <v>4.519183527047999</v>
      </c>
      <c r="D155" s="311">
        <f t="shared" si="74"/>
        <v>25.313024904532686</v>
      </c>
      <c r="E155" s="311">
        <f t="shared" si="74"/>
        <v>62.378000000000128</v>
      </c>
      <c r="F155" s="311"/>
      <c r="G155" s="311">
        <f t="shared" ref="G155:J155" si="75">SUM(G145:G153)</f>
        <v>38.809478533802611</v>
      </c>
      <c r="H155" s="311">
        <f t="shared" si="75"/>
        <v>7.2193645742648798</v>
      </c>
      <c r="I155" s="311">
        <f t="shared" si="75"/>
        <v>28.779156891932622</v>
      </c>
      <c r="J155" s="311">
        <f t="shared" si="75"/>
        <v>74.808000000000106</v>
      </c>
      <c r="K155" s="311"/>
      <c r="L155" s="311">
        <f t="shared" ref="L155:O155" si="76">SUM(L145:L153)</f>
        <v>42.947361239234674</v>
      </c>
      <c r="M155" s="311">
        <f t="shared" si="76"/>
        <v>8.624034136306161</v>
      </c>
      <c r="N155" s="311">
        <f t="shared" si="76"/>
        <v>34.081604624459153</v>
      </c>
      <c r="O155" s="311">
        <f t="shared" si="76"/>
        <v>85.652999999999992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14.294790817461767</v>
      </c>
      <c r="C162" s="302">
        <v>1.1788058733358187</v>
      </c>
      <c r="D162" s="302">
        <v>3.1151802402457598</v>
      </c>
      <c r="E162" s="302">
        <f>SUM(B162:D162)</f>
        <v>18.588776931043345</v>
      </c>
      <c r="F162" s="303"/>
      <c r="G162" s="302">
        <v>17.033477056953597</v>
      </c>
      <c r="H162" s="302">
        <v>2.0457079867780266</v>
      </c>
      <c r="I162" s="302">
        <v>3.072255574011594</v>
      </c>
      <c r="J162" s="302">
        <f>SUM(G162:I162)</f>
        <v>22.151440617743219</v>
      </c>
      <c r="K162" s="303"/>
      <c r="L162" s="302">
        <v>17.93010066655523</v>
      </c>
      <c r="M162" s="302">
        <v>2.1769116812350724</v>
      </c>
      <c r="N162" s="302">
        <v>3.4559621556337703</v>
      </c>
      <c r="O162" s="302">
        <f>SUM(L162:N162)</f>
        <v>23.562974503424073</v>
      </c>
    </row>
    <row r="163" spans="1:15" s="236" customFormat="1" x14ac:dyDescent="0.2">
      <c r="A163" s="237" t="str">
        <f>name!E$5</f>
        <v>Professional occupations</v>
      </c>
      <c r="B163" s="302">
        <v>8.9581640810500716</v>
      </c>
      <c r="C163" s="302">
        <v>1.272620415853607</v>
      </c>
      <c r="D163" s="302">
        <v>0.66233680269212669</v>
      </c>
      <c r="E163" s="302">
        <f t="shared" ref="E163:E170" si="77">SUM(B163:D163)</f>
        <v>10.893121299595805</v>
      </c>
      <c r="F163" s="303"/>
      <c r="G163" s="302">
        <v>12.14909499852112</v>
      </c>
      <c r="H163" s="302">
        <v>1.9361748374005863</v>
      </c>
      <c r="I163" s="302">
        <v>0.63560334653202977</v>
      </c>
      <c r="J163" s="302">
        <f t="shared" ref="J163:J165" si="78">SUM(G163:I163)</f>
        <v>14.720873182453735</v>
      </c>
      <c r="K163" s="303"/>
      <c r="L163" s="302">
        <v>16.111202957632955</v>
      </c>
      <c r="M163" s="302">
        <v>1.9187500264030573</v>
      </c>
      <c r="N163" s="302">
        <v>0.52898470165430245</v>
      </c>
      <c r="O163" s="302">
        <f t="shared" ref="O163:O170" si="79">SUM(L163:N163)</f>
        <v>18.558937685690314</v>
      </c>
    </row>
    <row r="164" spans="1:15" s="236" customFormat="1" x14ac:dyDescent="0.2">
      <c r="A164" s="237" t="str">
        <f>name!E$6</f>
        <v>Associate professional occupations</v>
      </c>
      <c r="B164" s="302">
        <v>9.1905102969584824</v>
      </c>
      <c r="C164" s="302">
        <v>2.1490473806373189</v>
      </c>
      <c r="D164" s="302">
        <v>0.63221385108379891</v>
      </c>
      <c r="E164" s="302">
        <f t="shared" si="77"/>
        <v>11.9717715286796</v>
      </c>
      <c r="F164" s="303"/>
      <c r="G164" s="302">
        <v>11.101114780833353</v>
      </c>
      <c r="H164" s="302">
        <v>2.7198659943435013</v>
      </c>
      <c r="I164" s="302">
        <v>0.49806134945260827</v>
      </c>
      <c r="J164" s="302">
        <f t="shared" si="78"/>
        <v>14.319042124629462</v>
      </c>
      <c r="K164" s="303"/>
      <c r="L164" s="302">
        <v>12.678416967678887</v>
      </c>
      <c r="M164" s="302">
        <v>2.5106408629258223</v>
      </c>
      <c r="N164" s="302">
        <v>0.51085709541837321</v>
      </c>
      <c r="O164" s="302">
        <f t="shared" si="79"/>
        <v>15.699914926023082</v>
      </c>
    </row>
    <row r="165" spans="1:15" s="236" customFormat="1" x14ac:dyDescent="0.2">
      <c r="A165" s="237" t="str">
        <f>name!E$7</f>
        <v>Administrative and secretarial occupations</v>
      </c>
      <c r="B165" s="302">
        <v>9.0866167875927619</v>
      </c>
      <c r="C165" s="302">
        <v>3.8663091444470274</v>
      </c>
      <c r="D165" s="302">
        <v>0.25504707044476299</v>
      </c>
      <c r="E165" s="302">
        <f t="shared" si="77"/>
        <v>13.207973002484552</v>
      </c>
      <c r="F165" s="303"/>
      <c r="G165" s="302">
        <v>9.6029651557035685</v>
      </c>
      <c r="H165" s="302">
        <v>4.2259586758351286</v>
      </c>
      <c r="I165" s="302">
        <v>0.22228148717716933</v>
      </c>
      <c r="J165" s="302">
        <f t="shared" si="78"/>
        <v>14.051205318715866</v>
      </c>
      <c r="K165" s="303"/>
      <c r="L165" s="302">
        <v>10.552769091657503</v>
      </c>
      <c r="M165" s="302">
        <v>3.8880931152093425</v>
      </c>
      <c r="N165" s="302">
        <v>0.20833225643057082</v>
      </c>
      <c r="O165" s="302">
        <f t="shared" si="79"/>
        <v>14.649194463297416</v>
      </c>
    </row>
    <row r="166" spans="1:15" s="236" customFormat="1" x14ac:dyDescent="0.2">
      <c r="A166" s="237" t="str">
        <f>name!E$8</f>
        <v>Skilled trades occupations</v>
      </c>
      <c r="B166" s="302">
        <v>7.8417432711099284</v>
      </c>
      <c r="C166" s="302">
        <v>1.4244505742190838</v>
      </c>
      <c r="D166" s="302">
        <v>1.550912042493344</v>
      </c>
      <c r="E166" s="302">
        <f t="shared" si="77"/>
        <v>10.817105887822356</v>
      </c>
      <c r="F166" s="303"/>
      <c r="G166" s="302">
        <v>7.1159488790656535</v>
      </c>
      <c r="H166" s="302">
        <v>1.2433862193866581</v>
      </c>
      <c r="I166" s="302">
        <v>1.2946888462937995</v>
      </c>
      <c r="J166" s="302">
        <f>SUM(G166:I166)</f>
        <v>9.6540239447461111</v>
      </c>
      <c r="K166" s="303"/>
      <c r="L166" s="302">
        <v>6.7049664616461699</v>
      </c>
      <c r="M166" s="302">
        <v>1.4191603910020427</v>
      </c>
      <c r="N166" s="302">
        <v>1.499166363853486</v>
      </c>
      <c r="O166" s="302">
        <f t="shared" si="79"/>
        <v>9.6232932165016987</v>
      </c>
    </row>
    <row r="167" spans="1:15" s="236" customFormat="1" x14ac:dyDescent="0.2">
      <c r="A167" s="237" t="str">
        <f>name!E$9</f>
        <v>Caring, leisure and other service occupations</v>
      </c>
      <c r="B167" s="302">
        <v>0.95262936112144947</v>
      </c>
      <c r="C167" s="302">
        <v>0.37595707869292644</v>
      </c>
      <c r="D167" s="302">
        <v>0.13084813079690183</v>
      </c>
      <c r="E167" s="302">
        <f t="shared" si="77"/>
        <v>1.4594345706112777</v>
      </c>
      <c r="F167" s="303"/>
      <c r="G167" s="302">
        <v>1.0344503527752045</v>
      </c>
      <c r="H167" s="302">
        <v>0.36180239456541546</v>
      </c>
      <c r="I167" s="302">
        <v>0.14779260161017121</v>
      </c>
      <c r="J167" s="302">
        <f t="shared" ref="J167:J170" si="80">SUM(G167:I167)</f>
        <v>1.544045348950791</v>
      </c>
      <c r="K167" s="303"/>
      <c r="L167" s="302">
        <v>1.3383546458436522</v>
      </c>
      <c r="M167" s="302">
        <v>0.22829816801451108</v>
      </c>
      <c r="N167" s="302">
        <v>0.26020341162298588</v>
      </c>
      <c r="O167" s="302">
        <f t="shared" si="79"/>
        <v>1.8268562254811491</v>
      </c>
    </row>
    <row r="168" spans="1:15" s="236" customFormat="1" x14ac:dyDescent="0.2">
      <c r="A168" s="237" t="str">
        <f>name!E$10</f>
        <v>Sales and customer service occupations</v>
      </c>
      <c r="B168" s="302">
        <v>10.351968065259046</v>
      </c>
      <c r="C168" s="302">
        <v>29.608909460258065</v>
      </c>
      <c r="D168" s="302">
        <v>1.514987518387785</v>
      </c>
      <c r="E168" s="302">
        <f t="shared" si="77"/>
        <v>41.475865043904896</v>
      </c>
      <c r="F168" s="303"/>
      <c r="G168" s="302">
        <v>9.847085710736323</v>
      </c>
      <c r="H168" s="302">
        <v>31.044755028516658</v>
      </c>
      <c r="I168" s="302">
        <v>1.0018851293494531</v>
      </c>
      <c r="J168" s="302">
        <f t="shared" si="80"/>
        <v>41.893725868602438</v>
      </c>
      <c r="K168" s="303"/>
      <c r="L168" s="302">
        <v>8.4912264095921532</v>
      </c>
      <c r="M168" s="302">
        <v>29.571160017580368</v>
      </c>
      <c r="N168" s="302">
        <v>0.73315249660800863</v>
      </c>
      <c r="O168" s="302">
        <f t="shared" si="79"/>
        <v>38.795538923780526</v>
      </c>
    </row>
    <row r="169" spans="1:15" s="236" customFormat="1" x14ac:dyDescent="0.2">
      <c r="A169" s="237" t="str">
        <f>name!E$11</f>
        <v>Process, plant and machine operatives</v>
      </c>
      <c r="B169" s="302">
        <v>6.4499230579381219</v>
      </c>
      <c r="C169" s="302">
        <v>1.1302157791130985</v>
      </c>
      <c r="D169" s="302">
        <v>0.15223144772822889</v>
      </c>
      <c r="E169" s="302">
        <f t="shared" si="77"/>
        <v>7.7323702847794493</v>
      </c>
      <c r="F169" s="303"/>
      <c r="G169" s="302">
        <v>5.3924765792491467</v>
      </c>
      <c r="H169" s="302">
        <v>1.1969652692521864</v>
      </c>
      <c r="I169" s="302">
        <v>0.14660430937598554</v>
      </c>
      <c r="J169" s="302">
        <f t="shared" si="80"/>
        <v>6.7360461578773183</v>
      </c>
      <c r="K169" s="303"/>
      <c r="L169" s="302">
        <v>4.8836202224064342</v>
      </c>
      <c r="M169" s="302">
        <v>1.3302409009560707</v>
      </c>
      <c r="N169" s="302">
        <v>0.23384297972379442</v>
      </c>
      <c r="O169" s="302">
        <f t="shared" si="79"/>
        <v>6.4477041030862994</v>
      </c>
    </row>
    <row r="170" spans="1:15" s="236" customFormat="1" x14ac:dyDescent="0.2">
      <c r="A170" s="237" t="str">
        <f>name!E$12</f>
        <v>Elementary occupations</v>
      </c>
      <c r="B170" s="302">
        <v>6.4570923844853461</v>
      </c>
      <c r="C170" s="302">
        <v>7.8635584313183102</v>
      </c>
      <c r="D170" s="302">
        <v>0.12693063527491236</v>
      </c>
      <c r="E170" s="302">
        <f t="shared" si="77"/>
        <v>14.447581451078568</v>
      </c>
      <c r="F170" s="303"/>
      <c r="G170" s="302">
        <v>5.3291736871229007</v>
      </c>
      <c r="H170" s="302">
        <v>6.854551723152869</v>
      </c>
      <c r="I170" s="302">
        <v>9.0872026005531098E-2</v>
      </c>
      <c r="J170" s="302">
        <f t="shared" si="80"/>
        <v>12.274597436281301</v>
      </c>
      <c r="K170" s="303"/>
      <c r="L170" s="302">
        <v>5.4075623774725994</v>
      </c>
      <c r="M170" s="302">
        <v>5.1134904667834675</v>
      </c>
      <c r="N170" s="302">
        <v>0.12053310845932148</v>
      </c>
      <c r="O170" s="302">
        <f t="shared" si="79"/>
        <v>10.641585952715388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73.583438122976986</v>
      </c>
      <c r="C172" s="311">
        <f t="shared" ref="C172:E172" si="81">SUM(C162:C170)</f>
        <v>48.869874137875257</v>
      </c>
      <c r="D172" s="311">
        <f t="shared" si="81"/>
        <v>8.1406877391476193</v>
      </c>
      <c r="E172" s="311">
        <f t="shared" si="81"/>
        <v>130.59399999999985</v>
      </c>
      <c r="F172" s="311"/>
      <c r="G172" s="311">
        <f t="shared" ref="G172:J172" si="82">SUM(G162:G170)</f>
        <v>78.605787200960862</v>
      </c>
      <c r="H172" s="311">
        <f t="shared" si="82"/>
        <v>51.629168129231033</v>
      </c>
      <c r="I172" s="311">
        <f t="shared" si="82"/>
        <v>7.1100446698083415</v>
      </c>
      <c r="J172" s="311">
        <f t="shared" si="82"/>
        <v>137.34500000000025</v>
      </c>
      <c r="K172" s="311"/>
      <c r="L172" s="311">
        <f t="shared" ref="L172:O172" si="83">SUM(L162:L170)</f>
        <v>84.098219800485595</v>
      </c>
      <c r="M172" s="311">
        <f t="shared" si="83"/>
        <v>48.156745630109754</v>
      </c>
      <c r="N172" s="311">
        <f t="shared" si="83"/>
        <v>7.5510345694046128</v>
      </c>
      <c r="O172" s="311">
        <f t="shared" si="83"/>
        <v>139.80599999999995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2.8266496967272161</v>
      </c>
      <c r="C179" s="302">
        <v>0.16973892844432589</v>
      </c>
      <c r="D179" s="302">
        <v>0.8715545607259596</v>
      </c>
      <c r="E179" s="302">
        <f>SUM(B179:D179)</f>
        <v>3.8679431858975017</v>
      </c>
      <c r="F179" s="303"/>
      <c r="G179" s="302">
        <v>3.30927799232001</v>
      </c>
      <c r="H179" s="302">
        <v>0.36723655652766901</v>
      </c>
      <c r="I179" s="302">
        <v>0.67101441127626349</v>
      </c>
      <c r="J179" s="302">
        <f>SUM(G179:I179)</f>
        <v>4.3475289601239426</v>
      </c>
      <c r="K179" s="303"/>
      <c r="L179" s="302">
        <v>3.2180993949818992</v>
      </c>
      <c r="M179" s="302">
        <v>0.41930068619197491</v>
      </c>
      <c r="N179" s="302">
        <v>0.65456253054067093</v>
      </c>
      <c r="O179" s="302">
        <f>SUM(L179:N179)</f>
        <v>4.2919626117145455</v>
      </c>
    </row>
    <row r="180" spans="1:15" s="236" customFormat="1" x14ac:dyDescent="0.2">
      <c r="A180" s="237" t="str">
        <f>name!E$5</f>
        <v>Professional occupations</v>
      </c>
      <c r="B180" s="302">
        <v>2.4467773999440068</v>
      </c>
      <c r="C180" s="302">
        <v>0.13118430015779051</v>
      </c>
      <c r="D180" s="302">
        <v>0.26361808567996114</v>
      </c>
      <c r="E180" s="302">
        <f t="shared" ref="E180:E187" si="84">SUM(B180:D180)</f>
        <v>2.8415797857817582</v>
      </c>
      <c r="F180" s="303"/>
      <c r="G180" s="302">
        <v>3.6515283509742384</v>
      </c>
      <c r="H180" s="302">
        <v>0.27888962838073528</v>
      </c>
      <c r="I180" s="302">
        <v>0.19829160334497678</v>
      </c>
      <c r="J180" s="302">
        <f t="shared" ref="J180:J182" si="85">SUM(G180:I180)</f>
        <v>4.1287095826999503</v>
      </c>
      <c r="K180" s="303"/>
      <c r="L180" s="302">
        <v>5.5202750832183192</v>
      </c>
      <c r="M180" s="302">
        <v>0.40156709108846111</v>
      </c>
      <c r="N180" s="302">
        <v>0.15485299828260926</v>
      </c>
      <c r="O180" s="302">
        <f t="shared" ref="O180:O187" si="86">SUM(L180:N180)</f>
        <v>6.0766951725893898</v>
      </c>
    </row>
    <row r="181" spans="1:15" s="236" customFormat="1" x14ac:dyDescent="0.2">
      <c r="A181" s="237" t="str">
        <f>name!E$6</f>
        <v>Associate professional occupations</v>
      </c>
      <c r="B181" s="302">
        <v>2.836823762405682</v>
      </c>
      <c r="C181" s="302">
        <v>0.21495673728602468</v>
      </c>
      <c r="D181" s="302">
        <v>0.2123001964469152</v>
      </c>
      <c r="E181" s="302">
        <f t="shared" si="84"/>
        <v>3.2640806961386217</v>
      </c>
      <c r="F181" s="303"/>
      <c r="G181" s="302">
        <v>4.0117360842254692</v>
      </c>
      <c r="H181" s="302">
        <v>0.36260411540540993</v>
      </c>
      <c r="I181" s="302">
        <v>0.164878407257533</v>
      </c>
      <c r="J181" s="302">
        <f t="shared" si="85"/>
        <v>4.5392186068884124</v>
      </c>
      <c r="K181" s="303"/>
      <c r="L181" s="302">
        <v>5.2730792904840929</v>
      </c>
      <c r="M181" s="302">
        <v>0.42520575860378745</v>
      </c>
      <c r="N181" s="302">
        <v>0.16314105263269113</v>
      </c>
      <c r="O181" s="302">
        <f t="shared" si="86"/>
        <v>5.8614261017205722</v>
      </c>
    </row>
    <row r="182" spans="1:15" s="236" customFormat="1" x14ac:dyDescent="0.2">
      <c r="A182" s="237" t="str">
        <f>name!E$7</f>
        <v>Administrative and secretarial occupations</v>
      </c>
      <c r="B182" s="302">
        <v>3.2060128016920491</v>
      </c>
      <c r="C182" s="302">
        <v>0.98743377399245935</v>
      </c>
      <c r="D182" s="302">
        <v>0.1540462287497435</v>
      </c>
      <c r="E182" s="302">
        <f t="shared" si="84"/>
        <v>4.3474928044342525</v>
      </c>
      <c r="F182" s="303"/>
      <c r="G182" s="302">
        <v>3.4981230958100262</v>
      </c>
      <c r="H182" s="302">
        <v>1.4333064102640414</v>
      </c>
      <c r="I182" s="302">
        <v>9.417200255947443E-2</v>
      </c>
      <c r="J182" s="302">
        <f t="shared" si="85"/>
        <v>5.0256015086335424</v>
      </c>
      <c r="K182" s="303"/>
      <c r="L182" s="302">
        <v>3.6525739372882162</v>
      </c>
      <c r="M182" s="302">
        <v>1.562925571777142</v>
      </c>
      <c r="N182" s="302">
        <v>8.0987802980151874E-2</v>
      </c>
      <c r="O182" s="302">
        <f t="shared" si="86"/>
        <v>5.2964873120455103</v>
      </c>
    </row>
    <row r="183" spans="1:15" s="236" customFormat="1" x14ac:dyDescent="0.2">
      <c r="A183" s="237" t="str">
        <f>name!E$8</f>
        <v>Skilled trades occupations</v>
      </c>
      <c r="B183" s="302">
        <v>1.6762226773680746</v>
      </c>
      <c r="C183" s="302">
        <v>0.22625309885603875</v>
      </c>
      <c r="D183" s="302">
        <v>0.73386619968929578</v>
      </c>
      <c r="E183" s="302">
        <f t="shared" si="84"/>
        <v>2.636341975913409</v>
      </c>
      <c r="F183" s="303"/>
      <c r="G183" s="302">
        <v>1.5114937057365823</v>
      </c>
      <c r="H183" s="302">
        <v>0.28549605794227495</v>
      </c>
      <c r="I183" s="302">
        <v>0.36346486454837024</v>
      </c>
      <c r="J183" s="302">
        <f>SUM(G183:I183)</f>
        <v>2.1604546282272272</v>
      </c>
      <c r="K183" s="303"/>
      <c r="L183" s="302">
        <v>1.5663505736579115</v>
      </c>
      <c r="M183" s="302">
        <v>0.47249944751958473</v>
      </c>
      <c r="N183" s="302">
        <v>0.36333081576981902</v>
      </c>
      <c r="O183" s="302">
        <f t="shared" si="86"/>
        <v>2.4021808369473154</v>
      </c>
    </row>
    <row r="184" spans="1:15" s="236" customFormat="1" x14ac:dyDescent="0.2">
      <c r="A184" s="237" t="str">
        <f>name!E$9</f>
        <v>Caring, leisure and other service occupations</v>
      </c>
      <c r="B184" s="302">
        <v>2.3206709270337229</v>
      </c>
      <c r="C184" s="302">
        <v>1.2249192566104747</v>
      </c>
      <c r="D184" s="302">
        <v>0.4300032225664176</v>
      </c>
      <c r="E184" s="302">
        <f t="shared" si="84"/>
        <v>3.9755934062106149</v>
      </c>
      <c r="F184" s="303"/>
      <c r="G184" s="302">
        <v>2.6270764244283393</v>
      </c>
      <c r="H184" s="302">
        <v>1.2806017074830534</v>
      </c>
      <c r="I184" s="302">
        <v>0.22534034294224856</v>
      </c>
      <c r="J184" s="302">
        <f t="shared" ref="J184:J187" si="87">SUM(G184:I184)</f>
        <v>4.1330184748536416</v>
      </c>
      <c r="K184" s="303"/>
      <c r="L184" s="302">
        <v>2.6424196900566321</v>
      </c>
      <c r="M184" s="302">
        <v>1.2431342634201494</v>
      </c>
      <c r="N184" s="302">
        <v>0.24926473054958576</v>
      </c>
      <c r="O184" s="302">
        <f t="shared" si="86"/>
        <v>4.1348186840263672</v>
      </c>
    </row>
    <row r="185" spans="1:15" s="236" customFormat="1" x14ac:dyDescent="0.2">
      <c r="A185" s="237" t="str">
        <f>name!E$10</f>
        <v>Sales and customer service occupations</v>
      </c>
      <c r="B185" s="302">
        <v>1.2318514525850182</v>
      </c>
      <c r="C185" s="302">
        <v>0.29857054903512137</v>
      </c>
      <c r="D185" s="302">
        <v>0.16123246307249661</v>
      </c>
      <c r="E185" s="302">
        <f t="shared" si="84"/>
        <v>1.6916544646926361</v>
      </c>
      <c r="F185" s="303"/>
      <c r="G185" s="302">
        <v>1.3564579239990699</v>
      </c>
      <c r="H185" s="302">
        <v>0.44249783808062831</v>
      </c>
      <c r="I185" s="302">
        <v>8.6554479010081162E-2</v>
      </c>
      <c r="J185" s="302">
        <f t="shared" si="87"/>
        <v>1.8855102410897795</v>
      </c>
      <c r="K185" s="303"/>
      <c r="L185" s="302">
        <v>1.6225939268935445</v>
      </c>
      <c r="M185" s="302">
        <v>0.58682147248246874</v>
      </c>
      <c r="N185" s="302">
        <v>7.5151865290101663E-2</v>
      </c>
      <c r="O185" s="302">
        <f t="shared" si="86"/>
        <v>2.2845672646661148</v>
      </c>
    </row>
    <row r="186" spans="1:15" s="236" customFormat="1" x14ac:dyDescent="0.2">
      <c r="A186" s="237" t="str">
        <f>name!E$11</f>
        <v>Process, plant and machine operatives</v>
      </c>
      <c r="B186" s="302">
        <v>8.1994095958857525</v>
      </c>
      <c r="C186" s="302">
        <v>1.2567233168470888</v>
      </c>
      <c r="D186" s="302">
        <v>4.2301672001673163</v>
      </c>
      <c r="E186" s="302">
        <f t="shared" si="84"/>
        <v>13.686300112900156</v>
      </c>
      <c r="F186" s="303"/>
      <c r="G186" s="302">
        <v>6.4498778781157728</v>
      </c>
      <c r="H186" s="302">
        <v>1.7733665359526032</v>
      </c>
      <c r="I186" s="302">
        <v>2.5766890374348308</v>
      </c>
      <c r="J186" s="302">
        <f t="shared" si="87"/>
        <v>10.799933451503206</v>
      </c>
      <c r="K186" s="303"/>
      <c r="L186" s="302">
        <v>4.6795737382576492</v>
      </c>
      <c r="M186" s="302">
        <v>2.2038147563903854</v>
      </c>
      <c r="N186" s="302">
        <v>2.9602567539471925</v>
      </c>
      <c r="O186" s="302">
        <f t="shared" si="86"/>
        <v>9.8436452485952266</v>
      </c>
    </row>
    <row r="187" spans="1:15" s="236" customFormat="1" x14ac:dyDescent="0.2">
      <c r="A187" s="237" t="str">
        <f>name!E$12</f>
        <v>Elementary occupations</v>
      </c>
      <c r="B187" s="302">
        <v>6.0703062945977129</v>
      </c>
      <c r="C187" s="302">
        <v>1.3133432244765184</v>
      </c>
      <c r="D187" s="302">
        <v>0.28736404895682516</v>
      </c>
      <c r="E187" s="302">
        <f t="shared" si="84"/>
        <v>7.6710135680310563</v>
      </c>
      <c r="F187" s="303"/>
      <c r="G187" s="302">
        <v>4.7682698359926219</v>
      </c>
      <c r="H187" s="302">
        <v>1.7344182674713216</v>
      </c>
      <c r="I187" s="302">
        <v>0.16233644251637849</v>
      </c>
      <c r="J187" s="302">
        <f t="shared" si="87"/>
        <v>6.6650245459803221</v>
      </c>
      <c r="K187" s="303"/>
      <c r="L187" s="302">
        <v>4.1068763833418398</v>
      </c>
      <c r="M187" s="302">
        <v>1.6345183305880093</v>
      </c>
      <c r="N187" s="302">
        <v>0.16582205376510772</v>
      </c>
      <c r="O187" s="302">
        <f t="shared" si="86"/>
        <v>5.9072167676949565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30.814724608239231</v>
      </c>
      <c r="C189" s="311">
        <f t="shared" ref="C189:E189" si="88">SUM(C179:C187)</f>
        <v>5.8231231857058425</v>
      </c>
      <c r="D189" s="311">
        <f t="shared" si="88"/>
        <v>7.3441522060549307</v>
      </c>
      <c r="E189" s="311">
        <f t="shared" si="88"/>
        <v>43.982000000000006</v>
      </c>
      <c r="F189" s="311"/>
      <c r="G189" s="311">
        <f t="shared" ref="G189:J189" si="89">SUM(G179:G187)</f>
        <v>31.183841291602132</v>
      </c>
      <c r="H189" s="311">
        <f t="shared" si="89"/>
        <v>7.9584171175077367</v>
      </c>
      <c r="I189" s="311">
        <f t="shared" si="89"/>
        <v>4.5427415908901576</v>
      </c>
      <c r="J189" s="311">
        <f t="shared" si="89"/>
        <v>43.685000000000024</v>
      </c>
      <c r="K189" s="311"/>
      <c r="L189" s="311">
        <f t="shared" ref="L189:O189" si="90">SUM(L179:L187)</f>
        <v>32.2818420181801</v>
      </c>
      <c r="M189" s="311">
        <f t="shared" si="90"/>
        <v>8.9497873780619628</v>
      </c>
      <c r="N189" s="311">
        <f t="shared" si="90"/>
        <v>4.8673706037579292</v>
      </c>
      <c r="O189" s="311">
        <f t="shared" si="90"/>
        <v>46.098999999999997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2.883589937066275</v>
      </c>
      <c r="C196" s="302">
        <v>0.31485134991903158</v>
      </c>
      <c r="D196" s="302">
        <v>1.1490312666749609</v>
      </c>
      <c r="E196" s="302">
        <f>SUM(B196:D196)</f>
        <v>4.3474725536602676</v>
      </c>
      <c r="F196" s="303"/>
      <c r="G196" s="302">
        <v>3.6055543436075839</v>
      </c>
      <c r="H196" s="302">
        <v>0.65030324776752557</v>
      </c>
      <c r="I196" s="302">
        <v>0.89190522852950305</v>
      </c>
      <c r="J196" s="302">
        <f>SUM(G196:I196)</f>
        <v>5.1477628199046128</v>
      </c>
      <c r="K196" s="303"/>
      <c r="L196" s="302">
        <v>4.4524479896086504</v>
      </c>
      <c r="M196" s="302">
        <v>0.96839157821042499</v>
      </c>
      <c r="N196" s="302">
        <v>1.1346057840917174</v>
      </c>
      <c r="O196" s="302">
        <f>SUM(L196:N196)</f>
        <v>6.5554453519107927</v>
      </c>
    </row>
    <row r="197" spans="1:15" s="236" customFormat="1" x14ac:dyDescent="0.2">
      <c r="A197" s="237" t="str">
        <f>name!E$5</f>
        <v>Professional occupations</v>
      </c>
      <c r="B197" s="302">
        <v>1.0109074633040218</v>
      </c>
      <c r="C197" s="302">
        <v>0.17590082596228335</v>
      </c>
      <c r="D197" s="302">
        <v>8.0293381217132628E-2</v>
      </c>
      <c r="E197" s="302">
        <f t="shared" ref="E197:E204" si="91">SUM(B197:D197)</f>
        <v>1.2671016704834379</v>
      </c>
      <c r="F197" s="303"/>
      <c r="G197" s="302">
        <v>1.5114209599106678</v>
      </c>
      <c r="H197" s="302">
        <v>0.35536068621550282</v>
      </c>
      <c r="I197" s="302">
        <v>6.2331316924528576E-2</v>
      </c>
      <c r="J197" s="302">
        <f t="shared" ref="J197:J199" si="92">SUM(G197:I197)</f>
        <v>1.9291129630506991</v>
      </c>
      <c r="K197" s="303"/>
      <c r="L197" s="302">
        <v>2.1099478776668916</v>
      </c>
      <c r="M197" s="302">
        <v>0.597511490975148</v>
      </c>
      <c r="N197" s="302">
        <v>5.1676319297137494E-2</v>
      </c>
      <c r="O197" s="302">
        <f t="shared" ref="O197:O204" si="93">SUM(L197:N197)</f>
        <v>2.7591356879391773</v>
      </c>
    </row>
    <row r="198" spans="1:15" s="236" customFormat="1" x14ac:dyDescent="0.2">
      <c r="A198" s="237" t="str">
        <f>name!E$6</f>
        <v>Associate professional occupations</v>
      </c>
      <c r="B198" s="302">
        <v>0.98258750082966706</v>
      </c>
      <c r="C198" s="302">
        <v>0.48947083952257708</v>
      </c>
      <c r="D198" s="302">
        <v>5.1086267456371806E-2</v>
      </c>
      <c r="E198" s="302">
        <f t="shared" si="91"/>
        <v>1.5231446078086162</v>
      </c>
      <c r="F198" s="303"/>
      <c r="G198" s="302">
        <v>1.3225582448366262</v>
      </c>
      <c r="H198" s="302">
        <v>0.7640797069626456</v>
      </c>
      <c r="I198" s="302">
        <v>3.3605701574715922E-2</v>
      </c>
      <c r="J198" s="302">
        <f t="shared" si="92"/>
        <v>2.1202436533739877</v>
      </c>
      <c r="K198" s="303"/>
      <c r="L198" s="302">
        <v>1.814670784890694</v>
      </c>
      <c r="M198" s="302">
        <v>1.3483507105105645</v>
      </c>
      <c r="N198" s="302">
        <v>3.9038640823526941E-2</v>
      </c>
      <c r="O198" s="302">
        <f t="shared" si="93"/>
        <v>3.2020601362247851</v>
      </c>
    </row>
    <row r="199" spans="1:15" s="236" customFormat="1" x14ac:dyDescent="0.2">
      <c r="A199" s="237" t="str">
        <f>name!E$7</f>
        <v>Administrative and secretarial occupations</v>
      </c>
      <c r="B199" s="302">
        <v>1.597843834290146</v>
      </c>
      <c r="C199" s="302">
        <v>0.59167802688265236</v>
      </c>
      <c r="D199" s="302">
        <v>1.5801633146377E-2</v>
      </c>
      <c r="E199" s="302">
        <f t="shared" si="91"/>
        <v>2.2053234943191753</v>
      </c>
      <c r="F199" s="303"/>
      <c r="G199" s="302">
        <v>1.7220161283005839</v>
      </c>
      <c r="H199" s="302">
        <v>0.89462457324067812</v>
      </c>
      <c r="I199" s="302">
        <v>1.225507246550933E-2</v>
      </c>
      <c r="J199" s="302">
        <f t="shared" si="92"/>
        <v>2.6288957740067711</v>
      </c>
      <c r="K199" s="303"/>
      <c r="L199" s="302">
        <v>2.4634931093397641</v>
      </c>
      <c r="M199" s="302">
        <v>1.6037343877476662</v>
      </c>
      <c r="N199" s="302">
        <v>1.0355829410877425E-2</v>
      </c>
      <c r="O199" s="302">
        <f t="shared" si="93"/>
        <v>4.0775833264983072</v>
      </c>
    </row>
    <row r="200" spans="1:15" s="236" customFormat="1" x14ac:dyDescent="0.2">
      <c r="A200" s="237" t="str">
        <f>name!E$8</f>
        <v>Skilled trades occupations</v>
      </c>
      <c r="B200" s="302">
        <v>6.929962452215638</v>
      </c>
      <c r="C200" s="302">
        <v>1.9666404788125951</v>
      </c>
      <c r="D200" s="302">
        <v>0.41462555687546154</v>
      </c>
      <c r="E200" s="302">
        <f t="shared" si="91"/>
        <v>9.3112284879036959</v>
      </c>
      <c r="F200" s="303"/>
      <c r="G200" s="302">
        <v>5.5645313113944246</v>
      </c>
      <c r="H200" s="302">
        <v>2.1345097229701833</v>
      </c>
      <c r="I200" s="302">
        <v>0.32387864979407416</v>
      </c>
      <c r="J200" s="302">
        <f>SUM(G200:I200)</f>
        <v>8.0229196841586816</v>
      </c>
      <c r="K200" s="303"/>
      <c r="L200" s="302">
        <v>6.1096663148911512</v>
      </c>
      <c r="M200" s="302">
        <v>2.5630745646037267</v>
      </c>
      <c r="N200" s="302">
        <v>0.4061712705992343</v>
      </c>
      <c r="O200" s="302">
        <f t="shared" si="93"/>
        <v>9.0789121500941121</v>
      </c>
    </row>
    <row r="201" spans="1:15" s="236" customFormat="1" x14ac:dyDescent="0.2">
      <c r="A201" s="237" t="str">
        <f>name!E$9</f>
        <v>Caring, leisure and other service occupations</v>
      </c>
      <c r="B201" s="302">
        <v>1.1060736527753809</v>
      </c>
      <c r="C201" s="302">
        <v>1.0797492826171107</v>
      </c>
      <c r="D201" s="302">
        <v>8.07148436930471E-2</v>
      </c>
      <c r="E201" s="302">
        <f t="shared" si="91"/>
        <v>2.2665377790855383</v>
      </c>
      <c r="F201" s="303"/>
      <c r="G201" s="302">
        <v>1.1242071950686758</v>
      </c>
      <c r="H201" s="302">
        <v>1.2944144250973746</v>
      </c>
      <c r="I201" s="302">
        <v>8.1143207780418239E-2</v>
      </c>
      <c r="J201" s="302">
        <f t="shared" ref="J201:J204" si="94">SUM(G201:I201)</f>
        <v>2.4997648279464686</v>
      </c>
      <c r="K201" s="303"/>
      <c r="L201" s="302">
        <v>1.2465429279037143</v>
      </c>
      <c r="M201" s="302">
        <v>1.9721158336353455</v>
      </c>
      <c r="N201" s="302">
        <v>0.15607261455213395</v>
      </c>
      <c r="O201" s="302">
        <f t="shared" si="93"/>
        <v>3.3747313760911939</v>
      </c>
    </row>
    <row r="202" spans="1:15" s="236" customFormat="1" x14ac:dyDescent="0.2">
      <c r="A202" s="237" t="str">
        <f>name!E$10</f>
        <v>Sales and customer service occupations</v>
      </c>
      <c r="B202" s="302">
        <v>0.83129616009768059</v>
      </c>
      <c r="C202" s="302">
        <v>1.7389171085812836</v>
      </c>
      <c r="D202" s="302">
        <v>0.40053767344256647</v>
      </c>
      <c r="E202" s="302">
        <f t="shared" si="91"/>
        <v>2.9707509421215308</v>
      </c>
      <c r="F202" s="303"/>
      <c r="G202" s="302">
        <v>0.87823484799976248</v>
      </c>
      <c r="H202" s="302">
        <v>2.4195962651982961</v>
      </c>
      <c r="I202" s="302">
        <v>0.22519100247300042</v>
      </c>
      <c r="J202" s="302">
        <f t="shared" si="94"/>
        <v>3.5230221156710591</v>
      </c>
      <c r="K202" s="303"/>
      <c r="L202" s="302">
        <v>1.2339522703672141</v>
      </c>
      <c r="M202" s="302">
        <v>4.0810992418706187</v>
      </c>
      <c r="N202" s="302">
        <v>0.18984678937809479</v>
      </c>
      <c r="O202" s="302">
        <f t="shared" si="93"/>
        <v>5.5048983016159276</v>
      </c>
    </row>
    <row r="203" spans="1:15" s="236" customFormat="1" x14ac:dyDescent="0.2">
      <c r="A203" s="237" t="str">
        <f>name!E$11</f>
        <v>Process, plant and machine operatives</v>
      </c>
      <c r="B203" s="302">
        <v>0.53854912641270514</v>
      </c>
      <c r="C203" s="302">
        <v>0.58990279350309227</v>
      </c>
      <c r="D203" s="302">
        <v>5.4494608105051016E-2</v>
      </c>
      <c r="E203" s="302">
        <f t="shared" si="91"/>
        <v>1.1829465280208484</v>
      </c>
      <c r="F203" s="303"/>
      <c r="G203" s="302">
        <v>0.46941023533379767</v>
      </c>
      <c r="H203" s="302">
        <v>0.91653172774829716</v>
      </c>
      <c r="I203" s="302">
        <v>4.0856299578784151E-2</v>
      </c>
      <c r="J203" s="302">
        <f t="shared" si="94"/>
        <v>1.4267982626608791</v>
      </c>
      <c r="K203" s="303"/>
      <c r="L203" s="302">
        <v>0.45280060218297047</v>
      </c>
      <c r="M203" s="302">
        <v>1.9223839702589336</v>
      </c>
      <c r="N203" s="302">
        <v>7.0072204423459614E-2</v>
      </c>
      <c r="O203" s="302">
        <f t="shared" si="93"/>
        <v>2.4452567768653637</v>
      </c>
    </row>
    <row r="204" spans="1:15" s="236" customFormat="1" x14ac:dyDescent="0.2">
      <c r="A204" s="237" t="str">
        <f>name!E$12</f>
        <v>Elementary occupations</v>
      </c>
      <c r="B204" s="302">
        <v>7.0104087844928502</v>
      </c>
      <c r="C204" s="302">
        <v>19.267072804205643</v>
      </c>
      <c r="D204" s="302">
        <v>9.0012347898398293E-2</v>
      </c>
      <c r="E204" s="302">
        <f t="shared" si="91"/>
        <v>26.36749393659689</v>
      </c>
      <c r="F204" s="303"/>
      <c r="G204" s="302">
        <v>6.9397487630223216</v>
      </c>
      <c r="H204" s="302">
        <v>21.790978495083696</v>
      </c>
      <c r="I204" s="302">
        <v>5.1752641120868338E-2</v>
      </c>
      <c r="J204" s="302">
        <f t="shared" si="94"/>
        <v>28.782479899226885</v>
      </c>
      <c r="K204" s="303"/>
      <c r="L204" s="302">
        <v>8.3148073234022544</v>
      </c>
      <c r="M204" s="302">
        <v>22.256986561996488</v>
      </c>
      <c r="N204" s="302">
        <v>5.7183007361670361E-2</v>
      </c>
      <c r="O204" s="302">
        <f t="shared" si="93"/>
        <v>30.628976892760409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22.891218911484366</v>
      </c>
      <c r="C206" s="311">
        <f t="shared" ref="C206:E206" si="95">SUM(C196:C204)</f>
        <v>26.214183510006269</v>
      </c>
      <c r="D206" s="311">
        <f t="shared" si="95"/>
        <v>2.3365975785093669</v>
      </c>
      <c r="E206" s="311">
        <f t="shared" si="95"/>
        <v>51.442</v>
      </c>
      <c r="F206" s="311"/>
      <c r="G206" s="311">
        <f t="shared" ref="G206:J206" si="96">SUM(G196:G204)</f>
        <v>23.137682029474444</v>
      </c>
      <c r="H206" s="311">
        <f t="shared" si="96"/>
        <v>31.220398850284198</v>
      </c>
      <c r="I206" s="311">
        <f t="shared" si="96"/>
        <v>1.7229191202414023</v>
      </c>
      <c r="J206" s="311">
        <f t="shared" si="96"/>
        <v>56.081000000000046</v>
      </c>
      <c r="K206" s="311"/>
      <c r="L206" s="311">
        <f t="shared" ref="L206:O206" si="97">SUM(L196:L204)</f>
        <v>28.198329200253305</v>
      </c>
      <c r="M206" s="311">
        <f t="shared" si="97"/>
        <v>37.313648339808921</v>
      </c>
      <c r="N206" s="311">
        <f t="shared" si="97"/>
        <v>2.115022459937852</v>
      </c>
      <c r="O206" s="311">
        <f t="shared" si="97"/>
        <v>67.627000000000066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0.88171496905618618</v>
      </c>
      <c r="C213" s="302">
        <v>0.13952811222946238</v>
      </c>
      <c r="D213" s="302">
        <v>0.27635906716584213</v>
      </c>
      <c r="E213" s="302">
        <f>SUM(B213:D213)</f>
        <v>1.2976021484514906</v>
      </c>
      <c r="F213" s="303"/>
      <c r="G213" s="302">
        <v>0.63459262566250785</v>
      </c>
      <c r="H213" s="302">
        <v>0.16287651064587971</v>
      </c>
      <c r="I213" s="302">
        <v>0.21636021813306314</v>
      </c>
      <c r="J213" s="302">
        <f>SUM(G213:I213)</f>
        <v>1.0138293544414507</v>
      </c>
      <c r="K213" s="303"/>
      <c r="L213" s="302">
        <v>0.56061256327511455</v>
      </c>
      <c r="M213" s="302">
        <v>0.1856283791024548</v>
      </c>
      <c r="N213" s="302">
        <v>0.21111123797959552</v>
      </c>
      <c r="O213" s="302">
        <f>SUM(L213:N213)</f>
        <v>0.95735218035716485</v>
      </c>
    </row>
    <row r="214" spans="1:15" s="236" customFormat="1" x14ac:dyDescent="0.2">
      <c r="A214" s="237" t="str">
        <f>name!E$5</f>
        <v>Professional occupations</v>
      </c>
      <c r="B214" s="302">
        <v>1.1456372280200142</v>
      </c>
      <c r="C214" s="302">
        <v>0.15783319713880928</v>
      </c>
      <c r="D214" s="302">
        <v>0.40753844036147052</v>
      </c>
      <c r="E214" s="302">
        <f t="shared" ref="E214:E221" si="98">SUM(B214:D214)</f>
        <v>1.7110088655202942</v>
      </c>
      <c r="F214" s="303"/>
      <c r="G214" s="302">
        <v>0.9331215113543635</v>
      </c>
      <c r="H214" s="302">
        <v>0.1598041634823042</v>
      </c>
      <c r="I214" s="302">
        <v>0.28697681143631953</v>
      </c>
      <c r="J214" s="302">
        <f t="shared" ref="J214:J216" si="99">SUM(G214:I214)</f>
        <v>1.3799024862729872</v>
      </c>
      <c r="K214" s="303"/>
      <c r="L214" s="302">
        <v>1.0370114760022484</v>
      </c>
      <c r="M214" s="302">
        <v>0.22403830536870795</v>
      </c>
      <c r="N214" s="302">
        <v>0.24421291734154094</v>
      </c>
      <c r="O214" s="302">
        <f t="shared" ref="O214:O221" si="100">SUM(L214:N214)</f>
        <v>1.5052626987124973</v>
      </c>
    </row>
    <row r="215" spans="1:15" s="236" customFormat="1" x14ac:dyDescent="0.2">
      <c r="A215" s="237" t="str">
        <f>name!E$6</f>
        <v>Associate professional occupations</v>
      </c>
      <c r="B215" s="302">
        <v>0.83915476145569623</v>
      </c>
      <c r="C215" s="302">
        <v>0.22339713149508245</v>
      </c>
      <c r="D215" s="302">
        <v>0.82209994913485918</v>
      </c>
      <c r="E215" s="302">
        <f t="shared" si="98"/>
        <v>1.884651842085638</v>
      </c>
      <c r="F215" s="303"/>
      <c r="G215" s="302">
        <v>0.63547609196775756</v>
      </c>
      <c r="H215" s="302">
        <v>0.18697891910672973</v>
      </c>
      <c r="I215" s="302">
        <v>0.83039938112924094</v>
      </c>
      <c r="J215" s="302">
        <f t="shared" si="99"/>
        <v>1.6528543922037282</v>
      </c>
      <c r="K215" s="303"/>
      <c r="L215" s="302">
        <v>0.55006229748999436</v>
      </c>
      <c r="M215" s="302">
        <v>0.17010234531190765</v>
      </c>
      <c r="N215" s="302">
        <v>0.76731854047906867</v>
      </c>
      <c r="O215" s="302">
        <f t="shared" si="100"/>
        <v>1.4874831832809705</v>
      </c>
    </row>
    <row r="216" spans="1:15" s="236" customFormat="1" x14ac:dyDescent="0.2">
      <c r="A216" s="237" t="str">
        <f>name!E$7</f>
        <v>Administrative and secretarial occupations</v>
      </c>
      <c r="B216" s="302">
        <v>0.36482873589879422</v>
      </c>
      <c r="C216" s="302">
        <v>0.21320251543432614</v>
      </c>
      <c r="D216" s="302">
        <v>5.0311049376711714E-2</v>
      </c>
      <c r="E216" s="302">
        <f t="shared" si="98"/>
        <v>0.6283423007098321</v>
      </c>
      <c r="F216" s="303"/>
      <c r="G216" s="302">
        <v>0.23441435139660402</v>
      </c>
      <c r="H216" s="302">
        <v>0.17782235393008991</v>
      </c>
      <c r="I216" s="302">
        <v>4.784057211382893E-2</v>
      </c>
      <c r="J216" s="302">
        <f t="shared" si="99"/>
        <v>0.46007727744052285</v>
      </c>
      <c r="K216" s="303"/>
      <c r="L216" s="302">
        <v>0.16042014709355501</v>
      </c>
      <c r="M216" s="302">
        <v>0.12205788104731209</v>
      </c>
      <c r="N216" s="302">
        <v>3.380689417778255E-2</v>
      </c>
      <c r="O216" s="302">
        <f t="shared" si="100"/>
        <v>0.31628492231864963</v>
      </c>
    </row>
    <row r="217" spans="1:15" s="236" customFormat="1" x14ac:dyDescent="0.2">
      <c r="A217" s="237" t="str">
        <f>name!E$8</f>
        <v>Skilled trades occupations</v>
      </c>
      <c r="B217" s="302">
        <v>0.3322597423996006</v>
      </c>
      <c r="C217" s="302">
        <v>7.8982244006020427E-2</v>
      </c>
      <c r="D217" s="302">
        <v>0.14324072120803946</v>
      </c>
      <c r="E217" s="302">
        <f t="shared" si="98"/>
        <v>0.55448270761366047</v>
      </c>
      <c r="F217" s="303"/>
      <c r="G217" s="302">
        <v>0.18159359741632941</v>
      </c>
      <c r="H217" s="302">
        <v>5.0448916033700199E-2</v>
      </c>
      <c r="I217" s="302">
        <v>9.3276979113409E-2</v>
      </c>
      <c r="J217" s="302">
        <f>SUM(G217:I217)</f>
        <v>0.32531949256343862</v>
      </c>
      <c r="K217" s="303"/>
      <c r="L217" s="302">
        <v>0.13644353068645268</v>
      </c>
      <c r="M217" s="302">
        <v>7.975633220060413E-2</v>
      </c>
      <c r="N217" s="302">
        <v>8.8474860986671788E-2</v>
      </c>
      <c r="O217" s="302">
        <f t="shared" si="100"/>
        <v>0.30467472387372863</v>
      </c>
    </row>
    <row r="218" spans="1:15" s="236" customFormat="1" x14ac:dyDescent="0.2">
      <c r="A218" s="237" t="str">
        <f>name!E$9</f>
        <v>Caring, leisure and other service occupations</v>
      </c>
      <c r="B218" s="302">
        <v>0.1372331121083365</v>
      </c>
      <c r="C218" s="302">
        <v>6.3377284989287686E-2</v>
      </c>
      <c r="D218" s="302">
        <v>2.2905613933925435E-2</v>
      </c>
      <c r="E218" s="302">
        <f t="shared" si="98"/>
        <v>0.22351601103154961</v>
      </c>
      <c r="F218" s="303"/>
      <c r="G218" s="302">
        <v>8.186526467703098E-2</v>
      </c>
      <c r="H218" s="302">
        <v>8.2153483556087523E-2</v>
      </c>
      <c r="I218" s="302">
        <v>2.6079294100975498E-2</v>
      </c>
      <c r="J218" s="302">
        <f t="shared" ref="J218:J221" si="101">SUM(G218:I218)</f>
        <v>0.19009804233409403</v>
      </c>
      <c r="K218" s="303"/>
      <c r="L218" s="302">
        <v>7.5064527423813504E-2</v>
      </c>
      <c r="M218" s="302">
        <v>7.0303868991204319E-2</v>
      </c>
      <c r="N218" s="302">
        <v>2.3595327066096711E-2</v>
      </c>
      <c r="O218" s="302">
        <f t="shared" si="100"/>
        <v>0.16896372348111452</v>
      </c>
    </row>
    <row r="219" spans="1:15" s="236" customFormat="1" x14ac:dyDescent="0.2">
      <c r="A219" s="237" t="str">
        <f>name!E$10</f>
        <v>Sales and customer service occupations</v>
      </c>
      <c r="B219" s="302">
        <v>0.21770808321530816</v>
      </c>
      <c r="C219" s="302">
        <v>8.1236399476157697E-2</v>
      </c>
      <c r="D219" s="302">
        <v>5.2719608769815102E-2</v>
      </c>
      <c r="E219" s="302">
        <f t="shared" si="98"/>
        <v>0.35166409146128097</v>
      </c>
      <c r="F219" s="303"/>
      <c r="G219" s="302">
        <v>0.13623259399778428</v>
      </c>
      <c r="H219" s="302">
        <v>7.6991578329008353E-2</v>
      </c>
      <c r="I219" s="302">
        <v>3.2872638703823558E-2</v>
      </c>
      <c r="J219" s="302">
        <f t="shared" si="101"/>
        <v>0.2460968110306162</v>
      </c>
      <c r="K219" s="303"/>
      <c r="L219" s="302">
        <v>0.13879287720383432</v>
      </c>
      <c r="M219" s="302">
        <v>7.9455882746761769E-2</v>
      </c>
      <c r="N219" s="302">
        <v>2.4102952178874933E-2</v>
      </c>
      <c r="O219" s="302">
        <f t="shared" si="100"/>
        <v>0.24235171212947101</v>
      </c>
    </row>
    <row r="220" spans="1:15" s="236" customFormat="1" x14ac:dyDescent="0.2">
      <c r="A220" s="237" t="str">
        <f>name!E$11</f>
        <v>Process, plant and machine operatives</v>
      </c>
      <c r="B220" s="302">
        <v>6.6020262227880128E-2</v>
      </c>
      <c r="C220" s="302">
        <v>5.0950678061529205E-2</v>
      </c>
      <c r="D220" s="302">
        <v>2.4433852633012648E-2</v>
      </c>
      <c r="E220" s="302">
        <f t="shared" si="98"/>
        <v>0.14140479292242197</v>
      </c>
      <c r="F220" s="303"/>
      <c r="G220" s="302">
        <v>3.2750005222325268E-2</v>
      </c>
      <c r="H220" s="302">
        <v>3.5488639972069282E-2</v>
      </c>
      <c r="I220" s="302">
        <v>1.7454212055294484E-2</v>
      </c>
      <c r="J220" s="302">
        <f t="shared" si="101"/>
        <v>8.5692857249689031E-2</v>
      </c>
      <c r="K220" s="303"/>
      <c r="L220" s="302">
        <v>1.8888801789123881E-2</v>
      </c>
      <c r="M220" s="302">
        <v>3.8281648635338256E-2</v>
      </c>
      <c r="N220" s="302">
        <v>1.3598818007233528E-2</v>
      </c>
      <c r="O220" s="302">
        <f t="shared" si="100"/>
        <v>7.0769268431695662E-2</v>
      </c>
    </row>
    <row r="221" spans="1:15" s="236" customFormat="1" x14ac:dyDescent="0.2">
      <c r="A221" s="237" t="str">
        <f>name!E$12</f>
        <v>Elementary occupations</v>
      </c>
      <c r="B221" s="302">
        <v>0.23207312933531038</v>
      </c>
      <c r="C221" s="302">
        <v>0.26650401734295159</v>
      </c>
      <c r="D221" s="302">
        <v>3.5750093525567114E-2</v>
      </c>
      <c r="E221" s="302">
        <f t="shared" si="98"/>
        <v>0.53432724020382905</v>
      </c>
      <c r="F221" s="303"/>
      <c r="G221" s="302">
        <v>0.11761637483305409</v>
      </c>
      <c r="H221" s="302">
        <v>0.24572717017905116</v>
      </c>
      <c r="I221" s="302">
        <v>2.1785741451368159E-2</v>
      </c>
      <c r="J221" s="302">
        <f t="shared" si="101"/>
        <v>0.38512928646347339</v>
      </c>
      <c r="K221" s="303"/>
      <c r="L221" s="302">
        <v>9.8845437156247357E-2</v>
      </c>
      <c r="M221" s="302">
        <v>0.19791670767781586</v>
      </c>
      <c r="N221" s="302">
        <v>2.3095442580646747E-2</v>
      </c>
      <c r="O221" s="302">
        <f t="shared" si="100"/>
        <v>0.31985758741470993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4.2166300237171264</v>
      </c>
      <c r="C223" s="311">
        <f t="shared" ref="C223:E223" si="102">SUM(C213:C221)</f>
        <v>1.2750115801736268</v>
      </c>
      <c r="D223" s="311">
        <f t="shared" si="102"/>
        <v>1.8353583961092435</v>
      </c>
      <c r="E223" s="311">
        <f t="shared" si="102"/>
        <v>7.3269999999999964</v>
      </c>
      <c r="F223" s="311"/>
      <c r="G223" s="311">
        <f t="shared" ref="G223:J223" si="103">SUM(G213:G221)</f>
        <v>2.9876624165277574</v>
      </c>
      <c r="H223" s="311">
        <f t="shared" si="103"/>
        <v>1.17829173523492</v>
      </c>
      <c r="I223" s="311">
        <f t="shared" si="103"/>
        <v>1.5730458482373233</v>
      </c>
      <c r="J223" s="311">
        <f t="shared" si="103"/>
        <v>5.7390000000000008</v>
      </c>
      <c r="K223" s="311"/>
      <c r="L223" s="311">
        <f t="shared" ref="L223:O223" si="104">SUM(L213:L221)</f>
        <v>2.7761416581203844</v>
      </c>
      <c r="M223" s="311">
        <f t="shared" si="104"/>
        <v>1.1675413510821067</v>
      </c>
      <c r="N223" s="311">
        <f t="shared" si="104"/>
        <v>1.429316990797511</v>
      </c>
      <c r="O223" s="311">
        <f t="shared" si="104"/>
        <v>5.373000000000002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2.9327919679727308</v>
      </c>
      <c r="C230" s="302">
        <v>0.24794038647377448</v>
      </c>
      <c r="D230" s="302">
        <v>0.42673306280673273</v>
      </c>
      <c r="E230" s="302">
        <f>SUM(B230:D230)</f>
        <v>3.6074654172532381</v>
      </c>
      <c r="F230" s="303"/>
      <c r="G230" s="302">
        <v>2.7065394282324529</v>
      </c>
      <c r="H230" s="302">
        <v>0.39691487940187553</v>
      </c>
      <c r="I230" s="302">
        <v>0.39645448077003209</v>
      </c>
      <c r="J230" s="302">
        <f>SUM(G230:I230)</f>
        <v>3.4999087884043605</v>
      </c>
      <c r="K230" s="303"/>
      <c r="L230" s="302">
        <v>2.7014910578812685</v>
      </c>
      <c r="M230" s="302">
        <v>0.46996137710453834</v>
      </c>
      <c r="N230" s="302">
        <v>0.51235224262594803</v>
      </c>
      <c r="O230" s="302">
        <f>SUM(L230:N230)</f>
        <v>3.683804677611755</v>
      </c>
    </row>
    <row r="231" spans="1:15" s="236" customFormat="1" x14ac:dyDescent="0.2">
      <c r="A231" s="237" t="str">
        <f>name!E$5</f>
        <v>Professional occupations</v>
      </c>
      <c r="B231" s="302">
        <v>7.64321356935457</v>
      </c>
      <c r="C231" s="302">
        <v>0.37283487459608466</v>
      </c>
      <c r="D231" s="302">
        <v>0.97939503104609937</v>
      </c>
      <c r="E231" s="302">
        <f t="shared" ref="E231:E238" si="105">SUM(B231:D231)</f>
        <v>8.9954434749967547</v>
      </c>
      <c r="F231" s="303"/>
      <c r="G231" s="302">
        <v>7.8853859071796633</v>
      </c>
      <c r="H231" s="302">
        <v>0.55960518691534356</v>
      </c>
      <c r="I231" s="302">
        <v>0.80819541015781238</v>
      </c>
      <c r="J231" s="302">
        <f t="shared" ref="J231:J233" si="106">SUM(G231:I231)</f>
        <v>9.2531865042528203</v>
      </c>
      <c r="K231" s="303"/>
      <c r="L231" s="302">
        <v>10.910197442994477</v>
      </c>
      <c r="M231" s="302">
        <v>0.81909979544097544</v>
      </c>
      <c r="N231" s="302">
        <v>0.87191923392563242</v>
      </c>
      <c r="O231" s="302">
        <f t="shared" ref="O231:O238" si="107">SUM(L231:N231)</f>
        <v>12.601216472361084</v>
      </c>
    </row>
    <row r="232" spans="1:15" s="236" customFormat="1" x14ac:dyDescent="0.2">
      <c r="A232" s="237" t="str">
        <f>name!E$6</f>
        <v>Associate professional occupations</v>
      </c>
      <c r="B232" s="302">
        <v>2.785403269292674</v>
      </c>
      <c r="C232" s="302">
        <v>0.2515061058386599</v>
      </c>
      <c r="D232" s="302">
        <v>0.46089309757897534</v>
      </c>
      <c r="E232" s="302">
        <f t="shared" si="105"/>
        <v>3.4978024727103092</v>
      </c>
      <c r="F232" s="303"/>
      <c r="G232" s="302">
        <v>2.6904939385538875</v>
      </c>
      <c r="H232" s="302">
        <v>0.3187594907610462</v>
      </c>
      <c r="I232" s="302">
        <v>0.44434838223982542</v>
      </c>
      <c r="J232" s="302">
        <f t="shared" si="106"/>
        <v>3.4536018115547589</v>
      </c>
      <c r="K232" s="303"/>
      <c r="L232" s="302">
        <v>2.8417926733771828</v>
      </c>
      <c r="M232" s="302">
        <v>0.31207618740055487</v>
      </c>
      <c r="N232" s="302">
        <v>0.53562742258211082</v>
      </c>
      <c r="O232" s="302">
        <f t="shared" si="107"/>
        <v>3.6894962833598486</v>
      </c>
    </row>
    <row r="233" spans="1:15" s="236" customFormat="1" x14ac:dyDescent="0.2">
      <c r="A233" s="237" t="str">
        <f>name!E$7</f>
        <v>Administrative and secretarial occupations</v>
      </c>
      <c r="B233" s="302">
        <v>0.9045243295299451</v>
      </c>
      <c r="C233" s="302">
        <v>0.34741701959658455</v>
      </c>
      <c r="D233" s="302">
        <v>7.5135957602395678E-2</v>
      </c>
      <c r="E233" s="302">
        <f t="shared" si="105"/>
        <v>1.3270773067289254</v>
      </c>
      <c r="F233" s="303"/>
      <c r="G233" s="302">
        <v>0.76882779765993736</v>
      </c>
      <c r="H233" s="302">
        <v>0.32951891874954808</v>
      </c>
      <c r="I233" s="302">
        <v>6.2012115073850689E-2</v>
      </c>
      <c r="J233" s="302">
        <f t="shared" si="106"/>
        <v>1.160358831483336</v>
      </c>
      <c r="K233" s="303"/>
      <c r="L233" s="302">
        <v>0.78840692840059035</v>
      </c>
      <c r="M233" s="302">
        <v>0.28498376797897146</v>
      </c>
      <c r="N233" s="302">
        <v>5.2324288336490853E-2</v>
      </c>
      <c r="O233" s="302">
        <f t="shared" si="107"/>
        <v>1.1257149847160528</v>
      </c>
    </row>
    <row r="234" spans="1:15" s="236" customFormat="1" x14ac:dyDescent="0.2">
      <c r="A234" s="237" t="str">
        <f>name!E$8</f>
        <v>Skilled trades occupations</v>
      </c>
      <c r="B234" s="302">
        <v>1.1223629228981402</v>
      </c>
      <c r="C234" s="302">
        <v>7.8165123123223934E-2</v>
      </c>
      <c r="D234" s="302">
        <v>0.28745199961540219</v>
      </c>
      <c r="E234" s="302">
        <f t="shared" si="105"/>
        <v>1.4879800456367662</v>
      </c>
      <c r="F234" s="303"/>
      <c r="G234" s="302">
        <v>0.74322171664113312</v>
      </c>
      <c r="H234" s="302">
        <v>5.8032964500786703E-2</v>
      </c>
      <c r="I234" s="302">
        <v>0.1799346010080429</v>
      </c>
      <c r="J234" s="302">
        <f>SUM(G234:I234)</f>
        <v>0.9811892821499627</v>
      </c>
      <c r="K234" s="303"/>
      <c r="L234" s="302">
        <v>0.59176778183355228</v>
      </c>
      <c r="M234" s="302">
        <v>8.5257216822378037E-2</v>
      </c>
      <c r="N234" s="302">
        <v>0.32830204706906385</v>
      </c>
      <c r="O234" s="302">
        <f t="shared" si="107"/>
        <v>1.0053270457249943</v>
      </c>
    </row>
    <row r="235" spans="1:15" s="236" customFormat="1" x14ac:dyDescent="0.2">
      <c r="A235" s="237" t="str">
        <f>name!E$9</f>
        <v>Caring, leisure and other service occupations</v>
      </c>
      <c r="B235" s="302">
        <v>0.31787252638871655</v>
      </c>
      <c r="C235" s="302">
        <v>5.4749950555257519E-2</v>
      </c>
      <c r="D235" s="302">
        <v>4.8489450371558489E-2</v>
      </c>
      <c r="E235" s="302">
        <f t="shared" si="105"/>
        <v>0.42111192731553254</v>
      </c>
      <c r="F235" s="303"/>
      <c r="G235" s="302">
        <v>0.25632608145105468</v>
      </c>
      <c r="H235" s="302">
        <v>4.9868334609346407E-2</v>
      </c>
      <c r="I235" s="302">
        <v>4.6213686155621415E-2</v>
      </c>
      <c r="J235" s="302">
        <f t="shared" ref="J235:J238" si="108">SUM(G235:I235)</f>
        <v>0.35240810221602253</v>
      </c>
      <c r="K235" s="303"/>
      <c r="L235" s="302">
        <v>0.33821764861157499</v>
      </c>
      <c r="M235" s="302">
        <v>5.0575590820514472E-2</v>
      </c>
      <c r="N235" s="302">
        <v>7.328651484021477E-2</v>
      </c>
      <c r="O235" s="302">
        <f t="shared" si="107"/>
        <v>0.46207975427230424</v>
      </c>
    </row>
    <row r="236" spans="1:15" s="236" customFormat="1" x14ac:dyDescent="0.2">
      <c r="A236" s="237" t="str">
        <f>name!E$10</f>
        <v>Sales and customer service occupations</v>
      </c>
      <c r="B236" s="302">
        <v>0.57661007953819254</v>
      </c>
      <c r="C236" s="302">
        <v>0.21759291005954642</v>
      </c>
      <c r="D236" s="302">
        <v>6.0167195152432157E-2</v>
      </c>
      <c r="E236" s="302">
        <f t="shared" si="105"/>
        <v>0.85437018475017112</v>
      </c>
      <c r="F236" s="303"/>
      <c r="G236" s="302">
        <v>0.44000850771137151</v>
      </c>
      <c r="H236" s="302">
        <v>0.1395529387968773</v>
      </c>
      <c r="I236" s="302">
        <v>3.4800828329678728E-2</v>
      </c>
      <c r="J236" s="302">
        <f t="shared" si="108"/>
        <v>0.61436227483792749</v>
      </c>
      <c r="K236" s="303"/>
      <c r="L236" s="302">
        <v>0.53157120164672089</v>
      </c>
      <c r="M236" s="302">
        <v>0.1706363641698771</v>
      </c>
      <c r="N236" s="302">
        <v>4.1978873684337656E-2</v>
      </c>
      <c r="O236" s="302">
        <f t="shared" si="107"/>
        <v>0.74418643950093566</v>
      </c>
    </row>
    <row r="237" spans="1:15" s="236" customFormat="1" x14ac:dyDescent="0.2">
      <c r="A237" s="237" t="str">
        <f>name!E$11</f>
        <v>Process, plant and machine operatives</v>
      </c>
      <c r="B237" s="302">
        <v>8.6197455574490933E-2</v>
      </c>
      <c r="C237" s="302">
        <v>4.713916915158075E-2</v>
      </c>
      <c r="D237" s="302">
        <v>7.8307890377129721E-2</v>
      </c>
      <c r="E237" s="302">
        <f t="shared" si="105"/>
        <v>0.21164451510320142</v>
      </c>
      <c r="F237" s="303"/>
      <c r="G237" s="302">
        <v>5.3752287587971841E-2</v>
      </c>
      <c r="H237" s="302">
        <v>5.3330852331122669E-2</v>
      </c>
      <c r="I237" s="302">
        <v>6.6403769725610948E-2</v>
      </c>
      <c r="J237" s="302">
        <f t="shared" si="108"/>
        <v>0.17348690964470548</v>
      </c>
      <c r="K237" s="303"/>
      <c r="L237" s="302">
        <v>5.3773699989755522E-2</v>
      </c>
      <c r="M237" s="302">
        <v>5.9210233580350435E-2</v>
      </c>
      <c r="N237" s="302">
        <v>0.10617837984782329</v>
      </c>
      <c r="O237" s="302">
        <f t="shared" si="107"/>
        <v>0.21916231341792924</v>
      </c>
    </row>
    <row r="238" spans="1:15" s="236" customFormat="1" x14ac:dyDescent="0.2">
      <c r="A238" s="237" t="str">
        <f>name!E$12</f>
        <v>Elementary occupations</v>
      </c>
      <c r="B238" s="302">
        <v>0.13818649956615145</v>
      </c>
      <c r="C238" s="302">
        <v>7.1128155612526736E-2</v>
      </c>
      <c r="D238" s="302">
        <v>8.5790000326422325E-2</v>
      </c>
      <c r="E238" s="302">
        <f t="shared" si="105"/>
        <v>0.29510465550510051</v>
      </c>
      <c r="F238" s="303"/>
      <c r="G238" s="302">
        <v>8.4905005063932448E-2</v>
      </c>
      <c r="H238" s="302">
        <v>4.4737958658391468E-2</v>
      </c>
      <c r="I238" s="302">
        <v>5.0854531733806649E-2</v>
      </c>
      <c r="J238" s="302">
        <f t="shared" si="108"/>
        <v>0.18049749545613059</v>
      </c>
      <c r="K238" s="303"/>
      <c r="L238" s="302">
        <v>8.5835034164882765E-2</v>
      </c>
      <c r="M238" s="302">
        <v>4.5715473988737335E-2</v>
      </c>
      <c r="N238" s="302">
        <v>8.3461520881470727E-2</v>
      </c>
      <c r="O238" s="302">
        <f t="shared" si="107"/>
        <v>0.21501202903509081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16.507162620115615</v>
      </c>
      <c r="C240" s="311">
        <f t="shared" ref="C240:E240" si="109">SUM(C230:C238)</f>
        <v>1.688473695007239</v>
      </c>
      <c r="D240" s="311">
        <f t="shared" si="109"/>
        <v>2.5023636848771482</v>
      </c>
      <c r="E240" s="311">
        <f t="shared" si="109"/>
        <v>20.697999999999997</v>
      </c>
      <c r="F240" s="311"/>
      <c r="G240" s="311">
        <f t="shared" ref="G240:J240" si="110">SUM(G230:G238)</f>
        <v>15.629460670081405</v>
      </c>
      <c r="H240" s="311">
        <f t="shared" si="110"/>
        <v>1.9503215247243377</v>
      </c>
      <c r="I240" s="311">
        <f t="shared" si="110"/>
        <v>2.0892178051942811</v>
      </c>
      <c r="J240" s="311">
        <f t="shared" si="110"/>
        <v>19.669000000000022</v>
      </c>
      <c r="K240" s="311"/>
      <c r="L240" s="311">
        <f t="shared" ref="L240:O240" si="111">SUM(L230:L238)</f>
        <v>18.843053468900006</v>
      </c>
      <c r="M240" s="311">
        <f t="shared" si="111"/>
        <v>2.2975160073068972</v>
      </c>
      <c r="N240" s="311">
        <f t="shared" si="111"/>
        <v>2.6054305237930926</v>
      </c>
      <c r="O240" s="311">
        <f t="shared" si="111"/>
        <v>23.745999999999988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3.1773563013860229</v>
      </c>
      <c r="C247" s="302">
        <v>0.26018110262137123</v>
      </c>
      <c r="D247" s="302">
        <v>0.39286930649012225</v>
      </c>
      <c r="E247" s="302">
        <f>SUM(B247:D247)</f>
        <v>3.8304067104975164</v>
      </c>
      <c r="F247" s="303"/>
      <c r="G247" s="302">
        <v>3.2344933918278191</v>
      </c>
      <c r="H247" s="302">
        <v>0.30959053788653212</v>
      </c>
      <c r="I247" s="302">
        <v>0.5078660715645178</v>
      </c>
      <c r="J247" s="302">
        <f>SUM(G247:I247)</f>
        <v>4.0519500012788692</v>
      </c>
      <c r="K247" s="303"/>
      <c r="L247" s="302">
        <v>2.5222262463842897</v>
      </c>
      <c r="M247" s="302">
        <v>0.34226772477809542</v>
      </c>
      <c r="N247" s="302">
        <v>0.52110186899189825</v>
      </c>
      <c r="O247" s="302">
        <f>SUM(L247:N247)</f>
        <v>3.3855958401542834</v>
      </c>
    </row>
    <row r="248" spans="1:15" s="236" customFormat="1" x14ac:dyDescent="0.2">
      <c r="A248" s="237" t="str">
        <f>name!E$5</f>
        <v>Professional occupations</v>
      </c>
      <c r="B248" s="302">
        <v>3.7257379372639372</v>
      </c>
      <c r="C248" s="302">
        <v>0.22011201152108931</v>
      </c>
      <c r="D248" s="302">
        <v>0.48639135248893423</v>
      </c>
      <c r="E248" s="302">
        <f t="shared" ref="E248:E255" si="112">SUM(B248:D248)</f>
        <v>4.4322413012739608</v>
      </c>
      <c r="F248" s="303"/>
      <c r="G248" s="302">
        <v>4.3603119751128512</v>
      </c>
      <c r="H248" s="302">
        <v>0.2353922764022055</v>
      </c>
      <c r="I248" s="302">
        <v>0.56428188410243774</v>
      </c>
      <c r="J248" s="302">
        <f t="shared" ref="J248:J250" si="113">SUM(G248:I248)</f>
        <v>5.1599861356174941</v>
      </c>
      <c r="K248" s="303"/>
      <c r="L248" s="302">
        <v>4.8097805067821611</v>
      </c>
      <c r="M248" s="302">
        <v>0.24196938832231235</v>
      </c>
      <c r="N248" s="302">
        <v>0.4895763310707838</v>
      </c>
      <c r="O248" s="302">
        <f t="shared" ref="O248:O255" si="114">SUM(L248:N248)</f>
        <v>5.5413262261752569</v>
      </c>
    </row>
    <row r="249" spans="1:15" s="236" customFormat="1" x14ac:dyDescent="0.2">
      <c r="A249" s="237" t="str">
        <f>name!E$6</f>
        <v>Associate professional occupations</v>
      </c>
      <c r="B249" s="302">
        <v>4.0319812086879674</v>
      </c>
      <c r="C249" s="302">
        <v>0.47023524393109034</v>
      </c>
      <c r="D249" s="302">
        <v>0.6948874881324798</v>
      </c>
      <c r="E249" s="302">
        <f t="shared" si="112"/>
        <v>5.1971039407515374</v>
      </c>
      <c r="F249" s="303"/>
      <c r="G249" s="302">
        <v>4.1311543493623333</v>
      </c>
      <c r="H249" s="302">
        <v>0.39934156350113792</v>
      </c>
      <c r="I249" s="302">
        <v>0.75860639906144955</v>
      </c>
      <c r="J249" s="302">
        <f t="shared" si="113"/>
        <v>5.2891023119249212</v>
      </c>
      <c r="K249" s="303"/>
      <c r="L249" s="302">
        <v>3.5462567518334276</v>
      </c>
      <c r="M249" s="302">
        <v>0.38185788305346768</v>
      </c>
      <c r="N249" s="302">
        <v>0.7853244721717032</v>
      </c>
      <c r="O249" s="302">
        <f t="shared" si="114"/>
        <v>4.7134391070585986</v>
      </c>
    </row>
    <row r="250" spans="1:15" s="236" customFormat="1" x14ac:dyDescent="0.2">
      <c r="A250" s="237" t="str">
        <f>name!E$7</f>
        <v>Administrative and secretarial occupations</v>
      </c>
      <c r="B250" s="302">
        <v>3.9596383139728104</v>
      </c>
      <c r="C250" s="302">
        <v>1.5251795111529156</v>
      </c>
      <c r="D250" s="302">
        <v>0.16616558044958607</v>
      </c>
      <c r="E250" s="302">
        <f t="shared" si="112"/>
        <v>5.6509834055753121</v>
      </c>
      <c r="F250" s="303"/>
      <c r="G250" s="302">
        <v>3.4312164182537126</v>
      </c>
      <c r="H250" s="302">
        <v>1.1372002309824016</v>
      </c>
      <c r="I250" s="302">
        <v>0.12671206932302878</v>
      </c>
      <c r="J250" s="302">
        <f t="shared" si="113"/>
        <v>4.6951287185591433</v>
      </c>
      <c r="K250" s="303"/>
      <c r="L250" s="302">
        <v>2.5821290912729506</v>
      </c>
      <c r="M250" s="302">
        <v>0.85815381678781211</v>
      </c>
      <c r="N250" s="302">
        <v>0.10358432187458189</v>
      </c>
      <c r="O250" s="302">
        <f t="shared" si="114"/>
        <v>3.5438672299353446</v>
      </c>
    </row>
    <row r="251" spans="1:15" s="236" customFormat="1" x14ac:dyDescent="0.2">
      <c r="A251" s="237" t="str">
        <f>name!E$8</f>
        <v>Skilled trades occupations</v>
      </c>
      <c r="B251" s="302">
        <v>0.22346033297659135</v>
      </c>
      <c r="C251" s="302">
        <v>4.6216993219436134E-2</v>
      </c>
      <c r="D251" s="302">
        <v>0.17999497993057953</v>
      </c>
      <c r="E251" s="302">
        <f t="shared" si="112"/>
        <v>0.44967230612660702</v>
      </c>
      <c r="F251" s="303"/>
      <c r="G251" s="302">
        <v>0.15949810873342934</v>
      </c>
      <c r="H251" s="302">
        <v>2.6788723926229743E-2</v>
      </c>
      <c r="I251" s="302">
        <v>0.14476714072327418</v>
      </c>
      <c r="J251" s="302">
        <f>SUM(G251:I251)</f>
        <v>0.3310539733829333</v>
      </c>
      <c r="K251" s="303"/>
      <c r="L251" s="302">
        <v>0.13663620230189771</v>
      </c>
      <c r="M251" s="302">
        <v>2.6622740094778351E-2</v>
      </c>
      <c r="N251" s="302">
        <v>0.12943201017356473</v>
      </c>
      <c r="O251" s="302">
        <f t="shared" si="114"/>
        <v>0.2926909525702408</v>
      </c>
    </row>
    <row r="252" spans="1:15" s="236" customFormat="1" x14ac:dyDescent="0.2">
      <c r="A252" s="237" t="str">
        <f>name!E$9</f>
        <v>Caring, leisure and other service occupations</v>
      </c>
      <c r="B252" s="302">
        <v>0.18600718496311103</v>
      </c>
      <c r="C252" s="302">
        <v>1.523787199666863E-2</v>
      </c>
      <c r="D252" s="302">
        <v>6.5109675174589779E-2</v>
      </c>
      <c r="E252" s="302">
        <f t="shared" si="112"/>
        <v>0.26635473213436944</v>
      </c>
      <c r="F252" s="303"/>
      <c r="G252" s="302">
        <v>0.13873142813135292</v>
      </c>
      <c r="H252" s="302">
        <v>1.0900266712696142E-2</v>
      </c>
      <c r="I252" s="302">
        <v>5.13258474932686E-2</v>
      </c>
      <c r="J252" s="302">
        <f t="shared" ref="J252:J255" si="115">SUM(G252:I252)</f>
        <v>0.20095754233731766</v>
      </c>
      <c r="K252" s="303"/>
      <c r="L252" s="302">
        <v>0.13619192642333827</v>
      </c>
      <c r="M252" s="302">
        <v>7.9653990987113878E-3</v>
      </c>
      <c r="N252" s="302">
        <v>6.0312014839176954E-2</v>
      </c>
      <c r="O252" s="302">
        <f t="shared" si="114"/>
        <v>0.2044693403612266</v>
      </c>
    </row>
    <row r="253" spans="1:15" s="236" customFormat="1" x14ac:dyDescent="0.2">
      <c r="A253" s="237" t="str">
        <f>name!E$10</f>
        <v>Sales and customer service occupations</v>
      </c>
      <c r="B253" s="302">
        <v>1.0689876223612769</v>
      </c>
      <c r="C253" s="302">
        <v>0.40155369512766415</v>
      </c>
      <c r="D253" s="302">
        <v>0.24740418139036249</v>
      </c>
      <c r="E253" s="302">
        <f t="shared" si="112"/>
        <v>1.7179454988793035</v>
      </c>
      <c r="F253" s="303"/>
      <c r="G253" s="302">
        <v>0.86701287652986225</v>
      </c>
      <c r="H253" s="302">
        <v>0.32799995883896604</v>
      </c>
      <c r="I253" s="302">
        <v>0.11145331601514138</v>
      </c>
      <c r="J253" s="302">
        <f t="shared" si="115"/>
        <v>1.3064661513839697</v>
      </c>
      <c r="K253" s="303"/>
      <c r="L253" s="302">
        <v>0.73372884866212473</v>
      </c>
      <c r="M253" s="302">
        <v>0.29746697869495731</v>
      </c>
      <c r="N253" s="302">
        <v>8.1761806438047369E-2</v>
      </c>
      <c r="O253" s="302">
        <f t="shared" si="114"/>
        <v>1.1129576337951295</v>
      </c>
    </row>
    <row r="254" spans="1:15" s="236" customFormat="1" x14ac:dyDescent="0.2">
      <c r="A254" s="237" t="str">
        <f>name!E$11</f>
        <v>Process, plant and machine operatives</v>
      </c>
      <c r="B254" s="302">
        <v>8.6763264360339459E-2</v>
      </c>
      <c r="C254" s="302">
        <v>1.7472455500530379E-2</v>
      </c>
      <c r="D254" s="302">
        <v>4.8102368715322349E-2</v>
      </c>
      <c r="E254" s="302">
        <f t="shared" si="112"/>
        <v>0.15233808857619219</v>
      </c>
      <c r="F254" s="303"/>
      <c r="G254" s="302">
        <v>5.95849849199079E-2</v>
      </c>
      <c r="H254" s="302">
        <v>1.0825008120415393E-2</v>
      </c>
      <c r="I254" s="302">
        <v>8.844560082376253E-2</v>
      </c>
      <c r="J254" s="302">
        <f t="shared" si="115"/>
        <v>0.15885559386408582</v>
      </c>
      <c r="K254" s="303"/>
      <c r="L254" s="302">
        <v>5.2922814847990128E-2</v>
      </c>
      <c r="M254" s="302">
        <v>1.6997525566538319E-2</v>
      </c>
      <c r="N254" s="302">
        <v>0.10126621949723028</v>
      </c>
      <c r="O254" s="302">
        <f t="shared" si="114"/>
        <v>0.17118655991175874</v>
      </c>
    </row>
    <row r="255" spans="1:15" s="236" customFormat="1" x14ac:dyDescent="0.2">
      <c r="A255" s="237" t="str">
        <f>name!E$12</f>
        <v>Elementary occupations</v>
      </c>
      <c r="B255" s="302">
        <v>0.19990768561407532</v>
      </c>
      <c r="C255" s="302">
        <v>5.7744954710520109E-2</v>
      </c>
      <c r="D255" s="302">
        <v>6.0301375860621016E-2</v>
      </c>
      <c r="E255" s="302">
        <f t="shared" si="112"/>
        <v>0.31795401618521646</v>
      </c>
      <c r="F255" s="303"/>
      <c r="G255" s="302">
        <v>0.14024448312481844</v>
      </c>
      <c r="H255" s="302">
        <v>3.5891882635764628E-2</v>
      </c>
      <c r="I255" s="302">
        <v>4.5363205890664539E-2</v>
      </c>
      <c r="J255" s="302">
        <f t="shared" si="115"/>
        <v>0.22149957165124759</v>
      </c>
      <c r="K255" s="303"/>
      <c r="L255" s="302">
        <v>0.12734982127651273</v>
      </c>
      <c r="M255" s="302">
        <v>3.3695059417428092E-2</v>
      </c>
      <c r="N255" s="302">
        <v>4.5422229344212854E-2</v>
      </c>
      <c r="O255" s="302">
        <f t="shared" si="114"/>
        <v>0.20646711003815368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16.659839851586131</v>
      </c>
      <c r="C257" s="311">
        <f t="shared" ref="C257:E257" si="116">SUM(C247:C255)</f>
        <v>3.013933839781286</v>
      </c>
      <c r="D257" s="311">
        <f t="shared" si="116"/>
        <v>2.341226308632598</v>
      </c>
      <c r="E257" s="311">
        <f t="shared" si="116"/>
        <v>22.015000000000015</v>
      </c>
      <c r="F257" s="311"/>
      <c r="G257" s="311">
        <f t="shared" ref="G257:J257" si="117">SUM(G247:G255)</f>
        <v>16.522248015996087</v>
      </c>
      <c r="H257" s="311">
        <f t="shared" si="117"/>
        <v>2.4939304490063496</v>
      </c>
      <c r="I257" s="311">
        <f t="shared" si="117"/>
        <v>2.3988215349975448</v>
      </c>
      <c r="J257" s="311">
        <f t="shared" si="117"/>
        <v>21.414999999999978</v>
      </c>
      <c r="K257" s="311"/>
      <c r="L257" s="311">
        <f t="shared" ref="L257:O257" si="118">SUM(L247:L255)</f>
        <v>14.647222209784692</v>
      </c>
      <c r="M257" s="311">
        <f t="shared" si="118"/>
        <v>2.2069965158141009</v>
      </c>
      <c r="N257" s="311">
        <f t="shared" si="118"/>
        <v>2.3177812744011992</v>
      </c>
      <c r="O257" s="311">
        <f t="shared" si="118"/>
        <v>19.171999999999993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1.9261113033255979</v>
      </c>
      <c r="C264" s="302">
        <v>0.43560931990184454</v>
      </c>
      <c r="D264" s="302">
        <v>0.71402457643730999</v>
      </c>
      <c r="E264" s="302">
        <f>SUM(B264:D264)</f>
        <v>3.0757451996647527</v>
      </c>
      <c r="F264" s="303"/>
      <c r="G264" s="302">
        <v>2.1408123221834541</v>
      </c>
      <c r="H264" s="302">
        <v>0.64687853231512438</v>
      </c>
      <c r="I264" s="302">
        <v>0.68876510433743543</v>
      </c>
      <c r="J264" s="302">
        <f>SUM(G264:I264)</f>
        <v>3.4764559588360138</v>
      </c>
      <c r="K264" s="303"/>
      <c r="L264" s="302">
        <v>2.322906289943707</v>
      </c>
      <c r="M264" s="302">
        <v>0.63228157588466272</v>
      </c>
      <c r="N264" s="302">
        <v>0.77197140407690412</v>
      </c>
      <c r="O264" s="302">
        <f>SUM(L264:N264)</f>
        <v>3.7271592699052736</v>
      </c>
    </row>
    <row r="265" spans="1:15" s="236" customFormat="1" x14ac:dyDescent="0.2">
      <c r="A265" s="237" t="str">
        <f>name!E$5</f>
        <v>Professional occupations</v>
      </c>
      <c r="B265" s="302">
        <v>1.6570276368977637</v>
      </c>
      <c r="C265" s="302">
        <v>0.30232561435588595</v>
      </c>
      <c r="D265" s="302">
        <v>0.26697508082019067</v>
      </c>
      <c r="E265" s="302">
        <f t="shared" ref="E265:E272" si="119">SUM(B265:D265)</f>
        <v>2.2263283320738401</v>
      </c>
      <c r="F265" s="303"/>
      <c r="G265" s="302">
        <v>2.1201589088048336</v>
      </c>
      <c r="H265" s="302">
        <v>0.50997453956957639</v>
      </c>
      <c r="I265" s="302">
        <v>0.20281432784365694</v>
      </c>
      <c r="J265" s="302">
        <f t="shared" ref="J265:J267" si="120">SUM(G265:I265)</f>
        <v>2.8329477762180666</v>
      </c>
      <c r="K265" s="303"/>
      <c r="L265" s="302">
        <v>2.6201951492162614</v>
      </c>
      <c r="M265" s="302">
        <v>0.62386432604658393</v>
      </c>
      <c r="N265" s="302">
        <v>0.17777024509141512</v>
      </c>
      <c r="O265" s="302">
        <f t="shared" ref="O265:O272" si="121">SUM(L265:N265)</f>
        <v>3.42182972035426</v>
      </c>
    </row>
    <row r="266" spans="1:15" s="236" customFormat="1" x14ac:dyDescent="0.2">
      <c r="A266" s="237" t="str">
        <f>name!E$6</f>
        <v>Associate professional occupations</v>
      </c>
      <c r="B266" s="302">
        <v>1.5768221857857792</v>
      </c>
      <c r="C266" s="302">
        <v>0.4243099105084418</v>
      </c>
      <c r="D266" s="302">
        <v>0.17643487696447754</v>
      </c>
      <c r="E266" s="302">
        <f t="shared" si="119"/>
        <v>2.1775669732586982</v>
      </c>
      <c r="F266" s="303"/>
      <c r="G266" s="302">
        <v>1.827483527949417</v>
      </c>
      <c r="H266" s="302">
        <v>0.57322036965348655</v>
      </c>
      <c r="I266" s="302">
        <v>0.13728237000677193</v>
      </c>
      <c r="J266" s="302">
        <f t="shared" si="120"/>
        <v>2.5379862676096754</v>
      </c>
      <c r="K266" s="303"/>
      <c r="L266" s="302">
        <v>2.3319958639129812</v>
      </c>
      <c r="M266" s="302">
        <v>0.64287573739027126</v>
      </c>
      <c r="N266" s="302">
        <v>0.1559097735713835</v>
      </c>
      <c r="O266" s="302">
        <f t="shared" si="121"/>
        <v>3.130781374874636</v>
      </c>
    </row>
    <row r="267" spans="1:15" s="236" customFormat="1" x14ac:dyDescent="0.2">
      <c r="A267" s="237" t="str">
        <f>name!E$7</f>
        <v>Administrative and secretarial occupations</v>
      </c>
      <c r="B267" s="302">
        <v>1.1986113642374203</v>
      </c>
      <c r="C267" s="302">
        <v>1.2207418076402585</v>
      </c>
      <c r="D267" s="302">
        <v>0.14377172656086723</v>
      </c>
      <c r="E267" s="302">
        <f t="shared" si="119"/>
        <v>2.563124898438546</v>
      </c>
      <c r="F267" s="303"/>
      <c r="G267" s="302">
        <v>1.1957475862095064</v>
      </c>
      <c r="H267" s="302">
        <v>1.608068586848032</v>
      </c>
      <c r="I267" s="302">
        <v>0.13397051370158217</v>
      </c>
      <c r="J267" s="302">
        <f t="shared" si="120"/>
        <v>2.9377866867591207</v>
      </c>
      <c r="K267" s="303"/>
      <c r="L267" s="302">
        <v>1.160055699908946</v>
      </c>
      <c r="M267" s="302">
        <v>1.5073263980933134</v>
      </c>
      <c r="N267" s="302">
        <v>0.1614235585703013</v>
      </c>
      <c r="O267" s="302">
        <f t="shared" si="121"/>
        <v>2.8288056565725608</v>
      </c>
    </row>
    <row r="268" spans="1:15" s="236" customFormat="1" x14ac:dyDescent="0.2">
      <c r="A268" s="237" t="str">
        <f>name!E$8</f>
        <v>Skilled trades occupations</v>
      </c>
      <c r="B268" s="302">
        <v>0.56494517822988366</v>
      </c>
      <c r="C268" s="302">
        <v>0.10260059681862914</v>
      </c>
      <c r="D268" s="302">
        <v>0.3707574342166236</v>
      </c>
      <c r="E268" s="302">
        <f t="shared" si="119"/>
        <v>1.0383032092651363</v>
      </c>
      <c r="F268" s="303"/>
      <c r="G268" s="302">
        <v>0.4662626139347904</v>
      </c>
      <c r="H268" s="302">
        <v>8.7024147428385823E-2</v>
      </c>
      <c r="I268" s="302">
        <v>0.23189722483472164</v>
      </c>
      <c r="J268" s="302">
        <f>SUM(G268:I268)</f>
        <v>0.78518398619789787</v>
      </c>
      <c r="K268" s="303"/>
      <c r="L268" s="302">
        <v>0.55163789683721054</v>
      </c>
      <c r="M268" s="302">
        <v>0.13156625351498713</v>
      </c>
      <c r="N268" s="302">
        <v>0.33652034386626384</v>
      </c>
      <c r="O268" s="302">
        <f t="shared" si="121"/>
        <v>1.0197244942184616</v>
      </c>
    </row>
    <row r="269" spans="1:15" s="236" customFormat="1" x14ac:dyDescent="0.2">
      <c r="A269" s="237" t="str">
        <f>name!E$9</f>
        <v>Caring, leisure and other service occupations</v>
      </c>
      <c r="B269" s="302">
        <v>0.24886725984545</v>
      </c>
      <c r="C269" s="302">
        <v>0.13789881173908575</v>
      </c>
      <c r="D269" s="302">
        <v>6.7704249427619323E-2</v>
      </c>
      <c r="E269" s="302">
        <f t="shared" si="119"/>
        <v>0.45447032101215507</v>
      </c>
      <c r="F269" s="303"/>
      <c r="G269" s="302">
        <v>0.24451658385677874</v>
      </c>
      <c r="H269" s="302">
        <v>0.15552836906878878</v>
      </c>
      <c r="I269" s="302">
        <v>5.3996156706278414E-2</v>
      </c>
      <c r="J269" s="302">
        <f t="shared" ref="J269:J272" si="122">SUM(G269:I269)</f>
        <v>0.45404110963184596</v>
      </c>
      <c r="K269" s="303"/>
      <c r="L269" s="302">
        <v>0.30168365864675234</v>
      </c>
      <c r="M269" s="302">
        <v>0.14026910198810677</v>
      </c>
      <c r="N269" s="302">
        <v>0.10271828005986727</v>
      </c>
      <c r="O269" s="302">
        <f t="shared" si="121"/>
        <v>0.54467104069472638</v>
      </c>
    </row>
    <row r="270" spans="1:15" s="236" customFormat="1" x14ac:dyDescent="0.2">
      <c r="A270" s="237" t="str">
        <f>name!E$10</f>
        <v>Sales and customer service occupations</v>
      </c>
      <c r="B270" s="302">
        <v>0.83162772850592326</v>
      </c>
      <c r="C270" s="302">
        <v>0.46784218683698758</v>
      </c>
      <c r="D270" s="302">
        <v>0.18225499393913208</v>
      </c>
      <c r="E270" s="302">
        <f t="shared" si="119"/>
        <v>1.4817249092820428</v>
      </c>
      <c r="F270" s="303"/>
      <c r="G270" s="302">
        <v>0.74312491432659999</v>
      </c>
      <c r="H270" s="302">
        <v>0.54433453603634707</v>
      </c>
      <c r="I270" s="302">
        <v>0.12564886923027799</v>
      </c>
      <c r="J270" s="302">
        <f t="shared" si="122"/>
        <v>1.413108319593225</v>
      </c>
      <c r="K270" s="303"/>
      <c r="L270" s="302">
        <v>0.86243483157763745</v>
      </c>
      <c r="M270" s="302">
        <v>0.60203251688722959</v>
      </c>
      <c r="N270" s="302">
        <v>0.11792783388402721</v>
      </c>
      <c r="O270" s="302">
        <f t="shared" si="121"/>
        <v>1.5823951823488944</v>
      </c>
    </row>
    <row r="271" spans="1:15" s="236" customFormat="1" x14ac:dyDescent="0.2">
      <c r="A271" s="237" t="str">
        <f>name!E$11</f>
        <v>Process, plant and machine operatives</v>
      </c>
      <c r="B271" s="302">
        <v>0.10961901669839554</v>
      </c>
      <c r="C271" s="302">
        <v>3.5099489842930182E-2</v>
      </c>
      <c r="D271" s="302">
        <v>1.5192417236759286E-2</v>
      </c>
      <c r="E271" s="302">
        <f t="shared" si="119"/>
        <v>0.15991092377808502</v>
      </c>
      <c r="F271" s="303"/>
      <c r="G271" s="302">
        <v>8.714529568747964E-2</v>
      </c>
      <c r="H271" s="302">
        <v>2.8714921947048694E-2</v>
      </c>
      <c r="I271" s="302">
        <v>1.3555441055792185E-2</v>
      </c>
      <c r="J271" s="302">
        <f t="shared" si="122"/>
        <v>0.12941565869032051</v>
      </c>
      <c r="K271" s="303"/>
      <c r="L271" s="302">
        <v>8.7207754891482608E-2</v>
      </c>
      <c r="M271" s="302">
        <v>3.1606838141058025E-2</v>
      </c>
      <c r="N271" s="302">
        <v>1.892010223869061E-2</v>
      </c>
      <c r="O271" s="302">
        <f t="shared" si="121"/>
        <v>0.13773469527123125</v>
      </c>
    </row>
    <row r="272" spans="1:15" s="236" customFormat="1" x14ac:dyDescent="0.2">
      <c r="A272" s="237" t="str">
        <f>name!E$12</f>
        <v>Elementary occupations</v>
      </c>
      <c r="B272" s="302">
        <v>0.18004364104575682</v>
      </c>
      <c r="C272" s="302">
        <v>0.32522044727918037</v>
      </c>
      <c r="D272" s="302">
        <v>7.1561144901814408E-2</v>
      </c>
      <c r="E272" s="302">
        <f t="shared" si="119"/>
        <v>0.57682523322675161</v>
      </c>
      <c r="F272" s="303"/>
      <c r="G272" s="302">
        <v>0.14901129070664834</v>
      </c>
      <c r="H272" s="302">
        <v>0.33858537005585226</v>
      </c>
      <c r="I272" s="302">
        <v>3.8477575701291018E-2</v>
      </c>
      <c r="J272" s="302">
        <f t="shared" si="122"/>
        <v>0.5260742364637917</v>
      </c>
      <c r="K272" s="303"/>
      <c r="L272" s="302">
        <v>0.16043632299540769</v>
      </c>
      <c r="M272" s="302">
        <v>0.19164679357173511</v>
      </c>
      <c r="N272" s="302">
        <v>7.8815449192793902E-2</v>
      </c>
      <c r="O272" s="302">
        <f t="shared" si="121"/>
        <v>0.43089856575993668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8.2936753145719706</v>
      </c>
      <c r="C274" s="311">
        <f t="shared" ref="C274:E274" si="123">SUM(C264:C272)</f>
        <v>3.4516481849232434</v>
      </c>
      <c r="D274" s="311">
        <f t="shared" si="123"/>
        <v>2.0086765005047935</v>
      </c>
      <c r="E274" s="311">
        <f t="shared" si="123"/>
        <v>13.754000000000007</v>
      </c>
      <c r="F274" s="311"/>
      <c r="G274" s="311">
        <f t="shared" ref="G274:J274" si="124">SUM(G264:G272)</f>
        <v>8.9742630436595068</v>
      </c>
      <c r="H274" s="311">
        <f t="shared" si="124"/>
        <v>4.492329372922641</v>
      </c>
      <c r="I274" s="311">
        <f t="shared" si="124"/>
        <v>1.6264075834178073</v>
      </c>
      <c r="J274" s="311">
        <f t="shared" si="124"/>
        <v>15.092999999999957</v>
      </c>
      <c r="K274" s="311"/>
      <c r="L274" s="311">
        <f t="shared" ref="L274:O274" si="125">SUM(L264:L272)</f>
        <v>10.398553467930384</v>
      </c>
      <c r="M274" s="311">
        <f t="shared" si="125"/>
        <v>4.5034695415179478</v>
      </c>
      <c r="N274" s="311">
        <f t="shared" si="125"/>
        <v>1.9219769905516471</v>
      </c>
      <c r="O274" s="311">
        <f t="shared" si="125"/>
        <v>16.82399999999998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6.0466383916834143</v>
      </c>
      <c r="C281" s="302">
        <v>1.3155216623812807</v>
      </c>
      <c r="D281" s="302">
        <v>1.6599968679903909</v>
      </c>
      <c r="E281" s="302">
        <f>SUM(B281:D281)</f>
        <v>9.0221569220550855</v>
      </c>
      <c r="F281" s="303"/>
      <c r="G281" s="302">
        <v>6.2335256794622094</v>
      </c>
      <c r="H281" s="302">
        <v>1.4935854920599916</v>
      </c>
      <c r="I281" s="302">
        <v>1.5835337703571555</v>
      </c>
      <c r="J281" s="302">
        <f>SUM(G281:I281)</f>
        <v>9.3106449418793567</v>
      </c>
      <c r="K281" s="303"/>
      <c r="L281" s="302">
        <v>5.8693649789204061</v>
      </c>
      <c r="M281" s="302">
        <v>1.999444400779401</v>
      </c>
      <c r="N281" s="302">
        <v>2.1383738545928805</v>
      </c>
      <c r="O281" s="302">
        <f>SUM(L281:N281)</f>
        <v>10.007183234292688</v>
      </c>
    </row>
    <row r="282" spans="1:15" s="236" customFormat="1" x14ac:dyDescent="0.2">
      <c r="A282" s="237" t="str">
        <f>name!E$5</f>
        <v>Professional occupations</v>
      </c>
      <c r="B282" s="302">
        <v>15.484234000306321</v>
      </c>
      <c r="C282" s="302">
        <v>2.4559407497356851</v>
      </c>
      <c r="D282" s="302">
        <v>5.335942268359795</v>
      </c>
      <c r="E282" s="302">
        <f t="shared" ref="E282:E289" si="126">SUM(B282:D282)</f>
        <v>23.276117018401798</v>
      </c>
      <c r="F282" s="303"/>
      <c r="G282" s="302">
        <v>18.612947475930802</v>
      </c>
      <c r="H282" s="302">
        <v>2.7521755890817876</v>
      </c>
      <c r="I282" s="302">
        <v>4.2426932601938976</v>
      </c>
      <c r="J282" s="302">
        <f t="shared" ref="J282:J284" si="127">SUM(G282:I282)</f>
        <v>25.607816325206485</v>
      </c>
      <c r="K282" s="303"/>
      <c r="L282" s="302">
        <v>23.803406042774487</v>
      </c>
      <c r="M282" s="302">
        <v>3.8024153312373108</v>
      </c>
      <c r="N282" s="302">
        <v>4.9259822052785074</v>
      </c>
      <c r="O282" s="302">
        <f t="shared" ref="O282:O289" si="128">SUM(L282:N282)</f>
        <v>32.531803579290305</v>
      </c>
    </row>
    <row r="283" spans="1:15" s="236" customFormat="1" x14ac:dyDescent="0.2">
      <c r="A283" s="237" t="str">
        <f>name!E$6</f>
        <v>Associate professional occupations</v>
      </c>
      <c r="B283" s="302">
        <v>7.5028883169656133</v>
      </c>
      <c r="C283" s="302">
        <v>1.8803462980393548</v>
      </c>
      <c r="D283" s="302">
        <v>1.9851567144165072</v>
      </c>
      <c r="E283" s="302">
        <f t="shared" si="126"/>
        <v>11.368391329421474</v>
      </c>
      <c r="F283" s="303"/>
      <c r="G283" s="302">
        <v>8.1613945710316074</v>
      </c>
      <c r="H283" s="302">
        <v>1.7839937945221791</v>
      </c>
      <c r="I283" s="302">
        <v>1.5798126552769123</v>
      </c>
      <c r="J283" s="302">
        <f t="shared" si="127"/>
        <v>11.525201020830698</v>
      </c>
      <c r="K283" s="303"/>
      <c r="L283" s="302">
        <v>9.185075056354945</v>
      </c>
      <c r="M283" s="302">
        <v>2.1370340569676003</v>
      </c>
      <c r="N283" s="302">
        <v>1.9924549966987506</v>
      </c>
      <c r="O283" s="302">
        <f t="shared" si="128"/>
        <v>13.314564110021296</v>
      </c>
    </row>
    <row r="284" spans="1:15" s="236" customFormat="1" x14ac:dyDescent="0.2">
      <c r="A284" s="237" t="str">
        <f>name!E$7</f>
        <v>Administrative and secretarial occupations</v>
      </c>
      <c r="B284" s="302">
        <v>4.6880715122125327</v>
      </c>
      <c r="C284" s="302">
        <v>4.6291863164499487</v>
      </c>
      <c r="D284" s="302">
        <v>0.98935778990438927</v>
      </c>
      <c r="E284" s="302">
        <f t="shared" si="126"/>
        <v>10.30661561856687</v>
      </c>
      <c r="F284" s="303"/>
      <c r="G284" s="302">
        <v>4.2942826224380104</v>
      </c>
      <c r="H284" s="302">
        <v>3.0877193754179717</v>
      </c>
      <c r="I284" s="302">
        <v>0.71916149477157354</v>
      </c>
      <c r="J284" s="302">
        <f t="shared" si="127"/>
        <v>8.1011634926275544</v>
      </c>
      <c r="K284" s="303"/>
      <c r="L284" s="302">
        <v>3.5107620143204423</v>
      </c>
      <c r="M284" s="302">
        <v>2.8252199958182911</v>
      </c>
      <c r="N284" s="302">
        <v>0.71291785777002392</v>
      </c>
      <c r="O284" s="302">
        <f t="shared" si="128"/>
        <v>7.0488998679087578</v>
      </c>
    </row>
    <row r="285" spans="1:15" s="236" customFormat="1" x14ac:dyDescent="0.2">
      <c r="A285" s="237" t="str">
        <f>name!E$8</f>
        <v>Skilled trades occupations</v>
      </c>
      <c r="B285" s="302">
        <v>1.2088931898514017</v>
      </c>
      <c r="C285" s="302">
        <v>0.29612731686372373</v>
      </c>
      <c r="D285" s="302">
        <v>0.30013434900916081</v>
      </c>
      <c r="E285" s="302">
        <f t="shared" si="126"/>
        <v>1.8051548557242862</v>
      </c>
      <c r="F285" s="303"/>
      <c r="G285" s="302">
        <v>0.89769828609401459</v>
      </c>
      <c r="H285" s="302">
        <v>0.16972519520898977</v>
      </c>
      <c r="I285" s="302">
        <v>0.21384832198746365</v>
      </c>
      <c r="J285" s="302">
        <f>SUM(G285:I285)</f>
        <v>1.281271803290468</v>
      </c>
      <c r="K285" s="303"/>
      <c r="L285" s="302">
        <v>0.8538400334190428</v>
      </c>
      <c r="M285" s="302">
        <v>0.24869955695816548</v>
      </c>
      <c r="N285" s="302">
        <v>0.33878070712634395</v>
      </c>
      <c r="O285" s="302">
        <f t="shared" si="128"/>
        <v>1.4413202975035522</v>
      </c>
    </row>
    <row r="286" spans="1:15" s="236" customFormat="1" x14ac:dyDescent="0.2">
      <c r="A286" s="237" t="str">
        <f>name!E$9</f>
        <v>Caring, leisure and other service occupations</v>
      </c>
      <c r="B286" s="302">
        <v>0.56482821715774056</v>
      </c>
      <c r="C286" s="302">
        <v>0.23885531319418149</v>
      </c>
      <c r="D286" s="302">
        <v>0.35765305072229214</v>
      </c>
      <c r="E286" s="302">
        <f t="shared" si="126"/>
        <v>1.1613365810742142</v>
      </c>
      <c r="F286" s="303"/>
      <c r="G286" s="302">
        <v>0.97221400834078286</v>
      </c>
      <c r="H286" s="302">
        <v>0.43447101066904381</v>
      </c>
      <c r="I286" s="302">
        <v>0.4931072778177662</v>
      </c>
      <c r="J286" s="302">
        <f t="shared" ref="J286:J289" si="129">SUM(G286:I286)</f>
        <v>1.8997922968275929</v>
      </c>
      <c r="K286" s="303"/>
      <c r="L286" s="302">
        <v>1.3081651180131069</v>
      </c>
      <c r="M286" s="302">
        <v>0.59186135709962129</v>
      </c>
      <c r="N286" s="302">
        <v>0.76141128962746163</v>
      </c>
      <c r="O286" s="302">
        <f t="shared" si="128"/>
        <v>2.6614377647401897</v>
      </c>
    </row>
    <row r="287" spans="1:15" s="236" customFormat="1" x14ac:dyDescent="0.2">
      <c r="A287" s="237" t="str">
        <f>name!E$10</f>
        <v>Sales and customer service occupations</v>
      </c>
      <c r="B287" s="302">
        <v>1.0588388602231815</v>
      </c>
      <c r="C287" s="302">
        <v>0.69372708909982916</v>
      </c>
      <c r="D287" s="302">
        <v>0.3387740881728063</v>
      </c>
      <c r="E287" s="302">
        <f t="shared" si="126"/>
        <v>2.0913400374958169</v>
      </c>
      <c r="F287" s="303"/>
      <c r="G287" s="302">
        <v>0.92988183696235538</v>
      </c>
      <c r="H287" s="302">
        <v>0.50306796743588544</v>
      </c>
      <c r="I287" s="302">
        <v>0.19551949947011757</v>
      </c>
      <c r="J287" s="302">
        <f t="shared" si="129"/>
        <v>1.6284693038683582</v>
      </c>
      <c r="K287" s="303"/>
      <c r="L287" s="302">
        <v>0.9600541992121302</v>
      </c>
      <c r="M287" s="302">
        <v>0.58733873835750883</v>
      </c>
      <c r="N287" s="302">
        <v>0.1901270975753114</v>
      </c>
      <c r="O287" s="302">
        <f t="shared" si="128"/>
        <v>1.7375200351449505</v>
      </c>
    </row>
    <row r="288" spans="1:15" s="236" customFormat="1" x14ac:dyDescent="0.2">
      <c r="A288" s="237" t="str">
        <f>name!E$11</f>
        <v>Process, plant and machine operatives</v>
      </c>
      <c r="B288" s="302">
        <v>0.32992571297589679</v>
      </c>
      <c r="C288" s="302">
        <v>0.24546561475132517</v>
      </c>
      <c r="D288" s="302">
        <v>9.0889542542548399E-2</v>
      </c>
      <c r="E288" s="302">
        <f t="shared" si="126"/>
        <v>0.66628087026977045</v>
      </c>
      <c r="F288" s="303"/>
      <c r="G288" s="302">
        <v>0.22753481481383153</v>
      </c>
      <c r="H288" s="302">
        <v>0.19307013505883405</v>
      </c>
      <c r="I288" s="302">
        <v>7.7610136862978185E-2</v>
      </c>
      <c r="J288" s="302">
        <f t="shared" si="129"/>
        <v>0.4982150867356438</v>
      </c>
      <c r="K288" s="303"/>
      <c r="L288" s="302">
        <v>0.18845117649004517</v>
      </c>
      <c r="M288" s="302">
        <v>0.27897667128159931</v>
      </c>
      <c r="N288" s="302">
        <v>9.9801278353657402E-2</v>
      </c>
      <c r="O288" s="302">
        <f t="shared" si="128"/>
        <v>0.56722912612530185</v>
      </c>
    </row>
    <row r="289" spans="1:15" s="236" customFormat="1" x14ac:dyDescent="0.2">
      <c r="A289" s="237" t="str">
        <f>name!E$12</f>
        <v>Elementary occupations</v>
      </c>
      <c r="B289" s="302">
        <v>0.74699015650607614</v>
      </c>
      <c r="C289" s="302">
        <v>0.61844501992639922</v>
      </c>
      <c r="D289" s="302">
        <v>0.15217159055820451</v>
      </c>
      <c r="E289" s="302">
        <f t="shared" si="126"/>
        <v>1.5176067669906801</v>
      </c>
      <c r="F289" s="303"/>
      <c r="G289" s="302">
        <v>0.59280920138472859</v>
      </c>
      <c r="H289" s="302">
        <v>0.45364594880745734</v>
      </c>
      <c r="I289" s="302">
        <v>9.6970578541649977E-2</v>
      </c>
      <c r="J289" s="302">
        <f t="shared" si="129"/>
        <v>1.1434257287338359</v>
      </c>
      <c r="K289" s="303"/>
      <c r="L289" s="302">
        <v>0.5462049490911548</v>
      </c>
      <c r="M289" s="302">
        <v>0.52740726369949187</v>
      </c>
      <c r="N289" s="302">
        <v>0.13142977218224761</v>
      </c>
      <c r="O289" s="302">
        <f t="shared" si="128"/>
        <v>1.2050419849728944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37.631308357882183</v>
      </c>
      <c r="C291" s="311">
        <f t="shared" ref="C291:E291" si="130">SUM(C281:C289)</f>
        <v>12.373615380441727</v>
      </c>
      <c r="D291" s="311">
        <f t="shared" si="130"/>
        <v>11.210076261676095</v>
      </c>
      <c r="E291" s="311">
        <f t="shared" si="130"/>
        <v>61.214999999999996</v>
      </c>
      <c r="F291" s="311"/>
      <c r="G291" s="311">
        <f t="shared" ref="G291:J291" si="131">SUM(G281:G289)</f>
        <v>40.92228849645835</v>
      </c>
      <c r="H291" s="311">
        <f t="shared" si="131"/>
        <v>10.871454508262142</v>
      </c>
      <c r="I291" s="311">
        <f t="shared" si="131"/>
        <v>9.2022569952795124</v>
      </c>
      <c r="J291" s="311">
        <f t="shared" si="131"/>
        <v>60.995999999999995</v>
      </c>
      <c r="K291" s="311"/>
      <c r="L291" s="311">
        <f t="shared" ref="L291:O291" si="132">SUM(L281:L289)</f>
        <v>46.225323568595762</v>
      </c>
      <c r="M291" s="311">
        <f t="shared" si="132"/>
        <v>12.99839737219899</v>
      </c>
      <c r="N291" s="311">
        <f t="shared" si="132"/>
        <v>11.291279059205186</v>
      </c>
      <c r="O291" s="311">
        <f t="shared" si="132"/>
        <v>70.51499999999993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5.7308764347383541</v>
      </c>
      <c r="C298" s="302">
        <v>0.84214995742709475</v>
      </c>
      <c r="D298" s="302">
        <v>1.7249476145007505</v>
      </c>
      <c r="E298" s="302">
        <f>SUM(B298:D298)</f>
        <v>8.2979740066662</v>
      </c>
      <c r="F298" s="303"/>
      <c r="G298" s="302">
        <v>5.5875791213466366</v>
      </c>
      <c r="H298" s="302">
        <v>1.3406736928338714</v>
      </c>
      <c r="I298" s="302">
        <v>2.0200290180132936</v>
      </c>
      <c r="J298" s="302">
        <f>SUM(G298:I298)</f>
        <v>8.9482818321938016</v>
      </c>
      <c r="K298" s="303"/>
      <c r="L298" s="302">
        <v>5.9135503403267231</v>
      </c>
      <c r="M298" s="302">
        <v>1.4804751383796302</v>
      </c>
      <c r="N298" s="302">
        <v>2.4714382502938044</v>
      </c>
      <c r="O298" s="302">
        <f>SUM(L298:N298)</f>
        <v>9.8654637290001581</v>
      </c>
    </row>
    <row r="299" spans="1:15" s="236" customFormat="1" x14ac:dyDescent="0.2">
      <c r="A299" s="237" t="str">
        <f>name!E$5</f>
        <v>Professional occupations</v>
      </c>
      <c r="B299" s="302">
        <v>5.6513356623372113</v>
      </c>
      <c r="C299" s="302">
        <v>0.91112796943554397</v>
      </c>
      <c r="D299" s="302">
        <v>1.2795910750733333</v>
      </c>
      <c r="E299" s="302">
        <f t="shared" ref="E299:E306" si="133">SUM(B299:D299)</f>
        <v>7.8420547068460884</v>
      </c>
      <c r="F299" s="303"/>
      <c r="G299" s="302">
        <v>6.2772579760322458</v>
      </c>
      <c r="H299" s="302">
        <v>1.5394707140861283</v>
      </c>
      <c r="I299" s="302">
        <v>1.31764213478554</v>
      </c>
      <c r="J299" s="302">
        <f t="shared" ref="J299:J301" si="134">SUM(G299:I299)</f>
        <v>9.1343708249039146</v>
      </c>
      <c r="K299" s="303"/>
      <c r="L299" s="302">
        <v>8.6377858252353583</v>
      </c>
      <c r="M299" s="302">
        <v>2.4591782028837521</v>
      </c>
      <c r="N299" s="302">
        <v>1.2808915998870758</v>
      </c>
      <c r="O299" s="302">
        <f t="shared" ref="O299:O306" si="135">SUM(L299:N299)</f>
        <v>12.377855628006186</v>
      </c>
    </row>
    <row r="300" spans="1:15" s="236" customFormat="1" x14ac:dyDescent="0.2">
      <c r="A300" s="237" t="str">
        <f>name!E$6</f>
        <v>Associate professional occupations</v>
      </c>
      <c r="B300" s="302">
        <v>6.9906638193615036</v>
      </c>
      <c r="C300" s="302">
        <v>1.3341685969651298</v>
      </c>
      <c r="D300" s="302">
        <v>2.895617504636788</v>
      </c>
      <c r="E300" s="302">
        <f t="shared" si="133"/>
        <v>11.220449920963421</v>
      </c>
      <c r="F300" s="303"/>
      <c r="G300" s="302">
        <v>6.9900519852314016</v>
      </c>
      <c r="H300" s="302">
        <v>1.7842374061619044</v>
      </c>
      <c r="I300" s="302">
        <v>2.9998512477483827</v>
      </c>
      <c r="J300" s="302">
        <f t="shared" si="134"/>
        <v>11.77414063914169</v>
      </c>
      <c r="K300" s="303"/>
      <c r="L300" s="302">
        <v>7.6694660472271634</v>
      </c>
      <c r="M300" s="302">
        <v>2.3568535805837452</v>
      </c>
      <c r="N300" s="302">
        <v>3.1052666529597079</v>
      </c>
      <c r="O300" s="302">
        <f t="shared" si="135"/>
        <v>13.131586280770616</v>
      </c>
    </row>
    <row r="301" spans="1:15" s="236" customFormat="1" x14ac:dyDescent="0.2">
      <c r="A301" s="237" t="str">
        <f>name!E$7</f>
        <v>Administrative and secretarial occupations</v>
      </c>
      <c r="B301" s="302">
        <v>4.656343068916712</v>
      </c>
      <c r="C301" s="302">
        <v>2.3906438374124184</v>
      </c>
      <c r="D301" s="302">
        <v>0.81667403014046469</v>
      </c>
      <c r="E301" s="302">
        <f t="shared" si="133"/>
        <v>7.8636609364695946</v>
      </c>
      <c r="F301" s="303"/>
      <c r="G301" s="302">
        <v>4.1372062075395117</v>
      </c>
      <c r="H301" s="302">
        <v>2.6572219592873991</v>
      </c>
      <c r="I301" s="302">
        <v>0.7889375602301909</v>
      </c>
      <c r="J301" s="302">
        <f t="shared" si="134"/>
        <v>7.5833657270571022</v>
      </c>
      <c r="K301" s="303"/>
      <c r="L301" s="302">
        <v>4.969662970167132</v>
      </c>
      <c r="M301" s="302">
        <v>2.9732900878396737</v>
      </c>
      <c r="N301" s="302">
        <v>1.0323819882385938</v>
      </c>
      <c r="O301" s="302">
        <f t="shared" si="135"/>
        <v>8.9753350462453998</v>
      </c>
    </row>
    <row r="302" spans="1:15" s="236" customFormat="1" x14ac:dyDescent="0.2">
      <c r="A302" s="237" t="str">
        <f>name!E$8</f>
        <v>Skilled trades occupations</v>
      </c>
      <c r="B302" s="302">
        <v>1.7924926911377814</v>
      </c>
      <c r="C302" s="302">
        <v>0.41772795242078914</v>
      </c>
      <c r="D302" s="302">
        <v>0.88434330994783372</v>
      </c>
      <c r="E302" s="302">
        <f t="shared" si="133"/>
        <v>3.0945639535064045</v>
      </c>
      <c r="F302" s="303"/>
      <c r="G302" s="302">
        <v>1.2465493223368842</v>
      </c>
      <c r="H302" s="302">
        <v>0.3415367489460393</v>
      </c>
      <c r="I302" s="302">
        <v>0.76739154921798813</v>
      </c>
      <c r="J302" s="302">
        <f>SUM(G302:I302)</f>
        <v>2.3554776205009116</v>
      </c>
      <c r="K302" s="303"/>
      <c r="L302" s="302">
        <v>1.1977821106337958</v>
      </c>
      <c r="M302" s="302">
        <v>0.63658167537574939</v>
      </c>
      <c r="N302" s="302">
        <v>0.97053901603335735</v>
      </c>
      <c r="O302" s="302">
        <f t="shared" si="135"/>
        <v>2.8049028020429025</v>
      </c>
    </row>
    <row r="303" spans="1:15" s="236" customFormat="1" x14ac:dyDescent="0.2">
      <c r="A303" s="237" t="str">
        <f>name!E$9</f>
        <v>Caring, leisure and other service occupations</v>
      </c>
      <c r="B303" s="302">
        <v>2.3315360714832485</v>
      </c>
      <c r="C303" s="302">
        <v>1.8679233604383116</v>
      </c>
      <c r="D303" s="302">
        <v>0.99862958065825347</v>
      </c>
      <c r="E303" s="302">
        <f t="shared" si="133"/>
        <v>5.1980890125798132</v>
      </c>
      <c r="F303" s="303"/>
      <c r="G303" s="302">
        <v>2.0635109873011306</v>
      </c>
      <c r="H303" s="302">
        <v>2.173676480267102</v>
      </c>
      <c r="I303" s="302">
        <v>1.3173894687924197</v>
      </c>
      <c r="J303" s="302">
        <f t="shared" ref="J303:J306" si="136">SUM(G303:I303)</f>
        <v>5.5545769363606521</v>
      </c>
      <c r="K303" s="303"/>
      <c r="L303" s="302">
        <v>2.6244967712658287</v>
      </c>
      <c r="M303" s="302">
        <v>2.4881215793554841</v>
      </c>
      <c r="N303" s="302">
        <v>1.5888674837486023</v>
      </c>
      <c r="O303" s="302">
        <f t="shared" si="135"/>
        <v>6.7014858343699153</v>
      </c>
    </row>
    <row r="304" spans="1:15" s="236" customFormat="1" x14ac:dyDescent="0.2">
      <c r="A304" s="237" t="str">
        <f>name!E$10</f>
        <v>Sales and customer service occupations</v>
      </c>
      <c r="B304" s="302">
        <v>2.5655467099570877</v>
      </c>
      <c r="C304" s="302">
        <v>1.1243023003999981</v>
      </c>
      <c r="D304" s="302">
        <v>0.52552780875319283</v>
      </c>
      <c r="E304" s="302">
        <f t="shared" si="133"/>
        <v>4.2153768191102783</v>
      </c>
      <c r="F304" s="303"/>
      <c r="G304" s="302">
        <v>2.1891832892548746</v>
      </c>
      <c r="H304" s="302">
        <v>1.3318411902468348</v>
      </c>
      <c r="I304" s="302">
        <v>0.44059558295118412</v>
      </c>
      <c r="J304" s="302">
        <f t="shared" si="136"/>
        <v>3.9616200624528934</v>
      </c>
      <c r="K304" s="303"/>
      <c r="L304" s="302">
        <v>2.7605207600253743</v>
      </c>
      <c r="M304" s="302">
        <v>1.8710012603428356</v>
      </c>
      <c r="N304" s="302">
        <v>0.49426917795176861</v>
      </c>
      <c r="O304" s="302">
        <f t="shared" si="135"/>
        <v>5.1257911983199786</v>
      </c>
    </row>
    <row r="305" spans="1:15" s="236" customFormat="1" x14ac:dyDescent="0.2">
      <c r="A305" s="237" t="str">
        <f>name!E$11</f>
        <v>Process, plant and machine operatives</v>
      </c>
      <c r="B305" s="302">
        <v>1.7128431688236163</v>
      </c>
      <c r="C305" s="302">
        <v>1.0098470739006562</v>
      </c>
      <c r="D305" s="302">
        <v>0.15165232182662128</v>
      </c>
      <c r="E305" s="302">
        <f t="shared" si="133"/>
        <v>2.874342564550894</v>
      </c>
      <c r="F305" s="303"/>
      <c r="G305" s="302">
        <v>1.3497214762267697</v>
      </c>
      <c r="H305" s="302">
        <v>1.2851123672857592</v>
      </c>
      <c r="I305" s="302">
        <v>0.18369676647582939</v>
      </c>
      <c r="J305" s="302">
        <f t="shared" si="136"/>
        <v>2.818530609988358</v>
      </c>
      <c r="K305" s="303"/>
      <c r="L305" s="302">
        <v>1.2154391706853607</v>
      </c>
      <c r="M305" s="302">
        <v>1.6062420803944144</v>
      </c>
      <c r="N305" s="302">
        <v>0.21447804576103155</v>
      </c>
      <c r="O305" s="302">
        <f t="shared" si="135"/>
        <v>3.0361592968408067</v>
      </c>
    </row>
    <row r="306" spans="1:15" s="236" customFormat="1" x14ac:dyDescent="0.2">
      <c r="A306" s="237" t="str">
        <f>name!E$12</f>
        <v>Elementary occupations</v>
      </c>
      <c r="B306" s="302">
        <v>8.3081820899268344</v>
      </c>
      <c r="C306" s="302">
        <v>11.782800269757594</v>
      </c>
      <c r="D306" s="302">
        <v>1.4495057196227885</v>
      </c>
      <c r="E306" s="302">
        <f t="shared" si="133"/>
        <v>21.540488079307217</v>
      </c>
      <c r="F306" s="303"/>
      <c r="G306" s="302">
        <v>6.4549415999329778</v>
      </c>
      <c r="H306" s="302">
        <v>10.951592101696832</v>
      </c>
      <c r="I306" s="302">
        <v>1.264102045770876</v>
      </c>
      <c r="J306" s="302">
        <f t="shared" si="136"/>
        <v>18.670635747400688</v>
      </c>
      <c r="K306" s="303"/>
      <c r="L306" s="302">
        <v>7.7451064838513668</v>
      </c>
      <c r="M306" s="302">
        <v>10.360606300001974</v>
      </c>
      <c r="N306" s="302">
        <v>1.5907074005506956</v>
      </c>
      <c r="O306" s="302">
        <f t="shared" si="135"/>
        <v>19.696420184404037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39.739819716682348</v>
      </c>
      <c r="C308" s="311">
        <f t="shared" ref="C308:E308" si="137">SUM(C298:C306)</f>
        <v>21.680691318157535</v>
      </c>
      <c r="D308" s="311">
        <f t="shared" si="137"/>
        <v>10.726488965160026</v>
      </c>
      <c r="E308" s="311">
        <f t="shared" si="137"/>
        <v>72.146999999999906</v>
      </c>
      <c r="F308" s="311"/>
      <c r="G308" s="311">
        <f t="shared" ref="G308:J308" si="138">SUM(G298:G306)</f>
        <v>36.296001965202429</v>
      </c>
      <c r="H308" s="311">
        <f t="shared" si="138"/>
        <v>23.405362660811868</v>
      </c>
      <c r="I308" s="311">
        <f t="shared" si="138"/>
        <v>11.099635373985706</v>
      </c>
      <c r="J308" s="311">
        <f t="shared" si="138"/>
        <v>70.801000000000016</v>
      </c>
      <c r="K308" s="311"/>
      <c r="L308" s="311">
        <f t="shared" ref="L308:O308" si="139">SUM(L298:L306)</f>
        <v>42.733810479418096</v>
      </c>
      <c r="M308" s="311">
        <f t="shared" si="139"/>
        <v>26.232349905157257</v>
      </c>
      <c r="N308" s="311">
        <f t="shared" si="139"/>
        <v>12.748839615424636</v>
      </c>
      <c r="O308" s="311">
        <f t="shared" si="139"/>
        <v>81.715000000000003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2.4528470980089021</v>
      </c>
      <c r="C315" s="302">
        <v>0.54642093374730727</v>
      </c>
      <c r="D315" s="302">
        <v>0.29196667842953339</v>
      </c>
      <c r="E315" s="302">
        <f>SUM(B315:D315)</f>
        <v>3.2912347101857429</v>
      </c>
      <c r="F315" s="303"/>
      <c r="G315" s="302">
        <v>2.4899105223426203</v>
      </c>
      <c r="H315" s="302">
        <v>0.73077367998436416</v>
      </c>
      <c r="I315" s="302">
        <v>0.27714710812281168</v>
      </c>
      <c r="J315" s="302">
        <f>SUM(G315:I315)</f>
        <v>3.4978313104497962</v>
      </c>
      <c r="K315" s="303"/>
      <c r="L315" s="302">
        <v>2.3938580040701201</v>
      </c>
      <c r="M315" s="302">
        <v>0.86768863555607501</v>
      </c>
      <c r="N315" s="302">
        <v>0.28060570781472505</v>
      </c>
      <c r="O315" s="302">
        <f>SUM(L315:N315)</f>
        <v>3.5421523474409202</v>
      </c>
    </row>
    <row r="316" spans="1:15" s="236" customFormat="1" x14ac:dyDescent="0.2">
      <c r="A316" s="237" t="str">
        <f>name!E$5</f>
        <v>Professional occupations</v>
      </c>
      <c r="B316" s="302">
        <v>4.4406388457913373</v>
      </c>
      <c r="C316" s="302">
        <v>1.4906696547201574</v>
      </c>
      <c r="D316" s="302">
        <v>0.58325744895232878</v>
      </c>
      <c r="E316" s="302">
        <f t="shared" ref="E316:E323" si="140">SUM(B316:D316)</f>
        <v>6.5145659494638242</v>
      </c>
      <c r="F316" s="303"/>
      <c r="G316" s="302">
        <v>5.2432875086196473</v>
      </c>
      <c r="H316" s="302">
        <v>1.8906744940902185</v>
      </c>
      <c r="I316" s="302">
        <v>0.56939617191219283</v>
      </c>
      <c r="J316" s="302">
        <f t="shared" ref="J316:J318" si="141">SUM(G316:I316)</f>
        <v>7.7033581746220587</v>
      </c>
      <c r="K316" s="303"/>
      <c r="L316" s="302">
        <v>6.3529165079877421</v>
      </c>
      <c r="M316" s="302">
        <v>2.3466892976771634</v>
      </c>
      <c r="N316" s="302">
        <v>0.41303271054265972</v>
      </c>
      <c r="O316" s="302">
        <f t="shared" ref="O316:O323" si="142">SUM(L316:N316)</f>
        <v>9.112638516207566</v>
      </c>
    </row>
    <row r="317" spans="1:15" s="236" customFormat="1" x14ac:dyDescent="0.2">
      <c r="A317" s="237" t="str">
        <f>name!E$6</f>
        <v>Associate professional occupations</v>
      </c>
      <c r="B317" s="302">
        <v>10.722231374983963</v>
      </c>
      <c r="C317" s="302">
        <v>1.8831952978186326</v>
      </c>
      <c r="D317" s="302">
        <v>0.40883885111539792</v>
      </c>
      <c r="E317" s="302">
        <f t="shared" si="140"/>
        <v>13.014265523917993</v>
      </c>
      <c r="F317" s="303"/>
      <c r="G317" s="302">
        <v>10.935475263661683</v>
      </c>
      <c r="H317" s="302">
        <v>1.9299088339528767</v>
      </c>
      <c r="I317" s="302">
        <v>0.32181797023202774</v>
      </c>
      <c r="J317" s="302">
        <f t="shared" si="141"/>
        <v>13.187202067846586</v>
      </c>
      <c r="K317" s="303"/>
      <c r="L317" s="302">
        <v>10.79617408802218</v>
      </c>
      <c r="M317" s="302">
        <v>2.1496395540022788</v>
      </c>
      <c r="N317" s="302">
        <v>0.29993630479391398</v>
      </c>
      <c r="O317" s="302">
        <f t="shared" si="142"/>
        <v>13.245749946818373</v>
      </c>
    </row>
    <row r="318" spans="1:15" s="236" customFormat="1" x14ac:dyDescent="0.2">
      <c r="A318" s="237" t="str">
        <f>name!E$7</f>
        <v>Administrative and secretarial occupations</v>
      </c>
      <c r="B318" s="302">
        <v>4.8704037202973378</v>
      </c>
      <c r="C318" s="302">
        <v>5.3028955584886655</v>
      </c>
      <c r="D318" s="302">
        <v>0.12467784438565488</v>
      </c>
      <c r="E318" s="302">
        <f t="shared" si="140"/>
        <v>10.297977123171659</v>
      </c>
      <c r="F318" s="303"/>
      <c r="G318" s="302">
        <v>4.1676065894237837</v>
      </c>
      <c r="H318" s="302">
        <v>4.7598038750177851</v>
      </c>
      <c r="I318" s="302">
        <v>0.10271821316520316</v>
      </c>
      <c r="J318" s="302">
        <f t="shared" si="141"/>
        <v>9.030128677606772</v>
      </c>
      <c r="K318" s="303"/>
      <c r="L318" s="302">
        <v>3.1186094007995235</v>
      </c>
      <c r="M318" s="302">
        <v>4.532979718949286</v>
      </c>
      <c r="N318" s="302">
        <v>5.7922505794331773E-2</v>
      </c>
      <c r="O318" s="302">
        <f t="shared" si="142"/>
        <v>7.7095116255431408</v>
      </c>
    </row>
    <row r="319" spans="1:15" s="236" customFormat="1" x14ac:dyDescent="0.2">
      <c r="A319" s="237" t="str">
        <f>name!E$8</f>
        <v>Skilled trades occupations</v>
      </c>
      <c r="B319" s="302">
        <v>0.43629145305830891</v>
      </c>
      <c r="C319" s="302">
        <v>5.6886376659147683E-2</v>
      </c>
      <c r="D319" s="302">
        <v>0.20697686969582763</v>
      </c>
      <c r="E319" s="302">
        <f t="shared" si="140"/>
        <v>0.70015469941328423</v>
      </c>
      <c r="F319" s="303"/>
      <c r="G319" s="302">
        <v>0.32187681517286032</v>
      </c>
      <c r="H319" s="302">
        <v>4.2857807788690833E-2</v>
      </c>
      <c r="I319" s="302">
        <v>0.10100321107701883</v>
      </c>
      <c r="J319" s="302">
        <f>SUM(G319:I319)</f>
        <v>0.46573783403856994</v>
      </c>
      <c r="K319" s="303"/>
      <c r="L319" s="302">
        <v>0.35713876983574977</v>
      </c>
      <c r="M319" s="302">
        <v>9.3135945883528651E-2</v>
      </c>
      <c r="N319" s="302">
        <v>0.11503013973939498</v>
      </c>
      <c r="O319" s="302">
        <f t="shared" si="142"/>
        <v>0.56530485545867337</v>
      </c>
    </row>
    <row r="320" spans="1:15" s="236" customFormat="1" x14ac:dyDescent="0.2">
      <c r="A320" s="237" t="str">
        <f>name!E$9</f>
        <v>Caring, leisure and other service occupations</v>
      </c>
      <c r="B320" s="302">
        <v>0.81810284856690374</v>
      </c>
      <c r="C320" s="302">
        <v>0.35837693918208546</v>
      </c>
      <c r="D320" s="302">
        <v>0.10281618392770954</v>
      </c>
      <c r="E320" s="302">
        <f t="shared" si="140"/>
        <v>1.2792959716766987</v>
      </c>
      <c r="F320" s="303"/>
      <c r="G320" s="302">
        <v>0.71113100710764565</v>
      </c>
      <c r="H320" s="302">
        <v>0.33932199153447024</v>
      </c>
      <c r="I320" s="302">
        <v>0.11452566849727597</v>
      </c>
      <c r="J320" s="302">
        <f t="shared" ref="J320:J323" si="143">SUM(G320:I320)</f>
        <v>1.1649786671393918</v>
      </c>
      <c r="K320" s="303"/>
      <c r="L320" s="302">
        <v>0.81383962290840084</v>
      </c>
      <c r="M320" s="302">
        <v>0.34766075971906085</v>
      </c>
      <c r="N320" s="302">
        <v>0.12763139224575476</v>
      </c>
      <c r="O320" s="302">
        <f t="shared" si="142"/>
        <v>1.2891317748732165</v>
      </c>
    </row>
    <row r="321" spans="1:15" s="236" customFormat="1" x14ac:dyDescent="0.2">
      <c r="A321" s="237" t="str">
        <f>name!E$10</f>
        <v>Sales and customer service occupations</v>
      </c>
      <c r="B321" s="302">
        <v>0.41752043206177758</v>
      </c>
      <c r="C321" s="302">
        <v>0.48738271218043294</v>
      </c>
      <c r="D321" s="302">
        <v>7.5396824000451543E-2</v>
      </c>
      <c r="E321" s="302">
        <f t="shared" si="140"/>
        <v>0.98029996824266208</v>
      </c>
      <c r="F321" s="303"/>
      <c r="G321" s="302">
        <v>0.36986649337481053</v>
      </c>
      <c r="H321" s="302">
        <v>0.48033106951134097</v>
      </c>
      <c r="I321" s="302">
        <v>5.0279405766983601E-2</v>
      </c>
      <c r="J321" s="302">
        <f t="shared" si="143"/>
        <v>0.9004769686531352</v>
      </c>
      <c r="K321" s="303"/>
      <c r="L321" s="302">
        <v>0.36624290522942854</v>
      </c>
      <c r="M321" s="302">
        <v>0.57493191913400465</v>
      </c>
      <c r="N321" s="302">
        <v>4.5979620521786953E-2</v>
      </c>
      <c r="O321" s="302">
        <f t="shared" si="142"/>
        <v>0.98715444488522019</v>
      </c>
    </row>
    <row r="322" spans="1:15" s="236" customFormat="1" x14ac:dyDescent="0.2">
      <c r="A322" s="237" t="str">
        <f>name!E$11</f>
        <v>Process, plant and machine operatives</v>
      </c>
      <c r="B322" s="302">
        <v>0.27352186956420982</v>
      </c>
      <c r="C322" s="302">
        <v>0.15875209557450015</v>
      </c>
      <c r="D322" s="302">
        <v>4.0640270550631387E-2</v>
      </c>
      <c r="E322" s="302">
        <f t="shared" si="140"/>
        <v>0.47291423568934138</v>
      </c>
      <c r="F322" s="303"/>
      <c r="G322" s="302">
        <v>0.19025595254028671</v>
      </c>
      <c r="H322" s="302">
        <v>0.11690015012050101</v>
      </c>
      <c r="I322" s="302">
        <v>4.4077691087627761E-2</v>
      </c>
      <c r="J322" s="302">
        <f t="shared" si="143"/>
        <v>0.35123379374841551</v>
      </c>
      <c r="K322" s="303"/>
      <c r="L322" s="302">
        <v>0.18290448462999956</v>
      </c>
      <c r="M322" s="302">
        <v>0.16073803691107491</v>
      </c>
      <c r="N322" s="302">
        <v>0.11285872353312552</v>
      </c>
      <c r="O322" s="302">
        <f t="shared" si="142"/>
        <v>0.45650124507419998</v>
      </c>
    </row>
    <row r="323" spans="1:15" s="236" customFormat="1" x14ac:dyDescent="0.2">
      <c r="A323" s="237" t="str">
        <f>name!E$12</f>
        <v>Elementary occupations</v>
      </c>
      <c r="B323" s="302">
        <v>0.64459638268769981</v>
      </c>
      <c r="C323" s="302">
        <v>0.91932571409763431</v>
      </c>
      <c r="D323" s="302">
        <v>0.42536972145347762</v>
      </c>
      <c r="E323" s="302">
        <f t="shared" si="140"/>
        <v>1.989291818238812</v>
      </c>
      <c r="F323" s="303"/>
      <c r="G323" s="302">
        <v>0.47562853256476206</v>
      </c>
      <c r="H323" s="302">
        <v>0.67110358070568077</v>
      </c>
      <c r="I323" s="302">
        <v>0.37032039262489763</v>
      </c>
      <c r="J323" s="302">
        <f t="shared" si="143"/>
        <v>1.5170525058953406</v>
      </c>
      <c r="K323" s="303"/>
      <c r="L323" s="302">
        <v>0.45573011593856194</v>
      </c>
      <c r="M323" s="302">
        <v>0.58033518851113586</v>
      </c>
      <c r="N323" s="302">
        <v>0.57978993924902056</v>
      </c>
      <c r="O323" s="302">
        <f t="shared" si="142"/>
        <v>1.6158552436987184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25.07615402502044</v>
      </c>
      <c r="C325" s="311">
        <f t="shared" ref="C325:E325" si="144">SUM(C315:C323)</f>
        <v>11.203905282468563</v>
      </c>
      <c r="D325" s="311">
        <f t="shared" si="144"/>
        <v>2.2599406925110128</v>
      </c>
      <c r="E325" s="311">
        <f t="shared" si="144"/>
        <v>38.54000000000002</v>
      </c>
      <c r="F325" s="311"/>
      <c r="G325" s="311">
        <f t="shared" ref="G325:J325" si="145">SUM(G315:G323)</f>
        <v>24.905038684808101</v>
      </c>
      <c r="H325" s="311">
        <f t="shared" si="145"/>
        <v>10.961675482705926</v>
      </c>
      <c r="I325" s="311">
        <f t="shared" si="145"/>
        <v>1.9512858324860394</v>
      </c>
      <c r="J325" s="311">
        <f t="shared" si="145"/>
        <v>37.818000000000076</v>
      </c>
      <c r="K325" s="311"/>
      <c r="L325" s="311">
        <f t="shared" ref="L325:O325" si="146">SUM(L315:L323)</f>
        <v>24.837413899421705</v>
      </c>
      <c r="M325" s="311">
        <f t="shared" si="146"/>
        <v>11.653799056343606</v>
      </c>
      <c r="N325" s="311">
        <f t="shared" si="146"/>
        <v>2.0327870442347131</v>
      </c>
      <c r="O325" s="311">
        <f t="shared" si="146"/>
        <v>38.524000000000029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1.384211587656764</v>
      </c>
      <c r="C332" s="302">
        <v>0.55247070574416934</v>
      </c>
      <c r="D332" s="302">
        <v>0.79468172239542167</v>
      </c>
      <c r="E332" s="302">
        <f>SUM(B332:D332)</f>
        <v>2.731364015796355</v>
      </c>
      <c r="F332" s="303"/>
      <c r="G332" s="302">
        <v>1.277797551208671</v>
      </c>
      <c r="H332" s="302">
        <v>0.77786093213486718</v>
      </c>
      <c r="I332" s="302">
        <v>0.85758502485090637</v>
      </c>
      <c r="J332" s="302">
        <f>SUM(G332:I332)</f>
        <v>2.9132435081944448</v>
      </c>
      <c r="K332" s="303"/>
      <c r="L332" s="302">
        <v>1.1624707369334575</v>
      </c>
      <c r="M332" s="302">
        <v>0.94581251315356729</v>
      </c>
      <c r="N332" s="302">
        <v>0.97896080984451517</v>
      </c>
      <c r="O332" s="302">
        <f>SUM(L332:N332)</f>
        <v>3.0872440599315403</v>
      </c>
    </row>
    <row r="333" spans="1:15" s="236" customFormat="1" x14ac:dyDescent="0.2">
      <c r="A333" s="237" t="str">
        <f>name!E$5</f>
        <v>Professional occupations</v>
      </c>
      <c r="B333" s="302">
        <v>21.880676451150016</v>
      </c>
      <c r="C333" s="302">
        <v>12.662441916162724</v>
      </c>
      <c r="D333" s="302">
        <v>4.2054269846835668</v>
      </c>
      <c r="E333" s="302">
        <f t="shared" ref="E333:E340" si="147">SUM(B333:D333)</f>
        <v>38.748545351996313</v>
      </c>
      <c r="F333" s="303"/>
      <c r="G333" s="302">
        <v>21.452516193369313</v>
      </c>
      <c r="H333" s="302">
        <v>14.911842440393501</v>
      </c>
      <c r="I333" s="302">
        <v>5.1504444171748913</v>
      </c>
      <c r="J333" s="302">
        <f t="shared" ref="J333:J335" si="148">SUM(G333:I333)</f>
        <v>41.514803050937701</v>
      </c>
      <c r="K333" s="303"/>
      <c r="L333" s="302">
        <v>22.420643816257229</v>
      </c>
      <c r="M333" s="302">
        <v>17.01834415578011</v>
      </c>
      <c r="N333" s="302">
        <v>5.3333925476719255</v>
      </c>
      <c r="O333" s="302">
        <f t="shared" ref="O333:O340" si="149">SUM(L333:N333)</f>
        <v>44.772380519709266</v>
      </c>
    </row>
    <row r="334" spans="1:15" s="236" customFormat="1" x14ac:dyDescent="0.2">
      <c r="A334" s="237" t="str">
        <f>name!E$6</f>
        <v>Associate professional occupations</v>
      </c>
      <c r="B334" s="302">
        <v>2.5558002110948954</v>
      </c>
      <c r="C334" s="302">
        <v>2.5030590647555249</v>
      </c>
      <c r="D334" s="302">
        <v>2.0776434440819025</v>
      </c>
      <c r="E334" s="302">
        <f t="shared" si="147"/>
        <v>7.1365027199323219</v>
      </c>
      <c r="F334" s="303"/>
      <c r="G334" s="302">
        <v>2.4751653374596581</v>
      </c>
      <c r="H334" s="302">
        <v>2.882218113286044</v>
      </c>
      <c r="I334" s="302">
        <v>1.7789022884833432</v>
      </c>
      <c r="J334" s="302">
        <f t="shared" si="148"/>
        <v>7.136285739229046</v>
      </c>
      <c r="K334" s="303"/>
      <c r="L334" s="302">
        <v>2.9408498734586828</v>
      </c>
      <c r="M334" s="302">
        <v>3.6387204845542258</v>
      </c>
      <c r="N334" s="302">
        <v>1.8805395010160417</v>
      </c>
      <c r="O334" s="302">
        <f t="shared" si="149"/>
        <v>8.4601098590289503</v>
      </c>
    </row>
    <row r="335" spans="1:15" s="236" customFormat="1" x14ac:dyDescent="0.2">
      <c r="A335" s="237" t="str">
        <f>name!E$7</f>
        <v>Administrative and secretarial occupations</v>
      </c>
      <c r="B335" s="302">
        <v>1.9787426217269921</v>
      </c>
      <c r="C335" s="302">
        <v>3.437272756204631</v>
      </c>
      <c r="D335" s="302">
        <v>0.31004262534124194</v>
      </c>
      <c r="E335" s="302">
        <f t="shared" si="147"/>
        <v>5.7260580032728656</v>
      </c>
      <c r="F335" s="303"/>
      <c r="G335" s="302">
        <v>1.5318988588353086</v>
      </c>
      <c r="H335" s="302">
        <v>3.1095273042024245</v>
      </c>
      <c r="I335" s="302">
        <v>0.23590320160449596</v>
      </c>
      <c r="J335" s="302">
        <f t="shared" si="148"/>
        <v>4.8773293646422298</v>
      </c>
      <c r="K335" s="303"/>
      <c r="L335" s="302">
        <v>1.0398555919149912</v>
      </c>
      <c r="M335" s="302">
        <v>1.7483752878669301</v>
      </c>
      <c r="N335" s="302">
        <v>0.18817838581875609</v>
      </c>
      <c r="O335" s="302">
        <f t="shared" si="149"/>
        <v>2.9764092656006778</v>
      </c>
    </row>
    <row r="336" spans="1:15" s="236" customFormat="1" x14ac:dyDescent="0.2">
      <c r="A336" s="237" t="str">
        <f>name!E$8</f>
        <v>Skilled trades occupations</v>
      </c>
      <c r="B336" s="302">
        <v>0.72592556294018007</v>
      </c>
      <c r="C336" s="302">
        <v>0.44538885453878707</v>
      </c>
      <c r="D336" s="302">
        <v>0.19941026106586318</v>
      </c>
      <c r="E336" s="302">
        <f t="shared" si="147"/>
        <v>1.3707246785448304</v>
      </c>
      <c r="F336" s="303"/>
      <c r="G336" s="302">
        <v>0.48322705368336472</v>
      </c>
      <c r="H336" s="302">
        <v>0.32138664995317662</v>
      </c>
      <c r="I336" s="302">
        <v>0.1714428069805376</v>
      </c>
      <c r="J336" s="302">
        <f>SUM(G336:I336)</f>
        <v>0.97605651061707888</v>
      </c>
      <c r="K336" s="303"/>
      <c r="L336" s="302">
        <v>0.34159925747054681</v>
      </c>
      <c r="M336" s="302">
        <v>0.19528857948996745</v>
      </c>
      <c r="N336" s="302">
        <v>0.16226761602989107</v>
      </c>
      <c r="O336" s="302">
        <f t="shared" si="149"/>
        <v>0.69915545299040527</v>
      </c>
    </row>
    <row r="337" spans="1:15" s="236" customFormat="1" x14ac:dyDescent="0.2">
      <c r="A337" s="237" t="str">
        <f>name!E$9</f>
        <v>Caring, leisure and other service occupations</v>
      </c>
      <c r="B337" s="302">
        <v>7.5357001353488924</v>
      </c>
      <c r="C337" s="302">
        <v>9.1116263166915985</v>
      </c>
      <c r="D337" s="302">
        <v>0.70715733121928204</v>
      </c>
      <c r="E337" s="302">
        <f t="shared" si="147"/>
        <v>17.354483783259774</v>
      </c>
      <c r="F337" s="303"/>
      <c r="G337" s="302">
        <v>6.0929233496058179</v>
      </c>
      <c r="H337" s="302">
        <v>8.8540481409558289</v>
      </c>
      <c r="I337" s="302">
        <v>0.61155560825939825</v>
      </c>
      <c r="J337" s="302">
        <f t="shared" ref="J337:J340" si="150">SUM(G337:I337)</f>
        <v>15.558527098821045</v>
      </c>
      <c r="K337" s="303"/>
      <c r="L337" s="302">
        <v>7.2871016915422038</v>
      </c>
      <c r="M337" s="302">
        <v>8.6799725285205422</v>
      </c>
      <c r="N337" s="302">
        <v>0.68892025034588911</v>
      </c>
      <c r="O337" s="302">
        <f t="shared" si="149"/>
        <v>16.655994470408633</v>
      </c>
    </row>
    <row r="338" spans="1:15" s="236" customFormat="1" x14ac:dyDescent="0.2">
      <c r="A338" s="237" t="str">
        <f>name!E$10</f>
        <v>Sales and customer service occupations</v>
      </c>
      <c r="B338" s="302">
        <v>0.17893678137165842</v>
      </c>
      <c r="C338" s="302">
        <v>0.28134137219374028</v>
      </c>
      <c r="D338" s="302">
        <v>0.13895890763420299</v>
      </c>
      <c r="E338" s="302">
        <f t="shared" si="147"/>
        <v>0.59923706119960163</v>
      </c>
      <c r="F338" s="303"/>
      <c r="G338" s="302">
        <v>0.14128704647973186</v>
      </c>
      <c r="H338" s="302">
        <v>0.26280413893611704</v>
      </c>
      <c r="I338" s="302">
        <v>9.4943136002932388E-2</v>
      </c>
      <c r="J338" s="302">
        <f t="shared" si="150"/>
        <v>0.49903432141878123</v>
      </c>
      <c r="K338" s="303"/>
      <c r="L338" s="302">
        <v>0.15673029577845024</v>
      </c>
      <c r="M338" s="302">
        <v>0.26076917655009119</v>
      </c>
      <c r="N338" s="302">
        <v>9.0362648854824368E-2</v>
      </c>
      <c r="O338" s="302">
        <f t="shared" si="149"/>
        <v>0.50786212118336582</v>
      </c>
    </row>
    <row r="339" spans="1:15" s="236" customFormat="1" x14ac:dyDescent="0.2">
      <c r="A339" s="237" t="str">
        <f>name!E$11</f>
        <v>Process, plant and machine operatives</v>
      </c>
      <c r="B339" s="302">
        <v>0.11223586767000171</v>
      </c>
      <c r="C339" s="302">
        <v>0.20644536665082172</v>
      </c>
      <c r="D339" s="302">
        <v>1.3472605036868475</v>
      </c>
      <c r="E339" s="302">
        <f t="shared" si="147"/>
        <v>1.6659417380076709</v>
      </c>
      <c r="F339" s="303"/>
      <c r="G339" s="302">
        <v>7.1809447833791437E-2</v>
      </c>
      <c r="H339" s="302">
        <v>0.17903745406726382</v>
      </c>
      <c r="I339" s="302">
        <v>1.7165928072041607</v>
      </c>
      <c r="J339" s="302">
        <f t="shared" si="150"/>
        <v>1.967439709105216</v>
      </c>
      <c r="K339" s="303"/>
      <c r="L339" s="302">
        <v>5.3136165752096121E-2</v>
      </c>
      <c r="M339" s="302">
        <v>0.20580606934812598</v>
      </c>
      <c r="N339" s="302">
        <v>1.7355940992217465</v>
      </c>
      <c r="O339" s="302">
        <f t="shared" si="149"/>
        <v>1.9945363343219684</v>
      </c>
    </row>
    <row r="340" spans="1:15" s="236" customFormat="1" x14ac:dyDescent="0.2">
      <c r="A340" s="237" t="str">
        <f>name!E$12</f>
        <v>Elementary occupations</v>
      </c>
      <c r="B340" s="302">
        <v>0.42580413635759928</v>
      </c>
      <c r="C340" s="302">
        <v>4.9152419363132234</v>
      </c>
      <c r="D340" s="302">
        <v>0.16909657531941394</v>
      </c>
      <c r="E340" s="302">
        <f t="shared" si="147"/>
        <v>5.5101426479902367</v>
      </c>
      <c r="F340" s="303"/>
      <c r="G340" s="302">
        <v>0.28346704939127099</v>
      </c>
      <c r="H340" s="302">
        <v>3.765325900918814</v>
      </c>
      <c r="I340" s="302">
        <v>8.7487746724379839E-2</v>
      </c>
      <c r="J340" s="302">
        <f t="shared" si="150"/>
        <v>4.136280697034465</v>
      </c>
      <c r="K340" s="303"/>
      <c r="L340" s="302">
        <v>0.21790257096887891</v>
      </c>
      <c r="M340" s="302">
        <v>1.6271981546336773</v>
      </c>
      <c r="N340" s="302">
        <v>0.22120719122268789</v>
      </c>
      <c r="O340" s="302">
        <f t="shared" si="149"/>
        <v>2.0663079168252443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36.778033355317</v>
      </c>
      <c r="C342" s="311">
        <f t="shared" ref="C342:E342" si="151">SUM(C332:C340)</f>
        <v>34.115288289255226</v>
      </c>
      <c r="D342" s="311">
        <f t="shared" si="151"/>
        <v>9.949678355427741</v>
      </c>
      <c r="E342" s="311">
        <f t="shared" si="151"/>
        <v>80.842999999999975</v>
      </c>
      <c r="F342" s="311"/>
      <c r="G342" s="311">
        <f t="shared" ref="G342:J342" si="152">SUM(G332:G340)</f>
        <v>33.810091887866925</v>
      </c>
      <c r="H342" s="311">
        <f t="shared" si="152"/>
        <v>35.064051074848038</v>
      </c>
      <c r="I342" s="311">
        <f t="shared" si="152"/>
        <v>10.704857037285047</v>
      </c>
      <c r="J342" s="311">
        <f t="shared" si="152"/>
        <v>79.579000000000008</v>
      </c>
      <c r="K342" s="311"/>
      <c r="L342" s="311">
        <f t="shared" ref="L342:O342" si="153">SUM(L332:L340)</f>
        <v>35.620290000076537</v>
      </c>
      <c r="M342" s="311">
        <f t="shared" si="153"/>
        <v>34.320286949897238</v>
      </c>
      <c r="N342" s="311">
        <f t="shared" si="153"/>
        <v>11.279423050026276</v>
      </c>
      <c r="O342" s="311">
        <f t="shared" si="153"/>
        <v>81.220000000000041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3.345290181162865</v>
      </c>
      <c r="C349" s="302">
        <v>1.0181175409637941</v>
      </c>
      <c r="D349" s="302">
        <v>0.43188580131854759</v>
      </c>
      <c r="E349" s="302">
        <f>SUM(B349:D349)</f>
        <v>4.7952935234452072</v>
      </c>
      <c r="F349" s="303"/>
      <c r="G349" s="302">
        <v>3.5811713055130396</v>
      </c>
      <c r="H349" s="302">
        <v>1.4679251605629262</v>
      </c>
      <c r="I349" s="302">
        <v>0.5974890864666873</v>
      </c>
      <c r="J349" s="302">
        <f>SUM(G349:I349)</f>
        <v>5.6465855525426534</v>
      </c>
      <c r="K349" s="303"/>
      <c r="L349" s="302">
        <v>3.3282733331015906</v>
      </c>
      <c r="M349" s="302">
        <v>1.6481516903792957</v>
      </c>
      <c r="N349" s="302">
        <v>0.72564836606361549</v>
      </c>
      <c r="O349" s="302">
        <f>SUM(L349:N349)</f>
        <v>5.7020733895445019</v>
      </c>
    </row>
    <row r="350" spans="1:15" s="236" customFormat="1" x14ac:dyDescent="0.2">
      <c r="A350" s="237" t="str">
        <f>name!E$5</f>
        <v>Professional occupations</v>
      </c>
      <c r="B350" s="302">
        <v>16.650605342248461</v>
      </c>
      <c r="C350" s="302">
        <v>8.288868491111991</v>
      </c>
      <c r="D350" s="302">
        <v>2.7434829116339694</v>
      </c>
      <c r="E350" s="302">
        <f t="shared" ref="E350:E357" si="154">SUM(B350:D350)</f>
        <v>27.682956744994421</v>
      </c>
      <c r="F350" s="303"/>
      <c r="G350" s="302">
        <v>18.792140183402459</v>
      </c>
      <c r="H350" s="302">
        <v>10.352958745221963</v>
      </c>
      <c r="I350" s="302">
        <v>3.3427746327128416</v>
      </c>
      <c r="J350" s="302">
        <f t="shared" ref="J350:J352" si="155">SUM(G350:I350)</f>
        <v>32.48787356133726</v>
      </c>
      <c r="K350" s="303"/>
      <c r="L350" s="302">
        <v>19.271993868777592</v>
      </c>
      <c r="M350" s="302">
        <v>10.30221220887581</v>
      </c>
      <c r="N350" s="302">
        <v>3.6156651122743813</v>
      </c>
      <c r="O350" s="302">
        <f t="shared" ref="O350:O357" si="156">SUM(L350:N350)</f>
        <v>33.189871189927779</v>
      </c>
    </row>
    <row r="351" spans="1:15" s="236" customFormat="1" x14ac:dyDescent="0.2">
      <c r="A351" s="237" t="str">
        <f>name!E$6</f>
        <v>Associate professional occupations</v>
      </c>
      <c r="B351" s="302">
        <v>7.0410124382652155</v>
      </c>
      <c r="C351" s="302">
        <v>4.8293959615063562</v>
      </c>
      <c r="D351" s="302">
        <v>1.5704232976745334</v>
      </c>
      <c r="E351" s="302">
        <f t="shared" si="154"/>
        <v>13.440831697446106</v>
      </c>
      <c r="F351" s="303"/>
      <c r="G351" s="302">
        <v>7.7498336050311867</v>
      </c>
      <c r="H351" s="302">
        <v>5.8618074102551203</v>
      </c>
      <c r="I351" s="302">
        <v>1.3537846877460809</v>
      </c>
      <c r="J351" s="302">
        <f t="shared" si="155"/>
        <v>14.965425703032388</v>
      </c>
      <c r="K351" s="303"/>
      <c r="L351" s="302">
        <v>12.0980103834872</v>
      </c>
      <c r="M351" s="302">
        <v>8.3693710267082739</v>
      </c>
      <c r="N351" s="302">
        <v>1.8512196232797182</v>
      </c>
      <c r="O351" s="302">
        <f t="shared" si="156"/>
        <v>22.31860103347519</v>
      </c>
    </row>
    <row r="352" spans="1:15" s="236" customFormat="1" x14ac:dyDescent="0.2">
      <c r="A352" s="237" t="str">
        <f>name!E$7</f>
        <v>Administrative and secretarial occupations</v>
      </c>
      <c r="B352" s="302">
        <v>5.1438493607047437</v>
      </c>
      <c r="C352" s="302">
        <v>6.5730081675178376</v>
      </c>
      <c r="D352" s="302">
        <v>0.42093024889308428</v>
      </c>
      <c r="E352" s="302">
        <f t="shared" si="154"/>
        <v>12.137787777115665</v>
      </c>
      <c r="F352" s="303"/>
      <c r="G352" s="302">
        <v>4.7336604579302914</v>
      </c>
      <c r="H352" s="302">
        <v>6.1840444328685669</v>
      </c>
      <c r="I352" s="302">
        <v>0.27674145509659381</v>
      </c>
      <c r="J352" s="302">
        <f t="shared" si="155"/>
        <v>11.194446345895454</v>
      </c>
      <c r="K352" s="303"/>
      <c r="L352" s="302">
        <v>3.9451005317393038</v>
      </c>
      <c r="M352" s="302">
        <v>3.3791656122480407</v>
      </c>
      <c r="N352" s="302">
        <v>0.16240765725776302</v>
      </c>
      <c r="O352" s="302">
        <f t="shared" si="156"/>
        <v>7.4866738012451073</v>
      </c>
    </row>
    <row r="353" spans="1:15" s="236" customFormat="1" x14ac:dyDescent="0.2">
      <c r="A353" s="237" t="str">
        <f>name!E$8</f>
        <v>Skilled trades occupations</v>
      </c>
      <c r="B353" s="302">
        <v>0.64307414361296744</v>
      </c>
      <c r="C353" s="302">
        <v>0.57659725177097632</v>
      </c>
      <c r="D353" s="302">
        <v>0.12524785284650972</v>
      </c>
      <c r="E353" s="302">
        <f t="shared" si="154"/>
        <v>1.3449192482304535</v>
      </c>
      <c r="F353" s="303"/>
      <c r="G353" s="302">
        <v>0.44978462548188691</v>
      </c>
      <c r="H353" s="302">
        <v>0.42587673225738837</v>
      </c>
      <c r="I353" s="302">
        <v>0.18272076961378858</v>
      </c>
      <c r="J353" s="302">
        <f>SUM(G353:I353)</f>
        <v>1.058382127353064</v>
      </c>
      <c r="K353" s="303"/>
      <c r="L353" s="302">
        <v>0.29849844566073774</v>
      </c>
      <c r="M353" s="302">
        <v>0.32446429728061288</v>
      </c>
      <c r="N353" s="302">
        <v>0.15781561221238097</v>
      </c>
      <c r="O353" s="302">
        <f t="shared" si="156"/>
        <v>0.78077835515373162</v>
      </c>
    </row>
    <row r="354" spans="1:15" s="236" customFormat="1" x14ac:dyDescent="0.2">
      <c r="A354" s="237" t="str">
        <f>name!E$9</f>
        <v>Caring, leisure and other service occupations</v>
      </c>
      <c r="B354" s="302">
        <v>18.163835326277653</v>
      </c>
      <c r="C354" s="302">
        <v>15.718897881385237</v>
      </c>
      <c r="D354" s="302">
        <v>3.9403913980971441</v>
      </c>
      <c r="E354" s="302">
        <f t="shared" si="154"/>
        <v>37.823124605760029</v>
      </c>
      <c r="F354" s="303"/>
      <c r="G354" s="302">
        <v>17.495655791497658</v>
      </c>
      <c r="H354" s="302">
        <v>16.051930611276113</v>
      </c>
      <c r="I354" s="302">
        <v>3.7386136439106137</v>
      </c>
      <c r="J354" s="302">
        <f t="shared" ref="J354:J357" si="157">SUM(G354:I354)</f>
        <v>37.286200046684385</v>
      </c>
      <c r="K354" s="303"/>
      <c r="L354" s="302">
        <v>19.745796671689508</v>
      </c>
      <c r="M354" s="302">
        <v>15.213828673429072</v>
      </c>
      <c r="N354" s="302">
        <v>4.1909043301435505</v>
      </c>
      <c r="O354" s="302">
        <f t="shared" si="156"/>
        <v>39.150529675262135</v>
      </c>
    </row>
    <row r="355" spans="1:15" s="236" customFormat="1" x14ac:dyDescent="0.2">
      <c r="A355" s="237" t="str">
        <f>name!E$10</f>
        <v>Sales and customer service occupations</v>
      </c>
      <c r="B355" s="302">
        <v>0.67062767603506312</v>
      </c>
      <c r="C355" s="302">
        <v>0.75719115380277802</v>
      </c>
      <c r="D355" s="302">
        <v>0.10592677413684666</v>
      </c>
      <c r="E355" s="302">
        <f t="shared" si="154"/>
        <v>1.5337456039746877</v>
      </c>
      <c r="F355" s="303"/>
      <c r="G355" s="302">
        <v>0.62095394623191791</v>
      </c>
      <c r="H355" s="302">
        <v>0.71437718963633612</v>
      </c>
      <c r="I355" s="302">
        <v>7.095236137362558E-2</v>
      </c>
      <c r="J355" s="302">
        <f t="shared" si="157"/>
        <v>1.4062834972418796</v>
      </c>
      <c r="K355" s="303"/>
      <c r="L355" s="302">
        <v>0.61881814842290495</v>
      </c>
      <c r="M355" s="302">
        <v>0.70964241695301311</v>
      </c>
      <c r="N355" s="302">
        <v>8.3412039827846604E-2</v>
      </c>
      <c r="O355" s="302">
        <f t="shared" si="156"/>
        <v>1.4118726052037647</v>
      </c>
    </row>
    <row r="356" spans="1:15" s="236" customFormat="1" x14ac:dyDescent="0.2">
      <c r="A356" s="237" t="str">
        <f>name!E$11</f>
        <v>Process, plant and machine operatives</v>
      </c>
      <c r="B356" s="302">
        <v>0.17436064006318558</v>
      </c>
      <c r="C356" s="302">
        <v>0.49524962105862796</v>
      </c>
      <c r="D356" s="302">
        <v>2.6356371269701626E-2</v>
      </c>
      <c r="E356" s="302">
        <f t="shared" si="154"/>
        <v>0.69596663239151513</v>
      </c>
      <c r="F356" s="303"/>
      <c r="G356" s="302">
        <v>0.12354584953996253</v>
      </c>
      <c r="H356" s="302">
        <v>0.40499679313572401</v>
      </c>
      <c r="I356" s="302">
        <v>4.2619942327340468E-2</v>
      </c>
      <c r="J356" s="302">
        <f t="shared" si="157"/>
        <v>0.57116258500302697</v>
      </c>
      <c r="K356" s="303"/>
      <c r="L356" s="302">
        <v>7.2792795149362821E-2</v>
      </c>
      <c r="M356" s="302">
        <v>0.30945060012696207</v>
      </c>
      <c r="N356" s="302">
        <v>3.5268598241131613E-2</v>
      </c>
      <c r="O356" s="302">
        <f t="shared" si="156"/>
        <v>0.41751199351745649</v>
      </c>
    </row>
    <row r="357" spans="1:15" s="236" customFormat="1" x14ac:dyDescent="0.2">
      <c r="A357" s="237" t="str">
        <f>name!E$12</f>
        <v>Elementary occupations</v>
      </c>
      <c r="B357" s="302">
        <v>0.80490237055682723</v>
      </c>
      <c r="C357" s="302">
        <v>2.5887129933844499</v>
      </c>
      <c r="D357" s="302">
        <v>5.2758802700660822E-2</v>
      </c>
      <c r="E357" s="302">
        <f t="shared" si="154"/>
        <v>3.4463741666419381</v>
      </c>
      <c r="F357" s="303"/>
      <c r="G357" s="302">
        <v>0.64238996053471642</v>
      </c>
      <c r="H357" s="302">
        <v>1.9298834099126514</v>
      </c>
      <c r="I357" s="302">
        <v>3.536721046243383E-2</v>
      </c>
      <c r="J357" s="302">
        <f t="shared" si="157"/>
        <v>2.6076405809098016</v>
      </c>
      <c r="K357" s="303"/>
      <c r="L357" s="302">
        <v>0.26204476744337973</v>
      </c>
      <c r="M357" s="302">
        <v>1.0960755165068263</v>
      </c>
      <c r="N357" s="302">
        <v>2.1967672720076884E-2</v>
      </c>
      <c r="O357" s="302">
        <f t="shared" si="156"/>
        <v>1.3800879566702828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52.637557478926979</v>
      </c>
      <c r="C359" s="311">
        <f t="shared" ref="C359:E359" si="158">SUM(C349:C357)</f>
        <v>40.846039062502044</v>
      </c>
      <c r="D359" s="311">
        <f t="shared" si="158"/>
        <v>9.4174034585709983</v>
      </c>
      <c r="E359" s="311">
        <f t="shared" si="158"/>
        <v>102.90100000000004</v>
      </c>
      <c r="F359" s="311"/>
      <c r="G359" s="311">
        <f t="shared" ref="G359:J359" si="159">SUM(G349:G357)</f>
        <v>54.189135725163126</v>
      </c>
      <c r="H359" s="311">
        <f t="shared" si="159"/>
        <v>43.393800485126789</v>
      </c>
      <c r="I359" s="311">
        <f t="shared" si="159"/>
        <v>9.6410637897100049</v>
      </c>
      <c r="J359" s="311">
        <f t="shared" si="159"/>
        <v>107.2239999999999</v>
      </c>
      <c r="K359" s="311"/>
      <c r="L359" s="311">
        <f t="shared" ref="L359:O359" si="160">SUM(L349:L357)</f>
        <v>59.641328945471585</v>
      </c>
      <c r="M359" s="311">
        <f t="shared" si="160"/>
        <v>41.35236204250792</v>
      </c>
      <c r="N359" s="311">
        <f t="shared" si="160"/>
        <v>10.844309012020464</v>
      </c>
      <c r="O359" s="311">
        <f t="shared" si="160"/>
        <v>111.83799999999994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1.9718212909838251</v>
      </c>
      <c r="C366" s="302">
        <v>0.97104710480940437</v>
      </c>
      <c r="D366" s="302">
        <v>0.42265265331665469</v>
      </c>
      <c r="E366" s="302">
        <f>SUM(B366:D366)</f>
        <v>3.3655210491098844</v>
      </c>
      <c r="F366" s="303"/>
      <c r="G366" s="302">
        <v>1.8455602516409144</v>
      </c>
      <c r="H366" s="302">
        <v>1.336190827140783</v>
      </c>
      <c r="I366" s="302">
        <v>0.30243000395742103</v>
      </c>
      <c r="J366" s="302">
        <f>SUM(G366:I366)</f>
        <v>3.4841810827391182</v>
      </c>
      <c r="K366" s="303"/>
      <c r="L366" s="302">
        <v>2.184316087299996</v>
      </c>
      <c r="M366" s="302">
        <v>2.1378999702618802</v>
      </c>
      <c r="N366" s="302">
        <v>0.31290636306069736</v>
      </c>
      <c r="O366" s="302">
        <f>SUM(L366:N366)</f>
        <v>4.6351224206225732</v>
      </c>
    </row>
    <row r="367" spans="1:15" s="236" customFormat="1" x14ac:dyDescent="0.2">
      <c r="A367" s="237" t="str">
        <f>name!E$5</f>
        <v>Professional occupations</v>
      </c>
      <c r="B367" s="302">
        <v>1.343514920883129</v>
      </c>
      <c r="C367" s="302">
        <v>0.64699335107455636</v>
      </c>
      <c r="D367" s="302">
        <v>1.6075394488125683</v>
      </c>
      <c r="E367" s="302">
        <f t="shared" ref="E367:E374" si="161">SUM(B367:D367)</f>
        <v>3.5980477207702535</v>
      </c>
      <c r="F367" s="303"/>
      <c r="G367" s="302">
        <v>1.4516301528750108</v>
      </c>
      <c r="H367" s="302">
        <v>0.92484541849944069</v>
      </c>
      <c r="I367" s="302">
        <v>1.2601273503090735</v>
      </c>
      <c r="J367" s="302">
        <f t="shared" ref="J367:J369" si="162">SUM(G367:I367)</f>
        <v>3.6366029216835249</v>
      </c>
      <c r="K367" s="303"/>
      <c r="L367" s="302">
        <v>1.9145938023882514</v>
      </c>
      <c r="M367" s="302">
        <v>1.4770579859959494</v>
      </c>
      <c r="N367" s="302">
        <v>1.4809945884290727</v>
      </c>
      <c r="O367" s="302">
        <f t="shared" ref="O367:O374" si="163">SUM(L367:N367)</f>
        <v>4.8726463768132735</v>
      </c>
    </row>
    <row r="368" spans="1:15" s="236" customFormat="1" x14ac:dyDescent="0.2">
      <c r="A368" s="237" t="str">
        <f>name!E$6</f>
        <v>Associate professional occupations</v>
      </c>
      <c r="B368" s="302">
        <v>1.6037692038958111</v>
      </c>
      <c r="C368" s="302">
        <v>1.0698442062896325</v>
      </c>
      <c r="D368" s="302">
        <v>4.9997941607644201</v>
      </c>
      <c r="E368" s="302">
        <f t="shared" si="161"/>
        <v>7.6734075709498635</v>
      </c>
      <c r="F368" s="303"/>
      <c r="G368" s="302">
        <v>1.48855962619002</v>
      </c>
      <c r="H368" s="302">
        <v>1.1883222723563276</v>
      </c>
      <c r="I368" s="302">
        <v>4.3414638615359609</v>
      </c>
      <c r="J368" s="302">
        <f t="shared" si="162"/>
        <v>7.0183457600823083</v>
      </c>
      <c r="K368" s="303"/>
      <c r="L368" s="302">
        <v>1.4602116726230607</v>
      </c>
      <c r="M368" s="302">
        <v>1.2584597705317888</v>
      </c>
      <c r="N368" s="302">
        <v>4.9838093879663763</v>
      </c>
      <c r="O368" s="302">
        <f t="shared" si="163"/>
        <v>7.7024808311212256</v>
      </c>
    </row>
    <row r="369" spans="1:15" s="236" customFormat="1" x14ac:dyDescent="0.2">
      <c r="A369" s="237" t="str">
        <f>name!E$7</f>
        <v>Administrative and secretarial occupations</v>
      </c>
      <c r="B369" s="302">
        <v>0.52903757979623389</v>
      </c>
      <c r="C369" s="302">
        <v>1.3951394088679312</v>
      </c>
      <c r="D369" s="302">
        <v>0.13369181045304798</v>
      </c>
      <c r="E369" s="302">
        <f t="shared" si="161"/>
        <v>2.0578687991172129</v>
      </c>
      <c r="F369" s="303"/>
      <c r="G369" s="302">
        <v>0.46817180704838313</v>
      </c>
      <c r="H369" s="302">
        <v>1.3580331247094155</v>
      </c>
      <c r="I369" s="302">
        <v>0.11069963559999434</v>
      </c>
      <c r="J369" s="302">
        <f t="shared" si="162"/>
        <v>1.9369045673577929</v>
      </c>
      <c r="K369" s="303"/>
      <c r="L369" s="302">
        <v>0.42318625504686586</v>
      </c>
      <c r="M369" s="302">
        <v>1.1239488065013805</v>
      </c>
      <c r="N369" s="302">
        <v>7.6443268376539683E-2</v>
      </c>
      <c r="O369" s="302">
        <f t="shared" si="163"/>
        <v>1.6235783299247861</v>
      </c>
    </row>
    <row r="370" spans="1:15" s="236" customFormat="1" x14ac:dyDescent="0.2">
      <c r="A370" s="237" t="str">
        <f>name!E$8</f>
        <v>Skilled trades occupations</v>
      </c>
      <c r="B370" s="302">
        <v>1.0580553055759405</v>
      </c>
      <c r="C370" s="302">
        <v>0.49096135338186675</v>
      </c>
      <c r="D370" s="302">
        <v>0.650022544021717</v>
      </c>
      <c r="E370" s="302">
        <f t="shared" si="161"/>
        <v>2.1990392029795243</v>
      </c>
      <c r="F370" s="303"/>
      <c r="G370" s="302">
        <v>0.79988972515748524</v>
      </c>
      <c r="H370" s="302">
        <v>0.41914338592736344</v>
      </c>
      <c r="I370" s="302">
        <v>0.53269490756193527</v>
      </c>
      <c r="J370" s="302">
        <f>SUM(G370:I370)</f>
        <v>1.7517280186467841</v>
      </c>
      <c r="K370" s="303"/>
      <c r="L370" s="302">
        <v>0.93471192716184037</v>
      </c>
      <c r="M370" s="302">
        <v>0.93628027436441641</v>
      </c>
      <c r="N370" s="302">
        <v>0.7362355737310694</v>
      </c>
      <c r="O370" s="302">
        <f t="shared" si="163"/>
        <v>2.6072277752573263</v>
      </c>
    </row>
    <row r="371" spans="1:15" s="236" customFormat="1" x14ac:dyDescent="0.2">
      <c r="A371" s="237" t="str">
        <f>name!E$9</f>
        <v>Caring, leisure and other service occupations</v>
      </c>
      <c r="B371" s="302">
        <v>0.70201406066665373</v>
      </c>
      <c r="C371" s="302">
        <v>1.2486056465860136</v>
      </c>
      <c r="D371" s="302">
        <v>0.26670368488287727</v>
      </c>
      <c r="E371" s="302">
        <f t="shared" si="161"/>
        <v>2.2173233921355444</v>
      </c>
      <c r="F371" s="303"/>
      <c r="G371" s="302">
        <v>0.56731970115099184</v>
      </c>
      <c r="H371" s="302">
        <v>1.0489249120029123</v>
      </c>
      <c r="I371" s="302">
        <v>0.25720347543472177</v>
      </c>
      <c r="J371" s="302">
        <f t="shared" ref="J371:J374" si="164">SUM(G371:I371)</f>
        <v>1.873448088588626</v>
      </c>
      <c r="K371" s="303"/>
      <c r="L371" s="302">
        <v>0.53271860690345063</v>
      </c>
      <c r="M371" s="302">
        <v>1.1970127284526009</v>
      </c>
      <c r="N371" s="302">
        <v>0.24922997179554668</v>
      </c>
      <c r="O371" s="302">
        <f t="shared" si="163"/>
        <v>1.9789613071515981</v>
      </c>
    </row>
    <row r="372" spans="1:15" s="236" customFormat="1" x14ac:dyDescent="0.2">
      <c r="A372" s="237" t="str">
        <f>name!E$10</f>
        <v>Sales and customer service occupations</v>
      </c>
      <c r="B372" s="302">
        <v>0.40899304327522007</v>
      </c>
      <c r="C372" s="302">
        <v>0.72040817321547357</v>
      </c>
      <c r="D372" s="302">
        <v>8.903973603485156E-2</v>
      </c>
      <c r="E372" s="302">
        <f t="shared" si="161"/>
        <v>1.2184409525255453</v>
      </c>
      <c r="F372" s="303"/>
      <c r="G372" s="302">
        <v>0.34425940383143894</v>
      </c>
      <c r="H372" s="302">
        <v>0.67085353339511788</v>
      </c>
      <c r="I372" s="302">
        <v>5.0048725367958243E-2</v>
      </c>
      <c r="J372" s="302">
        <f t="shared" si="164"/>
        <v>1.0651616625945151</v>
      </c>
      <c r="K372" s="303"/>
      <c r="L372" s="302">
        <v>0.46561317250700973</v>
      </c>
      <c r="M372" s="302">
        <v>0.91563288224586048</v>
      </c>
      <c r="N372" s="302">
        <v>4.5353015517593395E-2</v>
      </c>
      <c r="O372" s="302">
        <f t="shared" si="163"/>
        <v>1.4265990702704636</v>
      </c>
    </row>
    <row r="373" spans="1:15" s="236" customFormat="1" x14ac:dyDescent="0.2">
      <c r="A373" s="237" t="str">
        <f>name!E$11</f>
        <v>Process, plant and machine operatives</v>
      </c>
      <c r="B373" s="302">
        <v>9.4432598348872188E-2</v>
      </c>
      <c r="C373" s="302">
        <v>9.6012920695265569E-2</v>
      </c>
      <c r="D373" s="302">
        <v>4.0212405478553051E-2</v>
      </c>
      <c r="E373" s="302">
        <f t="shared" si="161"/>
        <v>0.23065792452269079</v>
      </c>
      <c r="F373" s="303"/>
      <c r="G373" s="302">
        <v>6.3164600173436364E-2</v>
      </c>
      <c r="H373" s="302">
        <v>8.3767410315634644E-2</v>
      </c>
      <c r="I373" s="302">
        <v>3.8834929936239777E-2</v>
      </c>
      <c r="J373" s="302">
        <f t="shared" si="164"/>
        <v>0.18576694042531078</v>
      </c>
      <c r="K373" s="303"/>
      <c r="L373" s="302">
        <v>5.4091031972602295E-2</v>
      </c>
      <c r="M373" s="302">
        <v>0.10221951458443465</v>
      </c>
      <c r="N373" s="302">
        <v>5.1632915914707436E-2</v>
      </c>
      <c r="O373" s="302">
        <f t="shared" si="163"/>
        <v>0.20794346247174439</v>
      </c>
    </row>
    <row r="374" spans="1:15" s="236" customFormat="1" x14ac:dyDescent="0.2">
      <c r="A374" s="237" t="str">
        <f>name!E$12</f>
        <v>Elementary occupations</v>
      </c>
      <c r="B374" s="302">
        <v>0.30779895969353249</v>
      </c>
      <c r="C374" s="302">
        <v>1.970762633481538</v>
      </c>
      <c r="D374" s="302">
        <v>0.10413179471446074</v>
      </c>
      <c r="E374" s="302">
        <f t="shared" si="161"/>
        <v>2.3826933878895313</v>
      </c>
      <c r="F374" s="303"/>
      <c r="G374" s="302">
        <v>0.21178628083109069</v>
      </c>
      <c r="H374" s="302">
        <v>1.4897555633002173</v>
      </c>
      <c r="I374" s="302">
        <v>6.1319113750690782E-2</v>
      </c>
      <c r="J374" s="302">
        <f t="shared" si="164"/>
        <v>1.7628609578819987</v>
      </c>
      <c r="K374" s="303"/>
      <c r="L374" s="302">
        <v>0.22566474564500927</v>
      </c>
      <c r="M374" s="302">
        <v>1.1013118816351215</v>
      </c>
      <c r="N374" s="302">
        <v>0.11146379908687853</v>
      </c>
      <c r="O374" s="302">
        <f t="shared" si="163"/>
        <v>1.4384404263670092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8.0194369631192171</v>
      </c>
      <c r="C376" s="311">
        <f t="shared" ref="C376:E376" si="165">SUM(C366:C374)</f>
        <v>8.6097747984016824</v>
      </c>
      <c r="D376" s="311">
        <f t="shared" si="165"/>
        <v>8.3137882384791499</v>
      </c>
      <c r="E376" s="311">
        <f t="shared" si="165"/>
        <v>24.943000000000051</v>
      </c>
      <c r="F376" s="311"/>
      <c r="G376" s="311">
        <f t="shared" ref="G376:J376" si="166">SUM(G366:G374)</f>
        <v>7.2403415488987717</v>
      </c>
      <c r="H376" s="311">
        <f t="shared" si="166"/>
        <v>8.5198364476472115</v>
      </c>
      <c r="I376" s="311">
        <f t="shared" si="166"/>
        <v>6.9548220034539945</v>
      </c>
      <c r="J376" s="311">
        <f t="shared" si="166"/>
        <v>22.714999999999979</v>
      </c>
      <c r="K376" s="311"/>
      <c r="L376" s="311">
        <f t="shared" ref="L376:O376" si="167">SUM(L366:L374)</f>
        <v>8.1951073015480862</v>
      </c>
      <c r="M376" s="311">
        <f t="shared" si="167"/>
        <v>10.249823814573434</v>
      </c>
      <c r="N376" s="311">
        <f t="shared" si="167"/>
        <v>8.0480688838784822</v>
      </c>
      <c r="O376" s="311">
        <f t="shared" si="167"/>
        <v>26.492999999999995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1.8443953724964004</v>
      </c>
      <c r="C383" s="302">
        <v>0.56162452799275442</v>
      </c>
      <c r="D383" s="302">
        <v>0.86352891853459501</v>
      </c>
      <c r="E383" s="302">
        <f>SUM(B383:D383)</f>
        <v>3.2695488190237501</v>
      </c>
      <c r="F383" s="303"/>
      <c r="G383" s="302">
        <v>1.7841054389037241</v>
      </c>
      <c r="H383" s="302">
        <v>0.97486171963783097</v>
      </c>
      <c r="I383" s="302">
        <v>0.67586494400225772</v>
      </c>
      <c r="J383" s="302">
        <f>SUM(G383:I383)</f>
        <v>3.4348321025438127</v>
      </c>
      <c r="K383" s="303"/>
      <c r="L383" s="302">
        <v>1.7854364393343538</v>
      </c>
      <c r="M383" s="302">
        <v>1.3116781188304758</v>
      </c>
      <c r="N383" s="302">
        <v>0.6243797868678117</v>
      </c>
      <c r="O383" s="302">
        <f>SUM(L383:N383)</f>
        <v>3.721494345032641</v>
      </c>
    </row>
    <row r="384" spans="1:15" s="236" customFormat="1" x14ac:dyDescent="0.2">
      <c r="A384" s="237" t="str">
        <f>name!E$5</f>
        <v>Professional occupations</v>
      </c>
      <c r="B384" s="302">
        <v>2.4610176277631726</v>
      </c>
      <c r="C384" s="302">
        <v>0.6140799254606164</v>
      </c>
      <c r="D384" s="302">
        <v>2.0829836745095296</v>
      </c>
      <c r="E384" s="302">
        <f t="shared" ref="E384:E391" si="168">SUM(B384:D384)</f>
        <v>5.1580812277333186</v>
      </c>
      <c r="F384" s="303"/>
      <c r="G384" s="302">
        <v>2.3482592741110593</v>
      </c>
      <c r="H384" s="302">
        <v>0.96509876580641329</v>
      </c>
      <c r="I384" s="302">
        <v>1.7677576681703311</v>
      </c>
      <c r="J384" s="302">
        <f t="shared" ref="J384:J386" si="169">SUM(G384:I384)</f>
        <v>5.081115708087804</v>
      </c>
      <c r="K384" s="303"/>
      <c r="L384" s="302">
        <v>2.4487858557886408</v>
      </c>
      <c r="M384" s="302">
        <v>1.0077702310916665</v>
      </c>
      <c r="N384" s="302">
        <v>1.5299863643393947</v>
      </c>
      <c r="O384" s="302">
        <f t="shared" ref="O384:O391" si="170">SUM(L384:N384)</f>
        <v>4.9865424512197016</v>
      </c>
    </row>
    <row r="385" spans="1:15" s="236" customFormat="1" x14ac:dyDescent="0.2">
      <c r="A385" s="237" t="str">
        <f>name!E$6</f>
        <v>Associate professional occupations</v>
      </c>
      <c r="B385" s="302">
        <v>1.1053228376120556</v>
      </c>
      <c r="C385" s="302">
        <v>0.54006571735997411</v>
      </c>
      <c r="D385" s="302">
        <v>1.5998242195370873</v>
      </c>
      <c r="E385" s="302">
        <f t="shared" si="168"/>
        <v>3.2452127745091168</v>
      </c>
      <c r="F385" s="303"/>
      <c r="G385" s="302">
        <v>1.0020187884095919</v>
      </c>
      <c r="H385" s="302">
        <v>0.71041367204371797</v>
      </c>
      <c r="I385" s="302">
        <v>1.5484947732312857</v>
      </c>
      <c r="J385" s="302">
        <f t="shared" si="169"/>
        <v>3.2609272336845958</v>
      </c>
      <c r="K385" s="303"/>
      <c r="L385" s="302">
        <v>0.96750229471205018</v>
      </c>
      <c r="M385" s="302">
        <v>0.69918306978648137</v>
      </c>
      <c r="N385" s="302">
        <v>1.1538866951278994</v>
      </c>
      <c r="O385" s="302">
        <f t="shared" si="170"/>
        <v>2.8205720596264312</v>
      </c>
    </row>
    <row r="386" spans="1:15" s="236" customFormat="1" x14ac:dyDescent="0.2">
      <c r="A386" s="237" t="str">
        <f>name!E$7</f>
        <v>Administrative and secretarial occupations</v>
      </c>
      <c r="B386" s="302">
        <v>0.70059448976847294</v>
      </c>
      <c r="C386" s="302">
        <v>0.86930145285929217</v>
      </c>
      <c r="D386" s="302">
        <v>0.41780713153932525</v>
      </c>
      <c r="E386" s="302">
        <f t="shared" si="168"/>
        <v>1.9877030741670902</v>
      </c>
      <c r="F386" s="303"/>
      <c r="G386" s="302">
        <v>0.67585725918373329</v>
      </c>
      <c r="H386" s="302">
        <v>1.0790251147167778</v>
      </c>
      <c r="I386" s="302">
        <v>0.38279181368865389</v>
      </c>
      <c r="J386" s="302">
        <f t="shared" si="169"/>
        <v>2.1376741875891652</v>
      </c>
      <c r="K386" s="303"/>
      <c r="L386" s="302">
        <v>0.52743624659425348</v>
      </c>
      <c r="M386" s="302">
        <v>0.86578448082913761</v>
      </c>
      <c r="N386" s="302">
        <v>0.82980312791612776</v>
      </c>
      <c r="O386" s="302">
        <f t="shared" si="170"/>
        <v>2.2230238553395187</v>
      </c>
    </row>
    <row r="387" spans="1:15" s="236" customFormat="1" x14ac:dyDescent="0.2">
      <c r="A387" s="237" t="str">
        <f>name!E$8</f>
        <v>Skilled trades occupations</v>
      </c>
      <c r="B387" s="302">
        <v>0.57754123951196512</v>
      </c>
      <c r="C387" s="302">
        <v>0.22514317929216293</v>
      </c>
      <c r="D387" s="302">
        <v>0.53921911076581952</v>
      </c>
      <c r="E387" s="302">
        <f t="shared" si="168"/>
        <v>1.3419035295699475</v>
      </c>
      <c r="F387" s="303"/>
      <c r="G387" s="302">
        <v>0.40589960550397525</v>
      </c>
      <c r="H387" s="302">
        <v>0.21984802756409996</v>
      </c>
      <c r="I387" s="302">
        <v>0.37319839611646205</v>
      </c>
      <c r="J387" s="302">
        <f>SUM(G387:I387)</f>
        <v>0.99894602918453734</v>
      </c>
      <c r="K387" s="303"/>
      <c r="L387" s="302">
        <v>0.50608713244928816</v>
      </c>
      <c r="M387" s="302">
        <v>0.41771312702367147</v>
      </c>
      <c r="N387" s="302">
        <v>0.44054413963854216</v>
      </c>
      <c r="O387" s="302">
        <f t="shared" si="170"/>
        <v>1.3643443991115018</v>
      </c>
    </row>
    <row r="388" spans="1:15" s="236" customFormat="1" x14ac:dyDescent="0.2">
      <c r="A388" s="237" t="str">
        <f>name!E$9</f>
        <v>Caring, leisure and other service occupations</v>
      </c>
      <c r="B388" s="302">
        <v>2.4392140835066543</v>
      </c>
      <c r="C388" s="302">
        <v>2.1308374641585455</v>
      </c>
      <c r="D388" s="302">
        <v>3.2444179407217333</v>
      </c>
      <c r="E388" s="302">
        <f t="shared" si="168"/>
        <v>7.8144694883869334</v>
      </c>
      <c r="F388" s="303"/>
      <c r="G388" s="302">
        <v>2.2210740771772288</v>
      </c>
      <c r="H388" s="302">
        <v>2.1230012754434706</v>
      </c>
      <c r="I388" s="302">
        <v>3.2499917017787672</v>
      </c>
      <c r="J388" s="302">
        <f t="shared" ref="J388:J391" si="171">SUM(G388:I388)</f>
        <v>7.5940670543994662</v>
      </c>
      <c r="K388" s="303"/>
      <c r="L388" s="302">
        <v>1.6034109939931001</v>
      </c>
      <c r="M388" s="302">
        <v>1.4079935720495234</v>
      </c>
      <c r="N388" s="302">
        <v>3.0951992758745961</v>
      </c>
      <c r="O388" s="302">
        <f t="shared" si="170"/>
        <v>6.1066038419172193</v>
      </c>
    </row>
    <row r="389" spans="1:15" s="236" customFormat="1" x14ac:dyDescent="0.2">
      <c r="A389" s="237" t="str">
        <f>name!E$10</f>
        <v>Sales and customer service occupations</v>
      </c>
      <c r="B389" s="302">
        <v>0.43573331710938212</v>
      </c>
      <c r="C389" s="302">
        <v>0.44161341508857926</v>
      </c>
      <c r="D389" s="302">
        <v>0.33520963537757215</v>
      </c>
      <c r="E389" s="302">
        <f t="shared" si="168"/>
        <v>1.2125563675755335</v>
      </c>
      <c r="F389" s="303"/>
      <c r="G389" s="302">
        <v>0.33546875723965447</v>
      </c>
      <c r="H389" s="302">
        <v>0.51163082217482314</v>
      </c>
      <c r="I389" s="302">
        <v>0.19926392914824226</v>
      </c>
      <c r="J389" s="302">
        <f t="shared" si="171"/>
        <v>1.0463635085627199</v>
      </c>
      <c r="K389" s="303"/>
      <c r="L389" s="302">
        <v>0.36509333677572159</v>
      </c>
      <c r="M389" s="302">
        <v>0.56763921872142598</v>
      </c>
      <c r="N389" s="302">
        <v>0.13197964748068058</v>
      </c>
      <c r="O389" s="302">
        <f t="shared" si="170"/>
        <v>1.064712202977828</v>
      </c>
    </row>
    <row r="390" spans="1:15" s="236" customFormat="1" x14ac:dyDescent="0.2">
      <c r="A390" s="237" t="str">
        <f>name!E$11</f>
        <v>Process, plant and machine operatives</v>
      </c>
      <c r="B390" s="302">
        <v>0.34116926458973418</v>
      </c>
      <c r="C390" s="302">
        <v>0.1945179170307238</v>
      </c>
      <c r="D390" s="302">
        <v>0.13344334117536255</v>
      </c>
      <c r="E390" s="302">
        <f t="shared" si="168"/>
        <v>0.66913052279582064</v>
      </c>
      <c r="F390" s="303"/>
      <c r="G390" s="302">
        <v>0.19256800800035642</v>
      </c>
      <c r="H390" s="302">
        <v>0.16875184306085578</v>
      </c>
      <c r="I390" s="302">
        <v>0.13673406304673158</v>
      </c>
      <c r="J390" s="302">
        <f t="shared" si="171"/>
        <v>0.49805391410794381</v>
      </c>
      <c r="K390" s="303"/>
      <c r="L390" s="302">
        <v>0.16289090309751383</v>
      </c>
      <c r="M390" s="302">
        <v>0.21820477364984345</v>
      </c>
      <c r="N390" s="302">
        <v>0.12757821973392094</v>
      </c>
      <c r="O390" s="302">
        <f t="shared" si="170"/>
        <v>0.50867389648127825</v>
      </c>
    </row>
    <row r="391" spans="1:15" s="236" customFormat="1" x14ac:dyDescent="0.2">
      <c r="A391" s="237" t="str">
        <f>name!E$12</f>
        <v>Elementary occupations</v>
      </c>
      <c r="B391" s="302">
        <v>0.54752129400354055</v>
      </c>
      <c r="C391" s="302">
        <v>1.0300132169962311</v>
      </c>
      <c r="D391" s="302">
        <v>0.45485968523870196</v>
      </c>
      <c r="E391" s="302">
        <f t="shared" si="168"/>
        <v>2.0323941962384735</v>
      </c>
      <c r="F391" s="303"/>
      <c r="G391" s="302">
        <v>0.35035257808358788</v>
      </c>
      <c r="H391" s="302">
        <v>0.94739134765435096</v>
      </c>
      <c r="I391" s="302">
        <v>0.28127633610201774</v>
      </c>
      <c r="J391" s="302">
        <f t="shared" si="171"/>
        <v>1.5790202618399567</v>
      </c>
      <c r="K391" s="303"/>
      <c r="L391" s="302">
        <v>0.38669726230969048</v>
      </c>
      <c r="M391" s="302">
        <v>0.48190944080460485</v>
      </c>
      <c r="N391" s="302">
        <v>0.25242624517960172</v>
      </c>
      <c r="O391" s="302">
        <f t="shared" si="170"/>
        <v>1.121032948293897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10.452509526361377</v>
      </c>
      <c r="C393" s="311">
        <f t="shared" ref="C393:E393" si="172">SUM(C383:C391)</f>
        <v>6.6071968162388792</v>
      </c>
      <c r="D393" s="311">
        <f t="shared" si="172"/>
        <v>9.6712936573997279</v>
      </c>
      <c r="E393" s="311">
        <f t="shared" si="172"/>
        <v>26.730999999999984</v>
      </c>
      <c r="F393" s="311"/>
      <c r="G393" s="311">
        <f t="shared" ref="G393:J393" si="173">SUM(G383:G391)</f>
        <v>9.3156037866129111</v>
      </c>
      <c r="H393" s="311">
        <f t="shared" si="173"/>
        <v>7.7000225881023416</v>
      </c>
      <c r="I393" s="311">
        <f t="shared" si="173"/>
        <v>8.6153736252847484</v>
      </c>
      <c r="J393" s="311">
        <f t="shared" si="173"/>
        <v>25.631000000000004</v>
      </c>
      <c r="K393" s="311"/>
      <c r="L393" s="311">
        <f t="shared" ref="L393:O393" si="174">SUM(L383:L391)</f>
        <v>8.7533404650546114</v>
      </c>
      <c r="M393" s="311">
        <f t="shared" si="174"/>
        <v>6.9778760327868303</v>
      </c>
      <c r="N393" s="311">
        <f t="shared" si="174"/>
        <v>8.185783502158575</v>
      </c>
      <c r="O393" s="311">
        <f t="shared" si="174"/>
        <v>23.917000000000016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Kent and Medway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Kent and Medway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Kent and Medway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90.828530901356245</v>
      </c>
      <c r="C8" s="11">
        <f t="array" ref="C8:C16">MMULT(aggregation!$B$13:$AA$21,'Occ T2'!C8:C33)</f>
        <v>103.47580645761074</v>
      </c>
      <c r="D8" s="11">
        <f t="array" ref="D8:D16">MMULT(aggregation!$B$13:$AA$21,'Occ T2'!D8:D33)</f>
        <v>104.01389995688875</v>
      </c>
      <c r="E8" s="11">
        <f t="array" ref="E8:E16">MMULT(aggregation!$B$13:$AA$21,'Occ T2'!E8:E33)</f>
        <v>99.683251444150102</v>
      </c>
      <c r="F8" s="11">
        <f t="array" ref="F8:F16">MMULT(aggregation!$B$13:$AA$21,'Occ T2'!F8:F33)</f>
        <v>109.63115429319262</v>
      </c>
      <c r="G8" s="11"/>
      <c r="H8" s="11">
        <f>F8-D8</f>
        <v>5.6172543363038727</v>
      </c>
      <c r="I8" s="11">
        <f t="array" ref="I8:I16">MMULT(aggregation!$B$13:$AA$21,'Occ T2'!I8:I33)</f>
        <v>54.302618108551627</v>
      </c>
      <c r="J8" s="11">
        <f>SUM(H8:I8)</f>
        <v>59.9198724448555</v>
      </c>
      <c r="L8" s="10" t="str">
        <f>name!E4</f>
        <v>Managers, directors and senior officials</v>
      </c>
      <c r="M8" s="11">
        <f t="array" ref="M8:M16">MMULT(aggregation!$B$13:$AA$21,'Occ T2'!M8:M33)</f>
        <v>59.031334145160066</v>
      </c>
      <c r="N8" s="11">
        <f t="array" ref="N8:N16">MMULT(aggregation!$B$13:$AA$21,'Occ T2'!N8:N33)</f>
        <v>65.469207366622754</v>
      </c>
      <c r="O8" s="11">
        <f t="array" ref="O8:O16">MMULT(aggregation!$B$13:$AA$21,'Occ T2'!O8:O33)</f>
        <v>64.504942010442562</v>
      </c>
      <c r="P8" s="11">
        <f t="array" ref="P8:P16">MMULT(aggregation!$B$13:$AA$21,'Occ T2'!P8:P33)</f>
        <v>60.932128018049006</v>
      </c>
      <c r="Q8" s="11">
        <f t="array" ref="Q8:Q16">MMULT(aggregation!$B$13:$AA$21,'Occ T2'!Q8:Q33)</f>
        <v>64.986952190300883</v>
      </c>
      <c r="R8" s="11"/>
      <c r="S8" s="11">
        <f>Q8-O8</f>
        <v>0.48201017985832095</v>
      </c>
      <c r="T8" s="11">
        <f t="array" ref="T8:T16">MMULT(aggregation!$B$13:$AA$21,'Occ T2'!T8:T33)</f>
        <v>29.671564726715744</v>
      </c>
      <c r="U8" s="11">
        <f>SUM(S8:T8)</f>
        <v>30.153574906574065</v>
      </c>
      <c r="W8" s="10" t="str">
        <f>name!E4</f>
        <v>Managers, directors and senior officials</v>
      </c>
      <c r="X8" s="11">
        <f t="array" ref="X8:X16">MMULT(aggregation!$B$13:$AA$21,'Occ T2'!X8:X33)</f>
        <v>31.797196756196072</v>
      </c>
      <c r="Y8" s="11">
        <f t="array" ref="Y8:Y16">MMULT(aggregation!$B$13:$AA$21,'Occ T2'!Y8:Y33)</f>
        <v>38.006599090988033</v>
      </c>
      <c r="Z8" s="11">
        <f t="array" ref="Z8:Z16">MMULT(aggregation!$B$13:$AA$21,'Occ T2'!Z8:Z33)</f>
        <v>39.50895794644611</v>
      </c>
      <c r="AA8" s="11">
        <f t="array" ref="AA8:AA16">MMULT(aggregation!$B$13:$AA$21,'Occ T2'!AA8:AA33)</f>
        <v>38.751123426101159</v>
      </c>
      <c r="AB8" s="11">
        <f t="array" ref="AB8:AB16">MMULT(aggregation!$B$13:$AA$21,'Occ T2'!AB8:AB33)</f>
        <v>44.644202102891775</v>
      </c>
      <c r="AC8" s="11"/>
      <c r="AD8" s="11">
        <f>AB8-Z8</f>
        <v>5.1352441564456655</v>
      </c>
      <c r="AE8" s="11">
        <f t="array" ref="AE8:AE16">MMULT(aggregation!$B$13:$AA$21,'Occ T2'!AE8:AE33)</f>
        <v>24.631053381835883</v>
      </c>
      <c r="AF8" s="11">
        <f>SUM(AD8:AE8)</f>
        <v>29.766297538281549</v>
      </c>
    </row>
    <row r="9" spans="1:32" x14ac:dyDescent="0.2">
      <c r="A9" t="str">
        <f>name!E5</f>
        <v>Professional occupations</v>
      </c>
      <c r="B9" s="11">
        <v>163.50547501266516</v>
      </c>
      <c r="C9" s="11">
        <v>185.31047293259417</v>
      </c>
      <c r="D9" s="11">
        <v>190.18854158867569</v>
      </c>
      <c r="E9" s="11">
        <v>204.25390451299776</v>
      </c>
      <c r="F9" s="11">
        <v>223.94552430396942</v>
      </c>
      <c r="G9" s="11"/>
      <c r="H9" s="11">
        <f t="shared" ref="H9:H16" si="0">F9-D9</f>
        <v>33.756982715293731</v>
      </c>
      <c r="I9" s="11">
        <v>96.12849295121795</v>
      </c>
      <c r="J9" s="11">
        <f t="shared" ref="J9:J15" si="1">SUM(H9:I9)</f>
        <v>129.8854756665117</v>
      </c>
      <c r="L9" s="10" t="str">
        <f>name!E5</f>
        <v>Professional occupations</v>
      </c>
      <c r="M9" s="11">
        <v>82.943989735001253</v>
      </c>
      <c r="N9" s="11">
        <v>91.837634979656485</v>
      </c>
      <c r="O9" s="11">
        <v>94.089809317236956</v>
      </c>
      <c r="P9" s="11">
        <v>104.60690507344042</v>
      </c>
      <c r="Q9" s="11">
        <v>114.5855996531613</v>
      </c>
      <c r="R9" s="11"/>
      <c r="S9" s="11">
        <f t="shared" ref="S9:S16" si="2">Q9-O9</f>
        <v>20.49579033592434</v>
      </c>
      <c r="T9" s="11">
        <v>39.733424050035353</v>
      </c>
      <c r="U9" s="11">
        <f t="shared" ref="U9:U12" si="3">SUM(S9:T9)</f>
        <v>60.229214385959693</v>
      </c>
      <c r="W9" s="10" t="str">
        <f>name!E5</f>
        <v>Professional occupations</v>
      </c>
      <c r="X9" s="11">
        <v>80.561485277663863</v>
      </c>
      <c r="Y9" s="11">
        <v>93.472837952937581</v>
      </c>
      <c r="Z9" s="11">
        <v>96.098732271438621</v>
      </c>
      <c r="AA9" s="11">
        <v>99.646999439557419</v>
      </c>
      <c r="AB9" s="11">
        <v>109.35992465080827</v>
      </c>
      <c r="AC9" s="11"/>
      <c r="AD9" s="11">
        <f t="shared" ref="AD9:AD16" si="4">AB9-Z9</f>
        <v>13.261192379369646</v>
      </c>
      <c r="AE9" s="11">
        <v>56.395068901182611</v>
      </c>
      <c r="AF9" s="11">
        <f t="shared" ref="AF9:AF12" si="5">SUM(AD9:AE9)</f>
        <v>69.656261280552258</v>
      </c>
    </row>
    <row r="10" spans="1:32" x14ac:dyDescent="0.2">
      <c r="A10" t="str">
        <f>name!E6</f>
        <v>Associate professional occupations</v>
      </c>
      <c r="B10" s="11">
        <v>109.80929809053069</v>
      </c>
      <c r="C10" s="11">
        <v>115.39760412448831</v>
      </c>
      <c r="D10" s="11">
        <v>119.33506690904244</v>
      </c>
      <c r="E10" s="11">
        <v>125.42453717731622</v>
      </c>
      <c r="F10" s="11">
        <v>135.67917245799097</v>
      </c>
      <c r="G10" s="11"/>
      <c r="H10" s="11">
        <f t="shared" si="0"/>
        <v>16.344105548948534</v>
      </c>
      <c r="I10" s="11">
        <v>59.611173289622208</v>
      </c>
      <c r="J10" s="11">
        <f t="shared" si="1"/>
        <v>75.955278838570734</v>
      </c>
      <c r="L10" s="10" t="str">
        <f>name!E6</f>
        <v>Associate professional occupations</v>
      </c>
      <c r="M10" s="11">
        <v>58.668720020192431</v>
      </c>
      <c r="N10" s="11">
        <v>59.889091929076685</v>
      </c>
      <c r="O10" s="11">
        <v>61.761279155687575</v>
      </c>
      <c r="P10" s="11">
        <v>60.167090964650384</v>
      </c>
      <c r="Q10" s="11">
        <v>62.796284172218094</v>
      </c>
      <c r="R10" s="11"/>
      <c r="S10" s="11">
        <f t="shared" si="2"/>
        <v>1.0350050165305191</v>
      </c>
      <c r="T10" s="11">
        <v>22.815016989985121</v>
      </c>
      <c r="U10" s="11">
        <f t="shared" si="3"/>
        <v>23.850022006515641</v>
      </c>
      <c r="W10" s="10" t="str">
        <f>name!E6</f>
        <v>Associate professional occupations</v>
      </c>
      <c r="X10" s="11">
        <v>51.1405780703383</v>
      </c>
      <c r="Y10" s="11">
        <v>55.508512195411619</v>
      </c>
      <c r="Z10" s="11">
        <v>57.573787753354864</v>
      </c>
      <c r="AA10" s="11">
        <v>65.257446212665911</v>
      </c>
      <c r="AB10" s="11">
        <v>72.882888285772808</v>
      </c>
      <c r="AC10" s="11"/>
      <c r="AD10" s="11">
        <f t="shared" si="4"/>
        <v>15.309100532417943</v>
      </c>
      <c r="AE10" s="11">
        <v>36.796156299637083</v>
      </c>
      <c r="AF10" s="11">
        <f t="shared" si="5"/>
        <v>52.105256832055026</v>
      </c>
    </row>
    <row r="11" spans="1:32" x14ac:dyDescent="0.2">
      <c r="A11" t="str">
        <f>name!E7</f>
        <v>Administrative and secretarial occupations</v>
      </c>
      <c r="B11" s="11">
        <v>91.424946532115371</v>
      </c>
      <c r="C11" s="11">
        <v>87.727055557925183</v>
      </c>
      <c r="D11" s="11">
        <v>88.759227152826327</v>
      </c>
      <c r="E11" s="11">
        <v>89.030308361823955</v>
      </c>
      <c r="F11" s="11">
        <v>81.772119592963051</v>
      </c>
      <c r="G11" s="11"/>
      <c r="H11" s="11">
        <f t="shared" si="0"/>
        <v>-6.9871075598632757</v>
      </c>
      <c r="I11" s="11">
        <v>43.986049649459787</v>
      </c>
      <c r="J11" s="11">
        <f t="shared" si="1"/>
        <v>36.998942089596511</v>
      </c>
      <c r="L11" s="10" t="str">
        <f>name!E7</f>
        <v>Administrative and secretarial occupations</v>
      </c>
      <c r="M11" s="11">
        <v>18.725689947240021</v>
      </c>
      <c r="N11" s="11">
        <v>17.257114670967045</v>
      </c>
      <c r="O11" s="11">
        <v>19.753667640012996</v>
      </c>
      <c r="P11" s="11">
        <v>20.686474158151267</v>
      </c>
      <c r="Q11" s="11">
        <v>22.480762151553218</v>
      </c>
      <c r="R11" s="11"/>
      <c r="S11" s="11">
        <f t="shared" si="2"/>
        <v>2.7270945115402228</v>
      </c>
      <c r="T11" s="11">
        <v>7.7539139134488151</v>
      </c>
      <c r="U11" s="11">
        <f t="shared" si="3"/>
        <v>10.481008424989039</v>
      </c>
      <c r="W11" s="10" t="str">
        <f>name!E7</f>
        <v>Administrative and secretarial occupations</v>
      </c>
      <c r="X11" s="11">
        <v>72.699256584875329</v>
      </c>
      <c r="Y11" s="11">
        <v>70.46994088695827</v>
      </c>
      <c r="Z11" s="11">
        <v>69.005559512813406</v>
      </c>
      <c r="AA11" s="11">
        <v>68.343834203672657</v>
      </c>
      <c r="AB11" s="11">
        <v>59.291357441409822</v>
      </c>
      <c r="AC11" s="11"/>
      <c r="AD11" s="11">
        <f t="shared" si="4"/>
        <v>-9.7142020714035837</v>
      </c>
      <c r="AE11" s="11">
        <v>36.232135736010974</v>
      </c>
      <c r="AF11" s="11">
        <f t="shared" si="5"/>
        <v>26.517933664607391</v>
      </c>
    </row>
    <row r="12" spans="1:32" x14ac:dyDescent="0.2">
      <c r="A12" t="str">
        <f>name!E8</f>
        <v>Skilled trades occupations</v>
      </c>
      <c r="B12" s="11">
        <v>84.052729800794793</v>
      </c>
      <c r="C12" s="11">
        <v>85.490361925717622</v>
      </c>
      <c r="D12" s="11">
        <v>74.267803663487513</v>
      </c>
      <c r="E12" s="11">
        <v>77.309777593092264</v>
      </c>
      <c r="F12" s="11">
        <v>76.911640332418045</v>
      </c>
      <c r="G12" s="11"/>
      <c r="H12" s="11">
        <f t="shared" si="0"/>
        <v>2.6438366689305326</v>
      </c>
      <c r="I12" s="11">
        <v>32.714579882874915</v>
      </c>
      <c r="J12" s="11">
        <f t="shared" si="1"/>
        <v>35.358416551805448</v>
      </c>
      <c r="L12" s="10" t="str">
        <f>name!E8</f>
        <v>Skilled trades occupations</v>
      </c>
      <c r="M12" s="11">
        <v>73.288225332678223</v>
      </c>
      <c r="N12" s="11">
        <v>75.694416321081007</v>
      </c>
      <c r="O12" s="11">
        <v>63.985430095198119</v>
      </c>
      <c r="P12" s="11">
        <v>65.740189331288974</v>
      </c>
      <c r="Q12" s="11">
        <v>63.73017200900086</v>
      </c>
      <c r="R12" s="11"/>
      <c r="S12" s="11">
        <f t="shared" si="2"/>
        <v>-0.25525808619725865</v>
      </c>
      <c r="T12" s="11">
        <v>25.595044882856314</v>
      </c>
      <c r="U12" s="11">
        <f t="shared" si="3"/>
        <v>25.339786796659055</v>
      </c>
      <c r="W12" s="10" t="str">
        <f>name!E8</f>
        <v>Skilled trades occupations</v>
      </c>
      <c r="X12" s="11">
        <v>10.764504468116554</v>
      </c>
      <c r="Y12" s="11">
        <v>9.7959456046365503</v>
      </c>
      <c r="Z12" s="11">
        <v>10.282373568289382</v>
      </c>
      <c r="AA12" s="11">
        <v>11.569588261803288</v>
      </c>
      <c r="AB12" s="11">
        <v>13.181468323417217</v>
      </c>
      <c r="AC12" s="11"/>
      <c r="AD12" s="11">
        <f t="shared" si="4"/>
        <v>2.8990947551278357</v>
      </c>
      <c r="AE12" s="11">
        <v>7.1195350000186099</v>
      </c>
      <c r="AF12" s="11">
        <f t="shared" si="5"/>
        <v>10.018629755146446</v>
      </c>
    </row>
    <row r="13" spans="1:32" x14ac:dyDescent="0.2">
      <c r="A13" t="str">
        <f>name!E9</f>
        <v>Caring, leisure and other service occupations</v>
      </c>
      <c r="B13" s="11">
        <v>83.604967306196556</v>
      </c>
      <c r="C13" s="11">
        <v>86.845394804159369</v>
      </c>
      <c r="D13" s="11">
        <v>82.156556763987439</v>
      </c>
      <c r="E13" s="11">
        <v>82.840639804803573</v>
      </c>
      <c r="F13" s="11">
        <v>87.041574865411107</v>
      </c>
      <c r="G13" s="11"/>
      <c r="H13" s="11">
        <f t="shared" si="0"/>
        <v>4.8850181014236682</v>
      </c>
      <c r="I13" s="11">
        <v>45.354371350526861</v>
      </c>
      <c r="J13" s="11">
        <f>SUM(H13:I13)</f>
        <v>50.23938945195053</v>
      </c>
      <c r="L13" s="10" t="str">
        <f>name!E9</f>
        <v>Caring, leisure and other service occupations</v>
      </c>
      <c r="M13" s="11">
        <v>18.722923748709565</v>
      </c>
      <c r="N13" s="11">
        <v>19.113739986443871</v>
      </c>
      <c r="O13" s="11">
        <v>18.521509565387333</v>
      </c>
      <c r="P13" s="11">
        <v>20.324324299791275</v>
      </c>
      <c r="Q13" s="11">
        <v>23.185759937673012</v>
      </c>
      <c r="R13" s="11"/>
      <c r="S13" s="11">
        <f t="shared" si="2"/>
        <v>4.6642503722856787</v>
      </c>
      <c r="T13" s="11">
        <v>9.2356865151048009</v>
      </c>
      <c r="U13" s="11">
        <f>SUM(S13:T13)</f>
        <v>13.89993688739048</v>
      </c>
      <c r="W13" s="10" t="str">
        <f>name!E9</f>
        <v>Caring, leisure and other service occupations</v>
      </c>
      <c r="X13" s="11">
        <v>64.882043557486995</v>
      </c>
      <c r="Y13" s="11">
        <v>67.731654817715565</v>
      </c>
      <c r="Z13" s="11">
        <v>63.635047198600184</v>
      </c>
      <c r="AA13" s="11">
        <v>62.516315505012351</v>
      </c>
      <c r="AB13" s="11">
        <v>63.855814927738038</v>
      </c>
      <c r="AC13" s="11"/>
      <c r="AD13" s="11">
        <f t="shared" si="4"/>
        <v>0.22076772913785447</v>
      </c>
      <c r="AE13" s="11">
        <v>36.118684835422059</v>
      </c>
      <c r="AF13" s="11">
        <f>SUM(AD13:AE13)</f>
        <v>36.339452564559913</v>
      </c>
    </row>
    <row r="14" spans="1:32" x14ac:dyDescent="0.2">
      <c r="A14" t="str">
        <f>name!E10</f>
        <v>Sales and customer service occupations</v>
      </c>
      <c r="B14" s="11">
        <v>65.96734879020741</v>
      </c>
      <c r="C14" s="11">
        <v>65.126128004307546</v>
      </c>
      <c r="D14" s="11">
        <v>65.475497099045697</v>
      </c>
      <c r="E14" s="11">
        <v>66.488220017125741</v>
      </c>
      <c r="F14" s="11">
        <v>66.785370477123593</v>
      </c>
      <c r="G14" s="11"/>
      <c r="H14" s="11">
        <f t="shared" si="0"/>
        <v>1.3098733780778957</v>
      </c>
      <c r="I14" s="11">
        <v>29.420412826879755</v>
      </c>
      <c r="J14" s="11">
        <f t="shared" si="1"/>
        <v>30.73028620495765</v>
      </c>
      <c r="L14" s="10" t="str">
        <f>name!E10</f>
        <v>Sales and customer service occupations</v>
      </c>
      <c r="M14" s="11">
        <v>27.595069950464655</v>
      </c>
      <c r="N14" s="11">
        <v>27.548632079879223</v>
      </c>
      <c r="O14" s="11">
        <v>28.146171092979685</v>
      </c>
      <c r="P14" s="11">
        <v>29.488499669395658</v>
      </c>
      <c r="Q14" s="11">
        <v>30.748274583812393</v>
      </c>
      <c r="R14" s="11"/>
      <c r="S14" s="11">
        <f t="shared" si="2"/>
        <v>2.6021034908327074</v>
      </c>
      <c r="T14" s="11">
        <v>9.9155535990803241</v>
      </c>
      <c r="U14" s="11">
        <f t="shared" ref="U14:U15" si="6">SUM(S14:T14)</f>
        <v>12.517657089913031</v>
      </c>
      <c r="W14" s="10" t="str">
        <f>name!E10</f>
        <v>Sales and customer service occupations</v>
      </c>
      <c r="X14" s="11">
        <v>38.372278839742719</v>
      </c>
      <c r="Y14" s="11">
        <v>37.577495924428312</v>
      </c>
      <c r="Z14" s="11">
        <v>37.329326006066054</v>
      </c>
      <c r="AA14" s="11">
        <v>36.999720347730147</v>
      </c>
      <c r="AB14" s="11">
        <v>36.037095893311218</v>
      </c>
      <c r="AC14" s="11"/>
      <c r="AD14" s="11">
        <f t="shared" si="4"/>
        <v>-1.2922301127548366</v>
      </c>
      <c r="AE14" s="11">
        <v>19.504859227799429</v>
      </c>
      <c r="AF14" s="11">
        <f t="shared" ref="AF14:AF15" si="7">SUM(AD14:AE14)</f>
        <v>18.212629115044592</v>
      </c>
    </row>
    <row r="15" spans="1:32" x14ac:dyDescent="0.2">
      <c r="A15" t="str">
        <f>name!E11</f>
        <v>Process, plant and machine operatives</v>
      </c>
      <c r="B15" s="11">
        <v>43.424657472263448</v>
      </c>
      <c r="C15" s="11">
        <v>47.095337359380714</v>
      </c>
      <c r="D15" s="11">
        <v>39.203858172667658</v>
      </c>
      <c r="E15" s="11">
        <v>40.566331258072822</v>
      </c>
      <c r="F15" s="11">
        <v>39.37779888017981</v>
      </c>
      <c r="G15" s="11"/>
      <c r="H15" s="11">
        <f t="shared" si="0"/>
        <v>0.17394070751215196</v>
      </c>
      <c r="I15" s="11">
        <v>19.075339939266197</v>
      </c>
      <c r="J15" s="11">
        <f t="shared" si="1"/>
        <v>19.249280646778349</v>
      </c>
      <c r="L15" s="10" t="str">
        <f>name!E11</f>
        <v>Process, plant and machine operatives</v>
      </c>
      <c r="M15" s="11">
        <v>38.619230249613928</v>
      </c>
      <c r="N15" s="11">
        <v>42.306826889695131</v>
      </c>
      <c r="O15" s="11">
        <v>35.07124369293993</v>
      </c>
      <c r="P15" s="11">
        <v>35.394633537584482</v>
      </c>
      <c r="Q15" s="11">
        <v>33.786825858563738</v>
      </c>
      <c r="R15" s="11"/>
      <c r="S15" s="11">
        <f t="shared" si="2"/>
        <v>-1.2844178343761925</v>
      </c>
      <c r="T15" s="11">
        <v>16.279412290687681</v>
      </c>
      <c r="U15" s="11">
        <f t="shared" si="6"/>
        <v>14.994994456311488</v>
      </c>
      <c r="W15" s="10" t="str">
        <f>name!E11</f>
        <v>Process, plant and machine operatives</v>
      </c>
      <c r="X15" s="11">
        <v>4.8054272226495183</v>
      </c>
      <c r="Y15" s="11">
        <v>4.7885104696855834</v>
      </c>
      <c r="Z15" s="11">
        <v>4.1326144797277307</v>
      </c>
      <c r="AA15" s="11">
        <v>5.1716977204883756</v>
      </c>
      <c r="AB15" s="11">
        <v>5.5909730216160813</v>
      </c>
      <c r="AC15" s="11"/>
      <c r="AD15" s="11">
        <f t="shared" si="4"/>
        <v>1.4583585418883507</v>
      </c>
      <c r="AE15" s="11">
        <v>2.7959276485785143</v>
      </c>
      <c r="AF15" s="11">
        <f t="shared" si="7"/>
        <v>4.254286190466865</v>
      </c>
    </row>
    <row r="16" spans="1:32" x14ac:dyDescent="0.2">
      <c r="A16" t="str">
        <f>name!E12</f>
        <v>Elementary occupations</v>
      </c>
      <c r="B16" s="11">
        <v>98.493046093870362</v>
      </c>
      <c r="C16" s="11">
        <v>98.462838833816349</v>
      </c>
      <c r="D16" s="11">
        <v>89.559548693378858</v>
      </c>
      <c r="E16" s="11">
        <v>90.56802983061695</v>
      </c>
      <c r="F16" s="11">
        <v>87.726644796751103</v>
      </c>
      <c r="G16" s="11"/>
      <c r="H16" s="11">
        <f t="shared" si="0"/>
        <v>-1.8329038966277551</v>
      </c>
      <c r="I16" s="11">
        <v>41.911143153478669</v>
      </c>
      <c r="J16" s="11">
        <f>SUM(H16:I16)</f>
        <v>40.078239256850914</v>
      </c>
      <c r="L16" s="10" t="str">
        <f>name!E12</f>
        <v>Elementary occupations</v>
      </c>
      <c r="M16" s="11">
        <v>51.578594188798455</v>
      </c>
      <c r="N16" s="11">
        <v>50.489590823226408</v>
      </c>
      <c r="O16" s="11">
        <v>46.192706154606796</v>
      </c>
      <c r="P16" s="11">
        <v>48.166166741807181</v>
      </c>
      <c r="Q16" s="11">
        <v>46.002971841713133</v>
      </c>
      <c r="R16" s="11"/>
      <c r="S16" s="11">
        <f t="shared" si="2"/>
        <v>-0.1897343128936626</v>
      </c>
      <c r="T16" s="11">
        <v>17.737941222876685</v>
      </c>
      <c r="U16" s="11">
        <f>SUM(S16:T16)</f>
        <v>17.548206909983023</v>
      </c>
      <c r="W16" s="10" t="str">
        <f>name!E12</f>
        <v>Elementary occupations</v>
      </c>
      <c r="X16" s="11">
        <v>46.914451905071971</v>
      </c>
      <c r="Y16" s="11">
        <v>47.973248010590027</v>
      </c>
      <c r="Z16" s="11">
        <v>43.366842538772104</v>
      </c>
      <c r="AA16" s="11">
        <v>42.401863088809861</v>
      </c>
      <c r="AB16" s="11">
        <v>41.723672955037991</v>
      </c>
      <c r="AC16" s="11"/>
      <c r="AD16" s="11">
        <f t="shared" si="4"/>
        <v>-1.6431695837341138</v>
      </c>
      <c r="AE16" s="11">
        <v>24.173201930601991</v>
      </c>
      <c r="AF16" s="11">
        <f>SUM(AD16:AE16)</f>
        <v>22.530032346867877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831.1110000000001</v>
      </c>
      <c r="C18" s="34">
        <f>SUM(C8:C16)</f>
        <v>874.93099999999993</v>
      </c>
      <c r="D18" s="34">
        <f>SUM(D8:D16)</f>
        <v>852.96000000000026</v>
      </c>
      <c r="E18" s="34">
        <f>SUM(E8:E16)</f>
        <v>876.1649999999994</v>
      </c>
      <c r="F18" s="34">
        <f>SUM(F8:F16)</f>
        <v>908.87099999999975</v>
      </c>
      <c r="G18" s="11"/>
      <c r="H18" s="34">
        <f>SUM(H8:H16)</f>
        <v>55.910999999999355</v>
      </c>
      <c r="I18" s="34">
        <f>SUM(I8:I16)</f>
        <v>422.50418115187807</v>
      </c>
      <c r="J18" s="34">
        <f>SUM(H18:I18)</f>
        <v>478.41518115187745</v>
      </c>
      <c r="L18" s="231" t="str">
        <f>name!E3</f>
        <v>All occupations</v>
      </c>
      <c r="M18" s="34">
        <f>SUM(M8:M16)</f>
        <v>429.17377731785854</v>
      </c>
      <c r="N18" s="34">
        <f>SUM(N8:N16)</f>
        <v>449.60625504664858</v>
      </c>
      <c r="O18" s="34">
        <f>SUM(O8:O16)</f>
        <v>432.02675872449191</v>
      </c>
      <c r="P18" s="34">
        <f>SUM(P8:P16)</f>
        <v>445.50641179415862</v>
      </c>
      <c r="Q18" s="34">
        <f>SUM(Q8:Q16)</f>
        <v>462.30360239799666</v>
      </c>
      <c r="R18" s="11"/>
      <c r="S18" s="34">
        <f>SUM(S8:S16)</f>
        <v>30.276843673504676</v>
      </c>
      <c r="T18" s="34">
        <f>SUM(T8:T16)</f>
        <v>178.73755819079082</v>
      </c>
      <c r="U18" s="34">
        <f>SUM(S18:T18)</f>
        <v>209.01440186429551</v>
      </c>
      <c r="W18" s="231" t="str">
        <f>name!E3</f>
        <v>All occupations</v>
      </c>
      <c r="X18" s="34">
        <f>SUM(X8:X16)</f>
        <v>401.93722268214134</v>
      </c>
      <c r="Y18" s="34">
        <f>SUM(Y8:Y16)</f>
        <v>425.32474495335157</v>
      </c>
      <c r="Z18" s="34">
        <f>SUM(Z8:Z16)</f>
        <v>420.93324127550846</v>
      </c>
      <c r="AA18" s="34">
        <f>SUM(AA8:AA16)</f>
        <v>430.65858820584123</v>
      </c>
      <c r="AB18" s="34">
        <f>SUM(AB8:AB16)</f>
        <v>446.56739760200327</v>
      </c>
      <c r="AC18" s="11"/>
      <c r="AD18" s="34">
        <f>SUM(AD8:AD16)</f>
        <v>25.634156326494761</v>
      </c>
      <c r="AE18" s="34">
        <f>SUM(AE8:AE16)</f>
        <v>243.76662296108714</v>
      </c>
      <c r="AF18" s="34">
        <f>SUM(AD18:AE18)</f>
        <v>269.40077928758188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10.928568013340726</v>
      </c>
      <c r="C26" s="18">
        <f t="shared" si="8"/>
        <v>11.826739075151155</v>
      </c>
      <c r="D26" s="18">
        <f t="shared" si="8"/>
        <v>12.194463979188793</v>
      </c>
      <c r="E26" s="18">
        <f t="shared" si="8"/>
        <v>11.377223633008644</v>
      </c>
      <c r="F26" s="18">
        <f t="shared" si="8"/>
        <v>12.062344853471247</v>
      </c>
      <c r="G26" s="11"/>
      <c r="H26" s="40">
        <f>IF(D8&gt;0,(H8/D8)*100,0)</f>
        <v>5.4004842993408468</v>
      </c>
      <c r="I26" s="40">
        <f>IF(D8&gt;0,(I8/D8)*100,0)</f>
        <v>52.207078218448444</v>
      </c>
      <c r="J26" s="40">
        <f>IF(D8&gt;0,(J8/D8)*100,0)</f>
        <v>57.60756251778929</v>
      </c>
      <c r="L26" t="str">
        <f>$A$8</f>
        <v>Managers, directors and senior officials</v>
      </c>
      <c r="M26" s="18">
        <f t="shared" ref="M26:Q26" si="9">M8/M$18*100</f>
        <v>13.754646081612707</v>
      </c>
      <c r="N26" s="18">
        <f t="shared" si="9"/>
        <v>14.561453856959805</v>
      </c>
      <c r="O26" s="18">
        <f t="shared" si="9"/>
        <v>14.930774704994153</v>
      </c>
      <c r="P26" s="18">
        <f t="shared" si="9"/>
        <v>13.67704850142584</v>
      </c>
      <c r="Q26" s="18">
        <f t="shared" si="9"/>
        <v>14.057202205046563</v>
      </c>
      <c r="R26" s="11"/>
      <c r="S26" s="40">
        <f>IF(O8&gt;0,(S8/O8)*100,0)</f>
        <v>0.74724535025593752</v>
      </c>
      <c r="T26" s="40">
        <f>IF(O8&gt;0,(T8/O8)*100,0)</f>
        <v>45.998901482482196</v>
      </c>
      <c r="U26" s="40">
        <f>IF(O8&gt;0,(U8/O8)*100,0)</f>
        <v>46.746146832738134</v>
      </c>
      <c r="W26" t="str">
        <f>$A$8</f>
        <v>Managers, directors and senior officials</v>
      </c>
      <c r="X26" s="18">
        <f t="shared" ref="X26:AB26" si="10">X8/X$18*100</f>
        <v>7.9109858360497816</v>
      </c>
      <c r="Y26" s="18">
        <f t="shared" si="10"/>
        <v>8.935901224170836</v>
      </c>
      <c r="Z26" s="18">
        <f t="shared" si="10"/>
        <v>9.3860389421197503</v>
      </c>
      <c r="AA26" s="18">
        <f t="shared" si="10"/>
        <v>8.9981076628569046</v>
      </c>
      <c r="AB26" s="18">
        <f t="shared" si="10"/>
        <v>9.9971924378322559</v>
      </c>
      <c r="AC26" s="11"/>
      <c r="AD26" s="40">
        <f>IF(Z8&gt;0,(AD8/Z8)*100,0)</f>
        <v>12.997670460978556</v>
      </c>
      <c r="AE26" s="40">
        <f>IF(Z8&gt;0,(AE8/Z8)*100,0)</f>
        <v>62.342958817650832</v>
      </c>
      <c r="AF26" s="40">
        <f>IF(Z8&gt;0,(AF8/Z8)*100,0)</f>
        <v>75.340629278629393</v>
      </c>
    </row>
    <row r="27" spans="1:32" x14ac:dyDescent="0.2">
      <c r="A27" t="str">
        <f>$A$9</f>
        <v>Professional occupations</v>
      </c>
      <c r="B27" s="18">
        <f t="shared" si="8"/>
        <v>19.67312128135293</v>
      </c>
      <c r="C27" s="18">
        <f t="shared" si="8"/>
        <v>21.180009958796088</v>
      </c>
      <c r="D27" s="18">
        <f t="shared" si="8"/>
        <v>22.297474862675344</v>
      </c>
      <c r="E27" s="18">
        <f t="shared" si="8"/>
        <v>23.312264757551134</v>
      </c>
      <c r="F27" s="18">
        <f t="shared" si="8"/>
        <v>24.639968081715612</v>
      </c>
      <c r="G27" s="11"/>
      <c r="H27" s="40">
        <f t="shared" ref="H27:H36" si="11">IF(D9&gt;0,(H9/D9)*100,0)</f>
        <v>17.749220028355118</v>
      </c>
      <c r="I27" s="40">
        <f t="shared" ref="I27:I36" si="12">IF(D9&gt;0,(I9/D9)*100,0)</f>
        <v>50.543787837185704</v>
      </c>
      <c r="J27" s="40">
        <f t="shared" ref="J27:J36" si="13">IF(D9&gt;0,(J9/D9)*100,0)</f>
        <v>68.293007865540829</v>
      </c>
      <c r="L27" t="str">
        <f>$A$9</f>
        <v>Professional occupations</v>
      </c>
      <c r="M27" s="18">
        <f t="shared" ref="M27:Q27" si="14">M9/M$18*100</f>
        <v>19.32643467952855</v>
      </c>
      <c r="N27" s="18">
        <f t="shared" si="14"/>
        <v>20.426236056286168</v>
      </c>
      <c r="O27" s="18">
        <f t="shared" si="14"/>
        <v>21.77869944792911</v>
      </c>
      <c r="P27" s="18">
        <f t="shared" si="14"/>
        <v>23.480448833982866</v>
      </c>
      <c r="Q27" s="18">
        <f t="shared" si="14"/>
        <v>24.785789913554403</v>
      </c>
      <c r="R27" s="11"/>
      <c r="S27" s="40">
        <f t="shared" ref="S27:S34" si="15">IF(O9&gt;0,(S9/O9)*100,0)</f>
        <v>21.783220185748188</v>
      </c>
      <c r="T27" s="40">
        <f t="shared" ref="T27:T34" si="16">IF(O9&gt;0,(T9/O9)*100,0)</f>
        <v>42.229253453015893</v>
      </c>
      <c r="U27" s="40">
        <f t="shared" ref="U27:U34" si="17">IF(O9&gt;0,(U9/O9)*100,0)</f>
        <v>64.012473638764078</v>
      </c>
      <c r="W27" t="str">
        <f>$A$9</f>
        <v>Professional occupations</v>
      </c>
      <c r="X27" s="18">
        <f t="shared" ref="X27:AB27" si="18">X9/X$18*100</f>
        <v>20.043300478635498</v>
      </c>
      <c r="Y27" s="18">
        <f t="shared" si="18"/>
        <v>21.976816317891267</v>
      </c>
      <c r="Z27" s="18">
        <f t="shared" si="18"/>
        <v>22.829922383948826</v>
      </c>
      <c r="AA27" s="18">
        <f t="shared" si="18"/>
        <v>23.138282195809666</v>
      </c>
      <c r="AB27" s="18">
        <f t="shared" si="18"/>
        <v>24.489007759647002</v>
      </c>
      <c r="AC27" s="11"/>
      <c r="AD27" s="40">
        <f t="shared" ref="AD27:AD34" si="19">IF(Z9&gt;0,(AD9/Z9)*100,0)</f>
        <v>13.799549760877531</v>
      </c>
      <c r="AE27" s="40">
        <f t="shared" ref="AE27:AE34" si="20">IF(Z9&gt;0,(AE9/Z9)*100,0)</f>
        <v>58.684508700791383</v>
      </c>
      <c r="AF27" s="40">
        <f t="shared" ref="AF27:AF34" si="21">IF(Z9&gt;0,(AF9/Z9)*100,0)</f>
        <v>72.484058461668909</v>
      </c>
    </row>
    <row r="28" spans="1:32" x14ac:dyDescent="0.2">
      <c r="A28" t="str">
        <f>$A$10</f>
        <v>Associate professional occupations</v>
      </c>
      <c r="B28" s="18">
        <f t="shared" si="8"/>
        <v>13.212350467089315</v>
      </c>
      <c r="C28" s="18">
        <f t="shared" si="8"/>
        <v>13.189337687713468</v>
      </c>
      <c r="D28" s="18">
        <f t="shared" si="8"/>
        <v>13.990699084252768</v>
      </c>
      <c r="E28" s="18">
        <f t="shared" si="8"/>
        <v>14.31517318967504</v>
      </c>
      <c r="F28" s="18">
        <f t="shared" si="8"/>
        <v>14.928320131018705</v>
      </c>
      <c r="G28" s="11"/>
      <c r="H28" s="40">
        <f t="shared" si="11"/>
        <v>13.695978870490819</v>
      </c>
      <c r="I28" s="40">
        <f t="shared" si="12"/>
        <v>49.952771497633655</v>
      </c>
      <c r="J28" s="40">
        <f t="shared" si="13"/>
        <v>63.648750368124475</v>
      </c>
      <c r="L28" t="str">
        <f>$A$10</f>
        <v>Associate professional occupations</v>
      </c>
      <c r="M28" s="18">
        <f t="shared" ref="M28:Q28" si="22">M10/M$18*100</f>
        <v>13.670154869863046</v>
      </c>
      <c r="N28" s="18">
        <f t="shared" si="22"/>
        <v>13.320342245430489</v>
      </c>
      <c r="O28" s="18">
        <f t="shared" si="22"/>
        <v>14.295706899737059</v>
      </c>
      <c r="P28" s="18">
        <f t="shared" si="22"/>
        <v>13.505325483946107</v>
      </c>
      <c r="Q28" s="18">
        <f t="shared" si="22"/>
        <v>13.583343033991079</v>
      </c>
      <c r="R28" s="11"/>
      <c r="S28" s="40">
        <f t="shared" si="15"/>
        <v>1.6758153825173907</v>
      </c>
      <c r="T28" s="40">
        <f t="shared" si="16"/>
        <v>36.940648415770539</v>
      </c>
      <c r="U28" s="40">
        <f t="shared" si="17"/>
        <v>38.616463798287924</v>
      </c>
      <c r="W28" t="str">
        <f>$A$10</f>
        <v>Associate professional occupations</v>
      </c>
      <c r="X28" s="18">
        <f t="shared" ref="X28:AB28" si="23">X10/X$18*100</f>
        <v>12.723523770472267</v>
      </c>
      <c r="Y28" s="18">
        <f t="shared" si="23"/>
        <v>13.050854165914949</v>
      </c>
      <c r="Z28" s="18">
        <f t="shared" si="23"/>
        <v>13.677652916860461</v>
      </c>
      <c r="AA28" s="18">
        <f t="shared" si="23"/>
        <v>15.152942028750374</v>
      </c>
      <c r="AB28" s="18">
        <f t="shared" si="23"/>
        <v>16.320691720251514</v>
      </c>
      <c r="AC28" s="11"/>
      <c r="AD28" s="40">
        <f t="shared" si="19"/>
        <v>26.590400127922575</v>
      </c>
      <c r="AE28" s="40">
        <f t="shared" si="20"/>
        <v>63.911300151505046</v>
      </c>
      <c r="AF28" s="40">
        <f t="shared" si="21"/>
        <v>90.501700279427624</v>
      </c>
    </row>
    <row r="29" spans="1:32" x14ac:dyDescent="0.2">
      <c r="A29" t="str">
        <f>$A$11</f>
        <v>Administrative and secretarial occupations</v>
      </c>
      <c r="B29" s="18">
        <f t="shared" si="8"/>
        <v>11.000329261929556</v>
      </c>
      <c r="C29" s="18">
        <f t="shared" si="8"/>
        <v>10.026739886679657</v>
      </c>
      <c r="D29" s="18">
        <f t="shared" si="8"/>
        <v>10.406024567720209</v>
      </c>
      <c r="E29" s="18">
        <f t="shared" si="8"/>
        <v>10.161363254846293</v>
      </c>
      <c r="F29" s="18">
        <f t="shared" si="8"/>
        <v>8.9971095560275405</v>
      </c>
      <c r="G29" s="11"/>
      <c r="H29" s="40">
        <f t="shared" si="11"/>
        <v>-7.8719788172927867</v>
      </c>
      <c r="I29" s="40">
        <f t="shared" si="12"/>
        <v>49.55659378796107</v>
      </c>
      <c r="J29" s="40">
        <f t="shared" si="13"/>
        <v>41.684614970668285</v>
      </c>
      <c r="L29" t="str">
        <f>$A$11</f>
        <v>Administrative and secretarial occupations</v>
      </c>
      <c r="M29" s="18">
        <f t="shared" ref="M29:Q29" si="24">M11/M$18*100</f>
        <v>4.3631952688878357</v>
      </c>
      <c r="N29" s="18">
        <f t="shared" si="24"/>
        <v>3.8382728169955165</v>
      </c>
      <c r="O29" s="18">
        <f t="shared" si="24"/>
        <v>4.5723250333690837</v>
      </c>
      <c r="P29" s="18">
        <f t="shared" si="24"/>
        <v>4.6433617138846532</v>
      </c>
      <c r="Q29" s="18">
        <f t="shared" si="24"/>
        <v>4.8627702736781959</v>
      </c>
      <c r="R29" s="11"/>
      <c r="S29" s="40">
        <f t="shared" si="15"/>
        <v>13.805509747547967</v>
      </c>
      <c r="T29" s="40">
        <f t="shared" si="16"/>
        <v>39.253034194736067</v>
      </c>
      <c r="U29" s="40">
        <f t="shared" si="17"/>
        <v>53.058543942284039</v>
      </c>
      <c r="W29" t="str">
        <f>$A$11</f>
        <v>Administrative and secretarial occupations</v>
      </c>
      <c r="X29" s="18">
        <f t="shared" ref="X29:AB29" si="25">X11/X$18*100</f>
        <v>18.087216729953649</v>
      </c>
      <c r="Y29" s="18">
        <f t="shared" si="25"/>
        <v>16.568502473254224</v>
      </c>
      <c r="Z29" s="18">
        <f t="shared" si="25"/>
        <v>16.39346878467315</v>
      </c>
      <c r="AA29" s="18">
        <f t="shared" si="25"/>
        <v>15.869609030299067</v>
      </c>
      <c r="AB29" s="18">
        <f t="shared" si="25"/>
        <v>13.277135267777068</v>
      </c>
      <c r="AC29" s="11"/>
      <c r="AD29" s="40">
        <f t="shared" si="19"/>
        <v>-14.07741947168733</v>
      </c>
      <c r="AE29" s="40">
        <f t="shared" si="20"/>
        <v>52.506111089908856</v>
      </c>
      <c r="AF29" s="40">
        <f t="shared" si="21"/>
        <v>38.428691618221521</v>
      </c>
    </row>
    <row r="30" spans="1:32" x14ac:dyDescent="0.2">
      <c r="A30" t="str">
        <f>$A$12</f>
        <v>Skilled trades occupations</v>
      </c>
      <c r="B30" s="18">
        <f t="shared" si="8"/>
        <v>10.113297718450939</v>
      </c>
      <c r="C30" s="18">
        <f t="shared" si="8"/>
        <v>9.7710975980640331</v>
      </c>
      <c r="D30" s="18">
        <f t="shared" si="8"/>
        <v>8.707067583882889</v>
      </c>
      <c r="E30" s="18">
        <f t="shared" si="8"/>
        <v>8.8236550870089907</v>
      </c>
      <c r="F30" s="18">
        <f t="shared" si="8"/>
        <v>8.4623274735818477</v>
      </c>
      <c r="G30" s="11"/>
      <c r="H30" s="40">
        <f t="shared" si="11"/>
        <v>3.559869201073909</v>
      </c>
      <c r="I30" s="40">
        <f t="shared" si="12"/>
        <v>44.04947806334345</v>
      </c>
      <c r="J30" s="40">
        <f t="shared" si="13"/>
        <v>47.609347264417359</v>
      </c>
      <c r="L30" t="str">
        <f>$A$12</f>
        <v>Skilled trades occupations</v>
      </c>
      <c r="M30" s="18">
        <f t="shared" ref="M30:Q30" si="26">M12/M$18*100</f>
        <v>17.076585105151672</v>
      </c>
      <c r="N30" s="18">
        <f t="shared" si="26"/>
        <v>16.835712464282192</v>
      </c>
      <c r="O30" s="18">
        <f t="shared" si="26"/>
        <v>14.810524765666729</v>
      </c>
      <c r="P30" s="18">
        <f t="shared" si="26"/>
        <v>14.756283544054472</v>
      </c>
      <c r="Q30" s="18">
        <f t="shared" si="26"/>
        <v>13.785350509584744</v>
      </c>
      <c r="R30" s="11"/>
      <c r="S30" s="40">
        <f t="shared" si="15"/>
        <v>-0.39893157835695298</v>
      </c>
      <c r="T30" s="40">
        <f t="shared" si="16"/>
        <v>40.001364130514979</v>
      </c>
      <c r="U30" s="40">
        <f t="shared" si="17"/>
        <v>39.602432552158021</v>
      </c>
      <c r="W30" t="str">
        <f>$A$12</f>
        <v>Skilled trades occupations</v>
      </c>
      <c r="X30" s="18">
        <f t="shared" ref="X30:AB30" si="27">X12/X$18*100</f>
        <v>2.6781556573149992</v>
      </c>
      <c r="Y30" s="18">
        <f t="shared" si="27"/>
        <v>2.3031685132053488</v>
      </c>
      <c r="Z30" s="18">
        <f t="shared" si="27"/>
        <v>2.4427563708515434</v>
      </c>
      <c r="AA30" s="18">
        <f t="shared" si="27"/>
        <v>2.6864872961208404</v>
      </c>
      <c r="AB30" s="18">
        <f t="shared" si="27"/>
        <v>2.9517310028003902</v>
      </c>
      <c r="AC30" s="11"/>
      <c r="AD30" s="40">
        <f t="shared" si="19"/>
        <v>28.194800897611632</v>
      </c>
      <c r="AE30" s="40">
        <f t="shared" si="20"/>
        <v>69.240190046927523</v>
      </c>
      <c r="AF30" s="40">
        <f t="shared" si="21"/>
        <v>97.434990944539152</v>
      </c>
    </row>
    <row r="31" spans="1:32" x14ac:dyDescent="0.2">
      <c r="A31" t="str">
        <f>$A$13</f>
        <v>Caring, leisure and other service occupations</v>
      </c>
      <c r="B31" s="18">
        <f t="shared" si="8"/>
        <v>10.05942254478602</v>
      </c>
      <c r="C31" s="18">
        <f t="shared" si="8"/>
        <v>9.925970711308592</v>
      </c>
      <c r="D31" s="18">
        <f t="shared" si="8"/>
        <v>9.6319354675468265</v>
      </c>
      <c r="E31" s="18">
        <f t="shared" si="8"/>
        <v>9.4549131504686486</v>
      </c>
      <c r="F31" s="18">
        <f t="shared" si="8"/>
        <v>9.5768898848583728</v>
      </c>
      <c r="G31" s="11"/>
      <c r="H31" s="40">
        <f t="shared" si="11"/>
        <v>5.9459868984735378</v>
      </c>
      <c r="I31" s="40">
        <f t="shared" si="12"/>
        <v>55.204810348633707</v>
      </c>
      <c r="J31" s="40">
        <f t="shared" si="13"/>
        <v>61.150797247107249</v>
      </c>
      <c r="L31" t="str">
        <f>$A$13</f>
        <v>Caring, leisure and other service occupations</v>
      </c>
      <c r="M31" s="18">
        <f t="shared" ref="M31:Q31" si="28">M13/M$18*100</f>
        <v>4.3625507284530167</v>
      </c>
      <c r="N31" s="18">
        <f t="shared" si="28"/>
        <v>4.2512175424384919</v>
      </c>
      <c r="O31" s="18">
        <f t="shared" si="28"/>
        <v>4.2871209228034637</v>
      </c>
      <c r="P31" s="18">
        <f t="shared" si="28"/>
        <v>4.5620722310012249</v>
      </c>
      <c r="Q31" s="18">
        <f t="shared" si="28"/>
        <v>5.0152669841651845</v>
      </c>
      <c r="R31" s="11"/>
      <c r="S31" s="40">
        <f t="shared" si="15"/>
        <v>25.182884558190366</v>
      </c>
      <c r="T31" s="40">
        <f t="shared" si="16"/>
        <v>49.864653215763184</v>
      </c>
      <c r="U31" s="40">
        <f t="shared" si="17"/>
        <v>75.04753777395355</v>
      </c>
      <c r="W31" t="str">
        <f>$A$13</f>
        <v>Caring, leisure and other service occupations</v>
      </c>
      <c r="X31" s="18">
        <f t="shared" ref="X31:AB31" si="29">X13/X$18*100</f>
        <v>16.142332656957425</v>
      </c>
      <c r="Y31" s="18">
        <f t="shared" si="29"/>
        <v>15.924691808172172</v>
      </c>
      <c r="Z31" s="18">
        <f t="shared" si="29"/>
        <v>15.11761033787063</v>
      </c>
      <c r="AA31" s="18">
        <f t="shared" si="29"/>
        <v>14.516444630875796</v>
      </c>
      <c r="AB31" s="18">
        <f t="shared" si="29"/>
        <v>14.299255895220684</v>
      </c>
      <c r="AC31" s="11"/>
      <c r="AD31" s="40">
        <f t="shared" si="19"/>
        <v>0.34692789407204339</v>
      </c>
      <c r="AE31" s="40">
        <f t="shared" si="20"/>
        <v>56.759107481602655</v>
      </c>
      <c r="AF31" s="40">
        <f t="shared" si="21"/>
        <v>57.106035375674701</v>
      </c>
    </row>
    <row r="32" spans="1:32" x14ac:dyDescent="0.2">
      <c r="A32" t="str">
        <f>$A$14</f>
        <v>Sales and customer service occupations</v>
      </c>
      <c r="B32" s="18">
        <f t="shared" si="8"/>
        <v>7.9372489102186599</v>
      </c>
      <c r="C32" s="18">
        <f t="shared" si="8"/>
        <v>7.4435730365374582</v>
      </c>
      <c r="D32" s="18">
        <f t="shared" si="8"/>
        <v>7.6762681836247513</v>
      </c>
      <c r="E32" s="18">
        <f t="shared" si="8"/>
        <v>7.5885501038190055</v>
      </c>
      <c r="F32" s="18">
        <f t="shared" si="8"/>
        <v>7.3481682743891721</v>
      </c>
      <c r="H32" s="40">
        <f t="shared" si="11"/>
        <v>2.0005550719171055</v>
      </c>
      <c r="I32" s="40">
        <f t="shared" si="12"/>
        <v>44.933469970262443</v>
      </c>
      <c r="J32" s="40">
        <f t="shared" si="13"/>
        <v>46.934025042179542</v>
      </c>
      <c r="L32" t="str">
        <f>$A$14</f>
        <v>Sales and customer service occupations</v>
      </c>
      <c r="M32" s="18">
        <f t="shared" ref="M32:Q32" si="30">M14/M$18*100</f>
        <v>6.4298126793583075</v>
      </c>
      <c r="N32" s="18">
        <f t="shared" si="30"/>
        <v>6.1272795408553504</v>
      </c>
      <c r="O32" s="18">
        <f t="shared" si="30"/>
        <v>6.5149138391515233</v>
      </c>
      <c r="P32" s="18">
        <f t="shared" si="30"/>
        <v>6.6190965805943316</v>
      </c>
      <c r="Q32" s="18">
        <f t="shared" si="30"/>
        <v>6.6510999318022259</v>
      </c>
      <c r="S32" s="40">
        <f t="shared" si="15"/>
        <v>9.2449643762797038</v>
      </c>
      <c r="T32" s="40">
        <f t="shared" si="16"/>
        <v>35.22878322001494</v>
      </c>
      <c r="U32" s="40">
        <f t="shared" si="17"/>
        <v>44.47374759629465</v>
      </c>
      <c r="W32" t="str">
        <f>$A$14</f>
        <v>Sales and customer service occupations</v>
      </c>
      <c r="X32" s="18">
        <f t="shared" ref="X32:AB32" si="31">X14/X$18*100</f>
        <v>9.5468338522327301</v>
      </c>
      <c r="Y32" s="18">
        <f t="shared" si="31"/>
        <v>8.835012862595077</v>
      </c>
      <c r="Z32" s="18">
        <f t="shared" si="31"/>
        <v>8.8682295304003631</v>
      </c>
      <c r="AA32" s="18">
        <f t="shared" si="31"/>
        <v>8.5914274929182302</v>
      </c>
      <c r="AB32" s="18">
        <f t="shared" si="31"/>
        <v>8.0698000093210478</v>
      </c>
      <c r="AD32" s="40">
        <f t="shared" si="19"/>
        <v>-3.4617022352475582</v>
      </c>
      <c r="AE32" s="40">
        <f t="shared" si="20"/>
        <v>52.250767197430427</v>
      </c>
      <c r="AF32" s="40">
        <f t="shared" si="21"/>
        <v>48.78906496218287</v>
      </c>
    </row>
    <row r="33" spans="1:32" x14ac:dyDescent="0.2">
      <c r="A33" t="str">
        <f>$A$15</f>
        <v>Process, plant and machine operatives</v>
      </c>
      <c r="B33" s="18">
        <f t="shared" si="8"/>
        <v>5.2248926403649385</v>
      </c>
      <c r="C33" s="18">
        <f t="shared" si="8"/>
        <v>5.3827487378296937</v>
      </c>
      <c r="D33" s="18">
        <f t="shared" si="8"/>
        <v>4.5962129727850831</v>
      </c>
      <c r="E33" s="18">
        <f t="shared" si="8"/>
        <v>4.6299876459425846</v>
      </c>
      <c r="F33" s="18">
        <f t="shared" si="8"/>
        <v>4.3326059341952616</v>
      </c>
      <c r="G33" s="11"/>
      <c r="H33" s="40">
        <f t="shared" si="11"/>
        <v>0.44368262619983873</v>
      </c>
      <c r="I33" s="40">
        <f t="shared" si="12"/>
        <v>48.656792541314822</v>
      </c>
      <c r="J33" s="40">
        <f t="shared" si="13"/>
        <v>49.100475167514659</v>
      </c>
      <c r="L33" t="str">
        <f>$A$15</f>
        <v>Process, plant and machine operatives</v>
      </c>
      <c r="M33" s="18">
        <f t="shared" ref="M33:Q33" si="32">M15/M$18*100</f>
        <v>8.9985065003194276</v>
      </c>
      <c r="N33" s="18">
        <f t="shared" si="32"/>
        <v>9.4097505127693601</v>
      </c>
      <c r="O33" s="18">
        <f t="shared" si="32"/>
        <v>8.1178406162811871</v>
      </c>
      <c r="P33" s="18">
        <f t="shared" si="32"/>
        <v>7.9448090084813838</v>
      </c>
      <c r="Q33" s="18">
        <f t="shared" si="32"/>
        <v>7.3083630937136199</v>
      </c>
      <c r="R33" s="11"/>
      <c r="S33" s="40">
        <f t="shared" si="15"/>
        <v>-3.6623104832599771</v>
      </c>
      <c r="T33" s="40">
        <f t="shared" si="16"/>
        <v>46.418120877660328</v>
      </c>
      <c r="U33" s="40">
        <f t="shared" si="17"/>
        <v>42.755810394400349</v>
      </c>
      <c r="W33" t="str">
        <f>$A$15</f>
        <v>Process, plant and machine operatives</v>
      </c>
      <c r="X33" s="18">
        <f t="shared" ref="X33:AB33" si="33">X15/X$18*100</f>
        <v>1.1955666087810262</v>
      </c>
      <c r="Y33" s="18">
        <f t="shared" si="33"/>
        <v>1.1258480787923058</v>
      </c>
      <c r="Z33" s="18">
        <f t="shared" si="33"/>
        <v>0.9817743229793674</v>
      </c>
      <c r="AA33" s="18">
        <f t="shared" si="33"/>
        <v>1.2008811300000053</v>
      </c>
      <c r="AB33" s="18">
        <f t="shared" si="33"/>
        <v>1.2519886251523795</v>
      </c>
      <c r="AC33" s="11"/>
      <c r="AD33" s="40">
        <f t="shared" si="19"/>
        <v>35.289005278431681</v>
      </c>
      <c r="AE33" s="40">
        <f t="shared" si="20"/>
        <v>67.655177183687314</v>
      </c>
      <c r="AF33" s="40">
        <f t="shared" si="21"/>
        <v>102.944182462119</v>
      </c>
    </row>
    <row r="34" spans="1:32" x14ac:dyDescent="0.2">
      <c r="A34" t="str">
        <f>$A$16</f>
        <v>Elementary occupations</v>
      </c>
      <c r="B34" s="18">
        <f t="shared" si="8"/>
        <v>11.850769162466909</v>
      </c>
      <c r="C34" s="18">
        <f t="shared" si="8"/>
        <v>11.253783307919866</v>
      </c>
      <c r="D34" s="18">
        <f t="shared" si="8"/>
        <v>10.499853298323348</v>
      </c>
      <c r="E34" s="18">
        <f t="shared" si="8"/>
        <v>10.336869177679663</v>
      </c>
      <c r="F34" s="18">
        <f t="shared" si="8"/>
        <v>9.652265810742243</v>
      </c>
      <c r="G34" s="11"/>
      <c r="H34" s="40">
        <f t="shared" si="11"/>
        <v>-2.0465756285831551</v>
      </c>
      <c r="I34" s="40">
        <f t="shared" si="12"/>
        <v>46.796956622646718</v>
      </c>
      <c r="J34" s="40">
        <f t="shared" si="13"/>
        <v>44.750380994063562</v>
      </c>
      <c r="L34" t="str">
        <f>$A$16</f>
        <v>Elementary occupations</v>
      </c>
      <c r="M34" s="18">
        <f t="shared" ref="M34:Q34" si="34">M16/M$18*100</f>
        <v>12.018114086825452</v>
      </c>
      <c r="N34" s="18">
        <f t="shared" si="34"/>
        <v>11.229734963982628</v>
      </c>
      <c r="O34" s="18">
        <f t="shared" si="34"/>
        <v>10.692093770067695</v>
      </c>
      <c r="P34" s="18">
        <f t="shared" si="34"/>
        <v>10.811554102629129</v>
      </c>
      <c r="Q34" s="18">
        <f t="shared" si="34"/>
        <v>9.9508140544639812</v>
      </c>
      <c r="R34" s="11"/>
      <c r="S34" s="40">
        <f t="shared" si="15"/>
        <v>-0.41074517751487138</v>
      </c>
      <c r="T34" s="40">
        <f t="shared" si="16"/>
        <v>38.399874567876303</v>
      </c>
      <c r="U34" s="40">
        <f t="shared" si="17"/>
        <v>37.989129390361427</v>
      </c>
      <c r="W34" t="str">
        <f>$A$16</f>
        <v>Elementary occupations</v>
      </c>
      <c r="X34" s="18">
        <f t="shared" ref="X34:AB34" si="35">X16/X$18*100</f>
        <v>11.672084409602617</v>
      </c>
      <c r="Y34" s="18">
        <f t="shared" si="35"/>
        <v>11.279204556003812</v>
      </c>
      <c r="Z34" s="18">
        <f t="shared" si="35"/>
        <v>10.302546410295907</v>
      </c>
      <c r="AA34" s="18">
        <f t="shared" si="35"/>
        <v>9.8458185323691048</v>
      </c>
      <c r="AB34" s="18">
        <f t="shared" si="35"/>
        <v>9.3431972819976465</v>
      </c>
      <c r="AC34" s="11"/>
      <c r="AD34" s="40">
        <f t="shared" si="19"/>
        <v>-3.7889998153890012</v>
      </c>
      <c r="AE34" s="40">
        <f t="shared" si="20"/>
        <v>55.74120806464051</v>
      </c>
      <c r="AF34" s="40">
        <f t="shared" si="21"/>
        <v>51.95220824925152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6.5549380979177618</v>
      </c>
      <c r="I36" s="43">
        <f t="shared" si="12"/>
        <v>49.5338798011487</v>
      </c>
      <c r="J36" s="43">
        <f t="shared" si="13"/>
        <v>56.08881789906647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7.0080945362952711</v>
      </c>
      <c r="T36" s="43">
        <f t="shared" ref="T36" si="37">IF(O18&gt;0,(T18/O18)*100,0)</f>
        <v>41.371872130905132</v>
      </c>
      <c r="U36" s="43">
        <f t="shared" ref="U36" si="38">IF(O18&gt;0,(U18/O18)*100,0)</f>
        <v>48.379966667200407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6.089838913367438</v>
      </c>
      <c r="AE36" s="43">
        <f t="shared" ref="AE36" si="40">IF(Z18&gt;0,(AE18/Z18)*100,0)</f>
        <v>57.910993729653548</v>
      </c>
      <c r="AF36" s="43">
        <f t="shared" ref="AF36" si="41">IF(Z18&gt;0,(AF18/Z18)*100,0)</f>
        <v>64.000832643020971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Kent and Medway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Kent and Medway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Kent and Medway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3.3128001167556764</v>
      </c>
      <c r="C46" s="18">
        <f t="shared" si="42"/>
        <v>0.52001865720991969</v>
      </c>
      <c r="D46" s="18">
        <f t="shared" si="42"/>
        <v>-0.84693056994277205</v>
      </c>
      <c r="E46" s="18">
        <f t="shared" si="42"/>
        <v>0.95577781230653525</v>
      </c>
      <c r="F46" s="18">
        <f>IF(F$6-D$6 &lt;&gt; 0,(EXP(LN(F8/D8)/(F$6-D$6))-1)*100,0)</f>
        <v>0.35126245218615182</v>
      </c>
      <c r="H46" s="18">
        <f>IF($F$6-$D$6 &lt;&gt; 0,(EXP(LN(1+(H26/100))/($F$6-$D$6))-1)*100,0)</f>
        <v>0.35126245218615182</v>
      </c>
      <c r="I46" s="18">
        <f>IF($F$6-$D$6 &lt;&gt; 0,(EXP(LN(1+(I26/100))/($F$6-$D$6))-1)*100,0)</f>
        <v>2.8400604579304822</v>
      </c>
      <c r="J46" s="18">
        <f>IF($F$6-$D$6 &lt;&gt; 0,(EXP(LN(1+(J26/100))/($F$6-$D$6))-1)*100,0)</f>
        <v>3.0793813765979783</v>
      </c>
      <c r="L46" t="str">
        <f>$A$8</f>
        <v>Managers, directors and senior officials</v>
      </c>
      <c r="M46" s="18">
        <f t="shared" ref="M46:M54" si="43">IF(N$6-M$6 &lt;&gt; 0,(EXP(LN(N8/M8)/(N$6-M$6))-1)*100,0)</f>
        <v>2.6215620761818048</v>
      </c>
      <c r="N46" s="18">
        <f t="shared" ref="N46:N54" si="44">IF(O$6-N$6 &lt;&gt; 0,(EXP(LN(O8/N8)/(O$6-N$6))-1)*100,0)</f>
        <v>-1.4728532618095924</v>
      </c>
      <c r="O46" s="18">
        <f t="shared" ref="O46:O54" si="45">IF(P$6-O$6 &lt;&gt; 0,(EXP(LN(P8/O8)/(P$6-O$6))-1)*100,0)</f>
        <v>-1.1331559100349109</v>
      </c>
      <c r="P46" s="18">
        <f t="shared" ref="P46:P54" si="46">IF(Q$6-P$6 &lt;&gt; 0,(EXP(LN(Q8/P8)/(Q$6-P$6))-1)*100,0)</f>
        <v>0.64633906337632219</v>
      </c>
      <c r="Q46" s="18">
        <f>IF(Q$6-O$6 &lt;&gt; 0,(EXP(LN(Q8/O8)/(Q$6-O$6))-1)*100,0)</f>
        <v>4.9643471816485096E-2</v>
      </c>
      <c r="S46" s="18">
        <f>IF($F$6-$D$6 &lt;&gt; 0,(EXP(LN(1+(S26/100))/($F$6-$D$6))-1)*100,0)</f>
        <v>4.9643471816485096E-2</v>
      </c>
      <c r="T46" s="18">
        <f>IF($F$6-$D$6 &lt;&gt; 0,(EXP(LN(1+(T26/100))/($F$6-$D$6))-1)*100,0)</f>
        <v>2.5549528309510849</v>
      </c>
      <c r="U46" s="18">
        <f>IF($F$6-$D$6 &lt;&gt; 0,(EXP(LN(1+(U26/100))/($F$6-$D$6))-1)*100,0)</f>
        <v>2.5898623518478381</v>
      </c>
      <c r="W46" t="str">
        <f>$A$8</f>
        <v>Managers, directors and senior officials</v>
      </c>
      <c r="X46" s="18">
        <f t="shared" ref="X46:X54" si="47">IF(Y$6-X$6 &lt;&gt; 0,(EXP(LN(Y8/X8)/(Y$6-X$6))-1)*100,0)</f>
        <v>4.5604741296296325</v>
      </c>
      <c r="Y46" s="18">
        <f t="shared" ref="Y46:Y54" si="48">IF(Z$6-Y$6 &lt;&gt; 0,(EXP(LN(Z8/Y8)/(Z$6-Y$6))-1)*100,0)</f>
        <v>3.952889475486665</v>
      </c>
      <c r="Z46" s="18">
        <f t="shared" ref="Z46:Z54" si="49">IF(AA$6-Z$6 &lt;&gt; 0,(EXP(LN(AA8/Z8)/(AA$6-Z$6))-1)*100,0)</f>
        <v>-0.38660440605261526</v>
      </c>
      <c r="AA46" s="18">
        <f t="shared" ref="AA46:AA54" si="50">IF(AB$6-AA$6 &lt;&gt; 0,(EXP(LN(AB8/AA8)/(AB$6-AA$6))-1)*100,0)</f>
        <v>1.4257147313839535</v>
      </c>
      <c r="AB46" s="18">
        <f>IF(AB$6-Z$6 &lt;&gt; 0,(EXP(LN(AB8/Z8)/(AB$6-Z$6))-1)*100,0)</f>
        <v>0.81797405674701729</v>
      </c>
      <c r="AD46" s="18">
        <f>IF($F$6-$D$6 &lt;&gt; 0,(EXP(LN(1+(AD26/100))/($F$6-$D$6))-1)*100,0)</f>
        <v>0.81797405674701729</v>
      </c>
      <c r="AE46" s="18">
        <f>IF($F$6-$D$6 &lt;&gt; 0,(EXP(LN(1+(AE26/100))/($F$6-$D$6))-1)*100,0)</f>
        <v>3.2830126043394747</v>
      </c>
      <c r="AF46" s="18">
        <f>IF($F$6-$D$6 &lt;&gt; 0,(EXP(LN(1+(AF26/100))/($F$6-$D$6))-1)*100,0)</f>
        <v>3.8146961994355966</v>
      </c>
    </row>
    <row r="47" spans="1:32" x14ac:dyDescent="0.2">
      <c r="A47" t="str">
        <f>$A$9</f>
        <v>Professional occupations</v>
      </c>
      <c r="B47" s="18">
        <f t="shared" si="42"/>
        <v>3.1791429668058591</v>
      </c>
      <c r="C47" s="18">
        <f t="shared" si="42"/>
        <v>2.632376130115377</v>
      </c>
      <c r="D47" s="18">
        <f t="shared" si="42"/>
        <v>1.4371885707829657</v>
      </c>
      <c r="E47" s="18">
        <f t="shared" si="42"/>
        <v>0.92463838432934597</v>
      </c>
      <c r="F47" s="18">
        <f>IF(F$6-D$6 &lt;&gt; 0,(EXP(LN(F9/D9)/(F$6-D$6))-1)*100,0)</f>
        <v>1.0952000365771264</v>
      </c>
      <c r="H47" s="18">
        <f t="shared" ref="H47:J56" si="51">IF($F$6-$D$6 &lt;&gt; 0,(EXP(LN(1+(H27/100))/($F$6-$D$6))-1)*100,0)</f>
        <v>1.0952000365771264</v>
      </c>
      <c r="I47" s="18">
        <f t="shared" si="51"/>
        <v>2.7647545491354952</v>
      </c>
      <c r="J47" s="18">
        <f t="shared" si="51"/>
        <v>3.5311579676973626</v>
      </c>
      <c r="L47" t="str">
        <f>$A$9</f>
        <v>Professional occupations</v>
      </c>
      <c r="M47" s="18">
        <f t="shared" si="43"/>
        <v>2.5791136943661197</v>
      </c>
      <c r="N47" s="18">
        <f t="shared" si="44"/>
        <v>2.4523435714338238</v>
      </c>
      <c r="O47" s="18">
        <f t="shared" si="45"/>
        <v>2.1418108145290216</v>
      </c>
      <c r="P47" s="18">
        <f t="shared" si="46"/>
        <v>0.91528913934724176</v>
      </c>
      <c r="Q47" s="18">
        <f>IF(Q$6-O$6 &lt;&gt; 0,(EXP(LN(Q9/O9)/(Q$6-O$6))-1)*100,0)</f>
        <v>1.3224844462404794</v>
      </c>
      <c r="S47" s="18">
        <f t="shared" ref="S47:U47" si="52">IF($F$6-$D$6 &lt;&gt; 0,(EXP(LN(1+(S27/100))/($F$6-$D$6))-1)*100,0)</f>
        <v>1.3224844462404794</v>
      </c>
      <c r="T47" s="18">
        <f t="shared" si="52"/>
        <v>2.3762605028938566</v>
      </c>
      <c r="U47" s="18">
        <f t="shared" si="52"/>
        <v>3.3534849905878739</v>
      </c>
      <c r="W47" t="str">
        <f>$A$9</f>
        <v>Professional occupations</v>
      </c>
      <c r="X47" s="18">
        <f t="shared" si="47"/>
        <v>3.7861713043316314</v>
      </c>
      <c r="Y47" s="18">
        <f t="shared" si="48"/>
        <v>2.8092592201203415</v>
      </c>
      <c r="Z47" s="18">
        <f t="shared" si="49"/>
        <v>0.72779184643179118</v>
      </c>
      <c r="AA47" s="18">
        <f t="shared" si="50"/>
        <v>0.93444460667553297</v>
      </c>
      <c r="AB47" s="18">
        <f>IF(AB$6-Z$6 &lt;&gt; 0,(EXP(LN(AB9/Z9)/(AB$6-Z$6))-1)*100,0)</f>
        <v>0.86551328860455801</v>
      </c>
      <c r="AD47" s="18">
        <f t="shared" ref="AD47:AF47" si="53">IF($F$6-$D$6 &lt;&gt; 0,(EXP(LN(1+(AD27/100))/($F$6-$D$6))-1)*100,0)</f>
        <v>0.86551328860455801</v>
      </c>
      <c r="AE47" s="18">
        <f t="shared" si="53"/>
        <v>3.126188990301082</v>
      </c>
      <c r="AF47" s="18">
        <f t="shared" si="53"/>
        <v>3.7010763617201903</v>
      </c>
    </row>
    <row r="48" spans="1:32" x14ac:dyDescent="0.2">
      <c r="A48" t="str">
        <f>$A$10</f>
        <v>Associate professional occupations</v>
      </c>
      <c r="B48" s="18">
        <f t="shared" si="42"/>
        <v>1.2486914743329081</v>
      </c>
      <c r="C48" s="18">
        <f t="shared" si="42"/>
        <v>3.4120836514998087</v>
      </c>
      <c r="D48" s="18">
        <f t="shared" si="42"/>
        <v>1.0003515061545398</v>
      </c>
      <c r="E48" s="18">
        <f t="shared" si="42"/>
        <v>0.78898412951680097</v>
      </c>
      <c r="F48" s="18">
        <f t="shared" ref="F48:F56" si="54">IF(F$6-D$6 &lt;&gt; 0,(EXP(LN(F10/D10)/(F$6-D$6))-1)*100,0)</f>
        <v>0.85939072743164147</v>
      </c>
      <c r="H48" s="18">
        <f t="shared" si="51"/>
        <v>0.85939072743164147</v>
      </c>
      <c r="I48" s="18">
        <f t="shared" si="51"/>
        <v>2.7378090317829562</v>
      </c>
      <c r="J48" s="18">
        <f t="shared" si="51"/>
        <v>3.3381889883133065</v>
      </c>
      <c r="L48" t="str">
        <f>$A$10</f>
        <v>Associate professional occupations</v>
      </c>
      <c r="M48" s="18">
        <f t="shared" si="43"/>
        <v>0.51601875801137176</v>
      </c>
      <c r="N48" s="18">
        <f t="shared" si="44"/>
        <v>3.1260905221739188</v>
      </c>
      <c r="O48" s="18">
        <f t="shared" si="45"/>
        <v>-0.5216561457941471</v>
      </c>
      <c r="P48" s="18">
        <f>IF(Q$6-P$6 &lt;&gt; 0,(EXP(LN(Q10/P10)/(Q$6-P$6))-1)*100,0)</f>
        <v>0.42861957097477532</v>
      </c>
      <c r="Q48" s="18">
        <f t="shared" ref="Q48:Q54" si="55">IF(Q$6-O$6 &lt;&gt; 0,(EXP(LN(Q10/O10)/(Q$6-O$6))-1)*100,0)</f>
        <v>0.11085663573895399</v>
      </c>
      <c r="S48" s="18">
        <f t="shared" ref="S48:U48" si="56">IF($F$6-$D$6 &lt;&gt; 0,(EXP(LN(1+(S28/100))/($F$6-$D$6))-1)*100,0)</f>
        <v>0.11085663573895399</v>
      </c>
      <c r="T48" s="18">
        <f t="shared" si="56"/>
        <v>2.1179666541280895</v>
      </c>
      <c r="U48" s="18">
        <f t="shared" si="56"/>
        <v>2.2008060437719967</v>
      </c>
      <c r="W48" t="str">
        <f>$A$10</f>
        <v>Associate professional occupations</v>
      </c>
      <c r="X48" s="18">
        <f t="shared" si="47"/>
        <v>2.0700878489067653</v>
      </c>
      <c r="Y48" s="18">
        <f t="shared" si="48"/>
        <v>3.7206465752003481</v>
      </c>
      <c r="Z48" s="18">
        <f t="shared" si="49"/>
        <v>2.5371056577714102</v>
      </c>
      <c r="AA48" s="18">
        <f t="shared" si="50"/>
        <v>1.1112664493616808</v>
      </c>
      <c r="AB48" s="18">
        <f t="shared" ref="AB48:AB54" si="57">IF(AB$6-Z$6 &lt;&gt; 0,(EXP(LN(AB10/Z10)/(AB$6-Z$6))-1)*100,0)</f>
        <v>1.5843294433610211</v>
      </c>
      <c r="AD48" s="18">
        <f t="shared" ref="AD48:AF48" si="58">IF($F$6-$D$6 &lt;&gt; 0,(EXP(LN(1+(AD28/100))/($F$6-$D$6))-1)*100,0)</f>
        <v>1.5843294433610211</v>
      </c>
      <c r="AE48" s="18">
        <f t="shared" si="58"/>
        <v>3.3492334262142487</v>
      </c>
      <c r="AF48" s="18">
        <f t="shared" si="58"/>
        <v>4.3902466558257691</v>
      </c>
    </row>
    <row r="49" spans="1:32" x14ac:dyDescent="0.2">
      <c r="A49" t="str">
        <f>$A$11</f>
        <v>Administrative and secretarial occupations</v>
      </c>
      <c r="B49" s="18">
        <f t="shared" si="42"/>
        <v>-1.0268917453297388</v>
      </c>
      <c r="C49" s="18">
        <f t="shared" si="42"/>
        <v>1.1765715700096768</v>
      </c>
      <c r="D49" s="18">
        <f t="shared" si="42"/>
        <v>6.1007887871911137E-2</v>
      </c>
      <c r="E49" s="18">
        <f t="shared" si="42"/>
        <v>-0.84679934360579745</v>
      </c>
      <c r="F49" s="18">
        <f t="shared" si="54"/>
        <v>-0.54511576664943995</v>
      </c>
      <c r="H49" s="18">
        <f t="shared" si="51"/>
        <v>-0.54511576664943995</v>
      </c>
      <c r="I49" s="18">
        <f t="shared" si="51"/>
        <v>2.719691016455017</v>
      </c>
      <c r="J49" s="18">
        <f t="shared" si="51"/>
        <v>2.350078388978738</v>
      </c>
      <c r="L49" t="str">
        <f>$A$11</f>
        <v>Administrative and secretarial occupations</v>
      </c>
      <c r="M49" s="18">
        <f t="shared" si="43"/>
        <v>-2.0210932740719612</v>
      </c>
      <c r="N49" s="18">
        <f t="shared" si="44"/>
        <v>14.46680407847143</v>
      </c>
      <c r="O49" s="18">
        <f t="shared" si="45"/>
        <v>0.92708883068641779</v>
      </c>
      <c r="P49" s="18">
        <f t="shared" si="46"/>
        <v>0.8352676927380509</v>
      </c>
      <c r="Q49" s="18">
        <f t="shared" si="55"/>
        <v>0.86586545310423091</v>
      </c>
      <c r="S49" s="18">
        <f t="shared" ref="S49:U49" si="59">IF($F$6-$D$6 &lt;&gt; 0,(EXP(LN(1+(S29/100))/($F$6-$D$6))-1)*100,0)</f>
        <v>0.86586545310423091</v>
      </c>
      <c r="T49" s="18">
        <f t="shared" si="59"/>
        <v>2.2320284024834214</v>
      </c>
      <c r="U49" s="18">
        <f t="shared" si="59"/>
        <v>2.8783140495954429</v>
      </c>
      <c r="W49" t="str">
        <f>$A$11</f>
        <v>Administrative and secretarial occupations</v>
      </c>
      <c r="X49" s="18">
        <f t="shared" si="47"/>
        <v>-0.77559934001016906</v>
      </c>
      <c r="Y49" s="18">
        <f t="shared" si="48"/>
        <v>-2.078022708283378</v>
      </c>
      <c r="Z49" s="18">
        <f t="shared" si="49"/>
        <v>-0.1925289061445512</v>
      </c>
      <c r="AA49" s="18">
        <f t="shared" si="50"/>
        <v>-1.4108311449169575</v>
      </c>
      <c r="AB49" s="18">
        <f t="shared" si="57"/>
        <v>-1.006391786694627</v>
      </c>
      <c r="AD49" s="18">
        <f t="shared" ref="AD49:AF49" si="60">IF($F$6-$D$6 &lt;&gt; 0,(EXP(LN(1+(AD29/100))/($F$6-$D$6))-1)*100,0)</f>
        <v>-1.006391786694627</v>
      </c>
      <c r="AE49" s="18">
        <f t="shared" si="60"/>
        <v>2.8535177380100585</v>
      </c>
      <c r="AF49" s="18">
        <f t="shared" si="60"/>
        <v>2.1915706761153952</v>
      </c>
    </row>
    <row r="50" spans="1:32" x14ac:dyDescent="0.2">
      <c r="A50" t="str">
        <f>$A$12</f>
        <v>Skilled trades occupations</v>
      </c>
      <c r="B50" s="18">
        <f t="shared" si="42"/>
        <v>0.42488272679725991</v>
      </c>
      <c r="C50" s="18">
        <f t="shared" si="42"/>
        <v>-13.127278922952001</v>
      </c>
      <c r="D50" s="18">
        <f t="shared" si="42"/>
        <v>0.80608970030109361</v>
      </c>
      <c r="E50" s="18">
        <f t="shared" si="42"/>
        <v>-5.1618690169130677E-2</v>
      </c>
      <c r="F50" s="18">
        <f t="shared" si="54"/>
        <v>0.23347015723682585</v>
      </c>
      <c r="H50" s="18">
        <f t="shared" si="51"/>
        <v>0.23347015723682585</v>
      </c>
      <c r="I50" s="18">
        <f t="shared" si="51"/>
        <v>2.4630893138617438</v>
      </c>
      <c r="J50" s="18">
        <f t="shared" si="51"/>
        <v>2.6299830830186055</v>
      </c>
      <c r="L50" t="str">
        <f>$A$12</f>
        <v>Skilled trades occupations</v>
      </c>
      <c r="M50" s="18">
        <f t="shared" si="43"/>
        <v>0.81088091854863986</v>
      </c>
      <c r="N50" s="18">
        <f t="shared" si="44"/>
        <v>-15.46875819243475</v>
      </c>
      <c r="O50" s="18">
        <f t="shared" si="45"/>
        <v>0.54256750610792714</v>
      </c>
      <c r="P50" s="18">
        <f t="shared" si="46"/>
        <v>-0.31004177357816243</v>
      </c>
      <c r="Q50" s="18">
        <f t="shared" si="55"/>
        <v>-2.6645078435905134E-2</v>
      </c>
      <c r="S50" s="18">
        <f t="shared" ref="S50:U50" si="61">IF($F$6-$D$6 &lt;&gt; 0,(EXP(LN(1+(S30/100))/($F$6-$D$6))-1)*100,0)</f>
        <v>-2.6645078435905134E-2</v>
      </c>
      <c r="T50" s="18">
        <f t="shared" si="61"/>
        <v>2.2685624205930566</v>
      </c>
      <c r="U50" s="18">
        <f t="shared" si="61"/>
        <v>2.2491090336791197</v>
      </c>
      <c r="W50" t="str">
        <f>$A$12</f>
        <v>Skilled trades occupations</v>
      </c>
      <c r="X50" s="18">
        <f t="shared" si="47"/>
        <v>-2.3295742951585319</v>
      </c>
      <c r="Y50" s="18">
        <f t="shared" si="48"/>
        <v>4.965604988890493</v>
      </c>
      <c r="Z50" s="18">
        <f t="shared" si="49"/>
        <v>2.3870205074562501</v>
      </c>
      <c r="AA50" s="18">
        <f t="shared" si="50"/>
        <v>1.3128630980062006</v>
      </c>
      <c r="AB50" s="18">
        <f t="shared" si="57"/>
        <v>1.6696575663283975</v>
      </c>
      <c r="AD50" s="18">
        <f t="shared" ref="AD50:AF50" si="62">IF($F$6-$D$6 &lt;&gt; 0,(EXP(LN(1+(AD30/100))/($F$6-$D$6))-1)*100,0)</f>
        <v>1.6696575663283975</v>
      </c>
      <c r="AE50" s="18">
        <f t="shared" si="62"/>
        <v>3.5699023930267693</v>
      </c>
      <c r="AF50" s="18">
        <f t="shared" si="62"/>
        <v>4.6393279244240304</v>
      </c>
    </row>
    <row r="51" spans="1:32" x14ac:dyDescent="0.2">
      <c r="A51" t="str">
        <f>$A$13</f>
        <v>Caring, leisure and other service occupations</v>
      </c>
      <c r="B51" s="18">
        <f t="shared" si="42"/>
        <v>0.95519642462691401</v>
      </c>
      <c r="C51" s="18">
        <f t="shared" si="42"/>
        <v>-5.3990635320911302</v>
      </c>
      <c r="D51" s="18">
        <f t="shared" si="42"/>
        <v>0.16597967493359178</v>
      </c>
      <c r="E51" s="18">
        <f t="shared" si="42"/>
        <v>0.4958966842296908</v>
      </c>
      <c r="F51" s="18">
        <f t="shared" si="54"/>
        <v>0.3858037854583829</v>
      </c>
      <c r="H51" s="18">
        <f t="shared" si="51"/>
        <v>0.3858037854583829</v>
      </c>
      <c r="I51" s="18">
        <f t="shared" si="51"/>
        <v>2.9738645406443887</v>
      </c>
      <c r="J51" s="18">
        <f t="shared" si="51"/>
        <v>3.2322747473612301</v>
      </c>
      <c r="L51" t="str">
        <f>$A$13</f>
        <v>Caring, leisure and other service occupations</v>
      </c>
      <c r="M51" s="18">
        <f t="shared" si="43"/>
        <v>0.51780614192993291</v>
      </c>
      <c r="N51" s="18">
        <f t="shared" si="44"/>
        <v>-3.0984538948241824</v>
      </c>
      <c r="O51" s="18">
        <f t="shared" si="45"/>
        <v>1.8750763314508312</v>
      </c>
      <c r="P51" s="18">
        <f t="shared" si="46"/>
        <v>1.3259121223444303</v>
      </c>
      <c r="Q51" s="18">
        <f t="shared" si="55"/>
        <v>1.5086371453795877</v>
      </c>
      <c r="S51" s="18">
        <f t="shared" ref="S51:U51" si="63">IF($F$6-$D$6 &lt;&gt; 0,(EXP(LN(1+(S31/100))/($F$6-$D$6))-1)*100,0)</f>
        <v>1.5086371453795877</v>
      </c>
      <c r="T51" s="18">
        <f t="shared" si="63"/>
        <v>2.7337830696038123</v>
      </c>
      <c r="U51" s="18">
        <f t="shared" si="63"/>
        <v>3.8031183670923285</v>
      </c>
      <c r="W51" t="str">
        <f>$A$13</f>
        <v>Caring, leisure and other service occupations</v>
      </c>
      <c r="X51" s="18">
        <f t="shared" si="47"/>
        <v>1.0803626898605145</v>
      </c>
      <c r="Y51" s="18">
        <f t="shared" si="48"/>
        <v>-6.0482910540728296</v>
      </c>
      <c r="Z51" s="18">
        <f t="shared" si="49"/>
        <v>-0.35410764279616425</v>
      </c>
      <c r="AA51" s="18">
        <f t="shared" si="50"/>
        <v>0.21222567328400554</v>
      </c>
      <c r="AB51" s="18">
        <f t="shared" si="57"/>
        <v>2.3091164766109173E-2</v>
      </c>
      <c r="AD51" s="18">
        <f t="shared" ref="AD51:AF51" si="64">IF($F$6-$D$6 &lt;&gt; 0,(EXP(LN(1+(AD31/100))/($F$6-$D$6))-1)*100,0)</f>
        <v>2.3091164766109173E-2</v>
      </c>
      <c r="AE51" s="18">
        <f t="shared" si="64"/>
        <v>3.0422940275449672</v>
      </c>
      <c r="AF51" s="18">
        <f t="shared" si="64"/>
        <v>3.0574813973808013</v>
      </c>
    </row>
    <row r="52" spans="1:32" x14ac:dyDescent="0.2">
      <c r="A52" t="str">
        <f>$A$14</f>
        <v>Sales and customer service occupations</v>
      </c>
      <c r="B52" s="18">
        <f t="shared" si="42"/>
        <v>-0.3203379144192553</v>
      </c>
      <c r="C52" s="18">
        <f t="shared" si="42"/>
        <v>0.53644997091650826</v>
      </c>
      <c r="D52" s="18">
        <f t="shared" si="42"/>
        <v>0.30744779042835013</v>
      </c>
      <c r="E52" s="18">
        <f t="shared" si="42"/>
        <v>4.4602567523099879E-2</v>
      </c>
      <c r="F52" s="18">
        <f t="shared" si="54"/>
        <v>0.13214102383487525</v>
      </c>
      <c r="H52" s="18">
        <f t="shared" si="51"/>
        <v>0.13214102383487525</v>
      </c>
      <c r="I52" s="18">
        <f t="shared" si="51"/>
        <v>2.5048889189506873</v>
      </c>
      <c r="J52" s="18">
        <f t="shared" si="51"/>
        <v>2.5986134700966668</v>
      </c>
      <c r="L52" t="str">
        <f>$A$14</f>
        <v>Sales and customer service occupations</v>
      </c>
      <c r="M52" s="18">
        <f t="shared" si="43"/>
        <v>-4.2097378850247669E-2</v>
      </c>
      <c r="N52" s="18">
        <f t="shared" si="44"/>
        <v>2.1690333348235002</v>
      </c>
      <c r="O52" s="18">
        <f t="shared" si="45"/>
        <v>0.93613495379449851</v>
      </c>
      <c r="P52" s="18">
        <f t="shared" si="46"/>
        <v>0.41921160342235364</v>
      </c>
      <c r="Q52" s="18">
        <f t="shared" si="55"/>
        <v>0.59122456924034505</v>
      </c>
      <c r="S52" s="18">
        <f t="shared" ref="S52:U52" si="65">IF($F$6-$D$6 &lt;&gt; 0,(EXP(LN(1+(S32/100))/($F$6-$D$6))-1)*100,0)</f>
        <v>0.59122456924034505</v>
      </c>
      <c r="T52" s="18">
        <f t="shared" si="65"/>
        <v>2.0323625191764005</v>
      </c>
      <c r="U52" s="18">
        <f t="shared" si="65"/>
        <v>2.4831807110007764</v>
      </c>
      <c r="W52" t="str">
        <f>$A$14</f>
        <v>Sales and customer service occupations</v>
      </c>
      <c r="X52" s="18">
        <f t="shared" si="47"/>
        <v>-0.5218818180184881</v>
      </c>
      <c r="Y52" s="18">
        <f t="shared" si="48"/>
        <v>-0.66042164933328706</v>
      </c>
      <c r="Z52" s="18">
        <f t="shared" si="49"/>
        <v>-0.17722044471617515</v>
      </c>
      <c r="AA52" s="18">
        <f t="shared" si="50"/>
        <v>-0.26326789114374805</v>
      </c>
      <c r="AB52" s="18">
        <f t="shared" si="57"/>
        <v>-0.23459365361356843</v>
      </c>
      <c r="AD52" s="18">
        <f t="shared" ref="AD52:AF52" si="66">IF($F$6-$D$6 &lt;&gt; 0,(EXP(LN(1+(AD32/100))/($F$6-$D$6))-1)*100,0)</f>
        <v>-0.23459365361356843</v>
      </c>
      <c r="AE52" s="18">
        <f t="shared" si="66"/>
        <v>2.8420281174146966</v>
      </c>
      <c r="AF52" s="18">
        <f t="shared" si="66"/>
        <v>2.6844625378046771</v>
      </c>
    </row>
    <row r="53" spans="1:32" x14ac:dyDescent="0.2">
      <c r="A53" t="str">
        <f>$A$15</f>
        <v>Process, plant and machine operatives</v>
      </c>
      <c r="B53" s="18">
        <f t="shared" si="42"/>
        <v>2.0493816876202553</v>
      </c>
      <c r="C53" s="18">
        <f t="shared" si="42"/>
        <v>-16.756391670992432</v>
      </c>
      <c r="D53" s="18">
        <f t="shared" si="42"/>
        <v>0.68560515432711799</v>
      </c>
      <c r="E53" s="18">
        <f t="shared" si="42"/>
        <v>-0.29692097432258979</v>
      </c>
      <c r="F53" s="18">
        <f t="shared" si="54"/>
        <v>2.9517772740295101E-2</v>
      </c>
      <c r="H53" s="18">
        <f t="shared" si="51"/>
        <v>2.9517772740295101E-2</v>
      </c>
      <c r="I53" s="18">
        <f t="shared" si="51"/>
        <v>2.6783742944753497</v>
      </c>
      <c r="J53" s="18">
        <f t="shared" si="51"/>
        <v>2.6987762237259405</v>
      </c>
      <c r="L53" t="str">
        <f>$A$15</f>
        <v>Process, plant and machine operatives</v>
      </c>
      <c r="M53" s="18">
        <f t="shared" si="43"/>
        <v>2.3061425816272019</v>
      </c>
      <c r="N53" s="18">
        <f t="shared" si="44"/>
        <v>-17.102637396135243</v>
      </c>
      <c r="O53" s="18">
        <f t="shared" si="45"/>
        <v>0.18374233941382823</v>
      </c>
      <c r="P53" s="18">
        <f t="shared" si="46"/>
        <v>-0.46381359376672648</v>
      </c>
      <c r="Q53" s="18">
        <f t="shared" si="55"/>
        <v>-0.24842802335648395</v>
      </c>
      <c r="S53" s="18">
        <f t="shared" ref="S53:U53" si="67">IF($F$6-$D$6 &lt;&gt; 0,(EXP(LN(1+(S33/100))/($F$6-$D$6))-1)*100,0)</f>
        <v>-0.24842802335648395</v>
      </c>
      <c r="T53" s="18">
        <f t="shared" si="67"/>
        <v>2.5745582395836797</v>
      </c>
      <c r="U53" s="18">
        <f t="shared" si="67"/>
        <v>2.4014845769358306</v>
      </c>
      <c r="W53" t="str">
        <f>$A$15</f>
        <v>Process, plant and machine operatives</v>
      </c>
      <c r="X53" s="18">
        <f t="shared" si="47"/>
        <v>-8.8125001386341051E-2</v>
      </c>
      <c r="Y53" s="18">
        <f t="shared" si="48"/>
        <v>-13.697286329644786</v>
      </c>
      <c r="Z53" s="18">
        <f t="shared" si="49"/>
        <v>4.5879493722343456</v>
      </c>
      <c r="AA53" s="18">
        <f t="shared" si="50"/>
        <v>0.78256942132588492</v>
      </c>
      <c r="AB53" s="18">
        <f t="shared" si="57"/>
        <v>2.0353911260199142</v>
      </c>
      <c r="AD53" s="18">
        <f t="shared" ref="AD53:AF53" si="68">IF($F$6-$D$6 &lt;&gt; 0,(EXP(LN(1+(AD33/100))/($F$6-$D$6))-1)*100,0)</f>
        <v>2.0353911260199142</v>
      </c>
      <c r="AE53" s="18">
        <f t="shared" si="68"/>
        <v>3.5049527079811016</v>
      </c>
      <c r="AF53" s="18">
        <f t="shared" si="68"/>
        <v>4.8314936624301419</v>
      </c>
    </row>
    <row r="54" spans="1:32" x14ac:dyDescent="0.2">
      <c r="A54" t="str">
        <f>$A$16</f>
        <v>Elementary occupations</v>
      </c>
      <c r="B54" s="18">
        <f t="shared" si="42"/>
        <v>-7.668240556624184E-3</v>
      </c>
      <c r="C54" s="18">
        <f t="shared" si="42"/>
        <v>-9.0422846282791962</v>
      </c>
      <c r="D54" s="18">
        <f t="shared" si="42"/>
        <v>0.22420148819501939</v>
      </c>
      <c r="E54" s="18">
        <f t="shared" si="42"/>
        <v>-0.31824859606008893</v>
      </c>
      <c r="F54" s="18">
        <f t="shared" si="54"/>
        <v>-0.13775890389595702</v>
      </c>
      <c r="H54" s="18">
        <f t="shared" si="51"/>
        <v>-0.13775890389595702</v>
      </c>
      <c r="I54" s="18">
        <f t="shared" si="51"/>
        <v>2.5922300357275718</v>
      </c>
      <c r="J54" s="18">
        <f t="shared" si="51"/>
        <v>2.4962511221018557</v>
      </c>
      <c r="L54" t="str">
        <f>$A$16</f>
        <v>Elementary occupations</v>
      </c>
      <c r="M54" s="18">
        <f t="shared" si="43"/>
        <v>-0.53206828548104657</v>
      </c>
      <c r="N54" s="18">
        <f t="shared" si="44"/>
        <v>-8.5104367030103596</v>
      </c>
      <c r="O54" s="18">
        <f t="shared" si="45"/>
        <v>0.84020869720580205</v>
      </c>
      <c r="P54" s="18">
        <f t="shared" si="46"/>
        <v>-0.4584542764696109</v>
      </c>
      <c r="Q54" s="18">
        <f t="shared" si="55"/>
        <v>-2.7435639244943744E-2</v>
      </c>
      <c r="S54" s="18">
        <f t="shared" ref="S54:U54" si="69">IF($F$6-$D$6 &lt;&gt; 0,(EXP(LN(1+(S34/100))/($F$6-$D$6))-1)*100,0)</f>
        <v>-2.7435639244943744E-2</v>
      </c>
      <c r="T54" s="18">
        <f t="shared" si="69"/>
        <v>2.1901523064957296</v>
      </c>
      <c r="U54" s="18">
        <f t="shared" si="69"/>
        <v>2.1699054880541579</v>
      </c>
      <c r="W54" t="str">
        <f>$A$16</f>
        <v>Elementary occupations</v>
      </c>
      <c r="X54" s="18">
        <f t="shared" si="47"/>
        <v>0.55950319210236188</v>
      </c>
      <c r="Y54" s="18">
        <f t="shared" si="48"/>
        <v>-9.6020295953300199</v>
      </c>
      <c r="Z54" s="18">
        <f t="shared" si="49"/>
        <v>-0.44904576634384741</v>
      </c>
      <c r="AA54" s="18">
        <f t="shared" si="50"/>
        <v>-0.16110645955883518</v>
      </c>
      <c r="AB54" s="18">
        <f t="shared" si="57"/>
        <v>-0.25717864642385013</v>
      </c>
      <c r="AD54" s="18">
        <f t="shared" ref="AD54:AF54" si="70">IF($F$6-$D$6 &lt;&gt; 0,(EXP(LN(1+(AD34/100))/($F$6-$D$6))-1)*100,0)</f>
        <v>-0.25717864642385013</v>
      </c>
      <c r="AE54" s="18">
        <f t="shared" si="70"/>
        <v>2.997551976178614</v>
      </c>
      <c r="AF54" s="18">
        <f t="shared" si="70"/>
        <v>2.8285711336750952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1.2928273300214732</v>
      </c>
      <c r="C56" s="26">
        <f>IF(D$6-C$6 &lt;&gt; 0,(EXP(LN(D18/C18)/(D$6-C$6))-1)*100,0)</f>
        <v>-2.5111694522196193</v>
      </c>
      <c r="D56" s="26">
        <f>IF(E$6-D$6 &lt;&gt; 0,(EXP(LN(E18/D18)/(E$6-D$6))-1)*100,0)</f>
        <v>0.53827906969545758</v>
      </c>
      <c r="E56" s="26">
        <f>IF(F$6-E$6 &lt;&gt; 0,(EXP(LN(F18/E18)/(F$6-E$6))-1)*100,0)</f>
        <v>0.36715979175778735</v>
      </c>
      <c r="F56" s="26">
        <f t="shared" si="54"/>
        <v>0.42416716541802124</v>
      </c>
      <c r="H56" s="26">
        <f t="shared" si="51"/>
        <v>0.42416716541802124</v>
      </c>
      <c r="I56" s="26">
        <f t="shared" ref="I56" si="71">IF($F$6-$D$6 &lt;&gt; 0,(EXP(LN(1+(I36/100))/($F$6-$D$6))-1)*100,0)</f>
        <v>2.7186509022398386</v>
      </c>
      <c r="J56" s="26">
        <f t="shared" ref="J56" si="72">IF($F$6-$D$6 &lt;&gt; 0,(EXP(LN(1+(J36/100))/($F$6-$D$6))-1)*100,0)</f>
        <v>3.0128618714026834</v>
      </c>
      <c r="L56" s="24" t="str">
        <f>$A$18</f>
        <v>All occupations</v>
      </c>
      <c r="M56" s="26">
        <f>IF(N$6-M$6 &lt;&gt; 0,(EXP(LN(N18/M18)/(N$6-M$6))-1)*100,0)</f>
        <v>1.1695437697039512</v>
      </c>
      <c r="N56" s="26">
        <f>IF(O$6-N$6 &lt;&gt; 0,(EXP(LN(O18/N18)/(O$6-N$6))-1)*100,0)</f>
        <v>-3.9099759233404585</v>
      </c>
      <c r="O56" s="26">
        <f>IF(P$6-O$6 &lt;&gt; 0,(EXP(LN(P18/O18)/(P$6-O$6))-1)*100,0)</f>
        <v>0.61637404189871514</v>
      </c>
      <c r="P56" s="26">
        <f>IF(Q$6-P$6 &lt;&gt; 0,(EXP(LN(Q18/P18)/(Q$6-P$6))-1)*100,0)</f>
        <v>0.37078756395945156</v>
      </c>
      <c r="Q56" s="26">
        <f t="shared" ref="Q56" si="73">IF(Q$6-O$6 &lt;&gt; 0,(EXP(LN(Q18/O18)/(Q$6-O$6))-1)*100,0)</f>
        <v>0.45258304731337073</v>
      </c>
      <c r="S56" s="26">
        <f t="shared" ref="S56:U56" si="74">IF($F$6-$D$6 &lt;&gt; 0,(EXP(LN(1+(S36/100))/($F$6-$D$6))-1)*100,0)</f>
        <v>0.45258304731337073</v>
      </c>
      <c r="T56" s="26">
        <f t="shared" si="74"/>
        <v>2.3350015822830139</v>
      </c>
      <c r="U56" s="26">
        <f t="shared" si="74"/>
        <v>2.6656161550033142</v>
      </c>
      <c r="W56" s="24" t="str">
        <f>$A$18</f>
        <v>All occupations</v>
      </c>
      <c r="X56" s="26">
        <f>IF(Y$6-X$6 &lt;&gt; 0,(EXP(LN(Y18/X18)/(Y$6-X$6))-1)*100,0)</f>
        <v>1.4239699470535605</v>
      </c>
      <c r="Y56" s="26">
        <f>IF(Z$6-Y$6 &lt;&gt; 0,(EXP(LN(Z18/Y18)/(Z$6-Y$6))-1)*100,0)</f>
        <v>-1.032506039197123</v>
      </c>
      <c r="Z56" s="26">
        <f>IF(AA$6-Z$6 &lt;&gt; 0,(EXP(LN(AA18/Z18)/(AA$6-Z$6))-1)*100,0)</f>
        <v>0.45787281169906713</v>
      </c>
      <c r="AA56" s="26">
        <f>IF(AB$6-AA$6 &lt;&gt; 0,(EXP(LN(AB18/AA18)/(AB$6-AA$6))-1)*100,0)</f>
        <v>0.36340570251187643</v>
      </c>
      <c r="AB56" s="26">
        <f t="shared" ref="AB56" si="75">IF(AB$6-Z$6 &lt;&gt; 0,(EXP(LN(AB18/Z18)/(AB$6-Z$6))-1)*100,0)</f>
        <v>0.39488486437986303</v>
      </c>
      <c r="AD56" s="26">
        <f t="shared" ref="AD56:AF56" si="76">IF($F$6-$D$6 &lt;&gt; 0,(EXP(LN(1+(AD36/100))/($F$6-$D$6))-1)*100,0)</f>
        <v>0.39488486437986303</v>
      </c>
      <c r="AE56" s="26">
        <f t="shared" si="76"/>
        <v>3.0925996236199849</v>
      </c>
      <c r="AF56" s="26">
        <f t="shared" si="76"/>
        <v>3.3529959313089996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12.647275556254499</v>
      </c>
      <c r="C64" s="27">
        <f t="shared" si="77"/>
        <v>0.53809349927800554</v>
      </c>
      <c r="D64" s="27">
        <f t="shared" si="77"/>
        <v>-4.330648512738648</v>
      </c>
      <c r="E64" s="27">
        <f t="shared" si="77"/>
        <v>9.9479028490425208</v>
      </c>
      <c r="F64" s="27">
        <f>F8-D8</f>
        <v>5.6172543363038727</v>
      </c>
      <c r="L64" t="str">
        <f>$A$8</f>
        <v>Managers, directors and senior officials</v>
      </c>
      <c r="M64" s="27">
        <f t="shared" ref="M64:M72" si="78">N8-M8</f>
        <v>6.4378732214626879</v>
      </c>
      <c r="N64" s="27">
        <f t="shared" ref="N64:N72" si="79">O8-N8</f>
        <v>-0.96426535618019216</v>
      </c>
      <c r="O64" s="27">
        <f t="shared" ref="O64:O72" si="80">P8-O8</f>
        <v>-3.5728139923935558</v>
      </c>
      <c r="P64" s="27">
        <f t="shared" ref="P64:P72" si="81">Q8-P8</f>
        <v>4.0548241722518767</v>
      </c>
      <c r="Q64" s="27">
        <f>Q8-O8</f>
        <v>0.48201017985832095</v>
      </c>
      <c r="W64" t="str">
        <f>$A$8</f>
        <v>Managers, directors and senior officials</v>
      </c>
      <c r="X64" s="27">
        <f t="shared" ref="X64:X72" si="82">Y8-X8</f>
        <v>6.2094023347919602</v>
      </c>
      <c r="Y64" s="27">
        <f t="shared" ref="Y64:Y72" si="83">Z8-Y8</f>
        <v>1.5023588554580769</v>
      </c>
      <c r="Z64" s="27">
        <f t="shared" ref="Z64:Z72" si="84">AA8-Z8</f>
        <v>-0.75783452034495014</v>
      </c>
      <c r="AA64" s="27">
        <f t="shared" ref="AA64:AA72" si="85">AB8-AA8</f>
        <v>5.8930786767906156</v>
      </c>
      <c r="AB64" s="27">
        <f>AB8-Z8</f>
        <v>5.1352441564456655</v>
      </c>
    </row>
    <row r="65" spans="1:31" x14ac:dyDescent="0.2">
      <c r="A65" t="str">
        <f>$A$9</f>
        <v>Professional occupations</v>
      </c>
      <c r="B65" s="27">
        <f t="shared" si="77"/>
        <v>21.804997919929008</v>
      </c>
      <c r="C65" s="27">
        <f t="shared" si="77"/>
        <v>4.8780686560815241</v>
      </c>
      <c r="D65" s="27">
        <f t="shared" si="77"/>
        <v>14.065362924322073</v>
      </c>
      <c r="E65" s="27">
        <f t="shared" si="77"/>
        <v>19.691619790971657</v>
      </c>
      <c r="F65" s="27">
        <f t="shared" ref="F65:F72" si="86">F9-D9</f>
        <v>33.756982715293731</v>
      </c>
      <c r="L65" t="str">
        <f>$A$9</f>
        <v>Professional occupations</v>
      </c>
      <c r="M65" s="27">
        <f t="shared" si="78"/>
        <v>8.8936452446552323</v>
      </c>
      <c r="N65" s="27">
        <f t="shared" si="79"/>
        <v>2.2521743375804704</v>
      </c>
      <c r="O65" s="27">
        <f t="shared" si="80"/>
        <v>10.51709575620346</v>
      </c>
      <c r="P65" s="27">
        <f t="shared" si="81"/>
        <v>9.9786945797208801</v>
      </c>
      <c r="Q65" s="27">
        <f t="shared" ref="Q65:Q72" si="87">Q9-O9</f>
        <v>20.49579033592434</v>
      </c>
      <c r="W65" t="str">
        <f>$A$9</f>
        <v>Professional occupations</v>
      </c>
      <c r="X65" s="27">
        <f t="shared" si="82"/>
        <v>12.911352675273719</v>
      </c>
      <c r="Y65" s="27">
        <f t="shared" si="83"/>
        <v>2.6258943185010395</v>
      </c>
      <c r="Z65" s="27">
        <f t="shared" si="84"/>
        <v>3.5482671681187981</v>
      </c>
      <c r="AA65" s="27">
        <f t="shared" si="85"/>
        <v>9.7129252112508482</v>
      </c>
      <c r="AB65" s="27">
        <f t="shared" ref="AB65:AB72" si="88">AB9-Z9</f>
        <v>13.261192379369646</v>
      </c>
    </row>
    <row r="66" spans="1:31" x14ac:dyDescent="0.2">
      <c r="A66" t="str">
        <f>$A$10</f>
        <v>Associate professional occupations</v>
      </c>
      <c r="B66" s="27">
        <f t="shared" si="77"/>
        <v>5.5883060339576218</v>
      </c>
      <c r="C66" s="27">
        <f t="shared" si="77"/>
        <v>3.9374627845541283</v>
      </c>
      <c r="D66" s="27">
        <f t="shared" si="77"/>
        <v>6.0894702682737858</v>
      </c>
      <c r="E66" s="27">
        <f t="shared" si="77"/>
        <v>10.254635280674748</v>
      </c>
      <c r="F66" s="27">
        <f t="shared" si="86"/>
        <v>16.344105548948534</v>
      </c>
      <c r="L66" t="str">
        <f>$A$10</f>
        <v>Associate professional occupations</v>
      </c>
      <c r="M66" s="27">
        <f t="shared" si="78"/>
        <v>1.2203719088842533</v>
      </c>
      <c r="N66" s="27">
        <f t="shared" si="79"/>
        <v>1.8721872266108903</v>
      </c>
      <c r="O66" s="27">
        <f t="shared" si="80"/>
        <v>-1.5941881910371904</v>
      </c>
      <c r="P66" s="27">
        <f t="shared" si="81"/>
        <v>2.6291932075677096</v>
      </c>
      <c r="Q66" s="27">
        <f t="shared" si="87"/>
        <v>1.0350050165305191</v>
      </c>
      <c r="W66" t="str">
        <f>$A$10</f>
        <v>Associate professional occupations</v>
      </c>
      <c r="X66" s="27">
        <f t="shared" si="82"/>
        <v>4.3679341250733188</v>
      </c>
      <c r="Y66" s="27">
        <f t="shared" si="83"/>
        <v>2.0652755579432451</v>
      </c>
      <c r="Z66" s="27">
        <f t="shared" si="84"/>
        <v>7.6836584593110473</v>
      </c>
      <c r="AA66" s="27">
        <f t="shared" si="85"/>
        <v>7.6254420731068961</v>
      </c>
      <c r="AB66" s="27">
        <f t="shared" si="88"/>
        <v>15.309100532417943</v>
      </c>
    </row>
    <row r="67" spans="1:31" x14ac:dyDescent="0.2">
      <c r="A67" t="str">
        <f>$A$11</f>
        <v>Administrative and secretarial occupations</v>
      </c>
      <c r="B67" s="27">
        <f t="shared" si="77"/>
        <v>-3.6978909741901873</v>
      </c>
      <c r="C67" s="27">
        <f t="shared" si="77"/>
        <v>1.0321715949011434</v>
      </c>
      <c r="D67" s="27">
        <f t="shared" si="77"/>
        <v>0.27108120899762866</v>
      </c>
      <c r="E67" s="27">
        <f t="shared" si="77"/>
        <v>-7.2581887688609044</v>
      </c>
      <c r="F67" s="27">
        <f t="shared" si="86"/>
        <v>-6.9871075598632757</v>
      </c>
      <c r="L67" t="str">
        <f>$A$11</f>
        <v>Administrative and secretarial occupations</v>
      </c>
      <c r="M67" s="27">
        <f t="shared" si="78"/>
        <v>-1.4685752762729756</v>
      </c>
      <c r="N67" s="27">
        <f t="shared" si="79"/>
        <v>2.4965529690459505</v>
      </c>
      <c r="O67" s="27">
        <f t="shared" si="80"/>
        <v>0.9328065181382712</v>
      </c>
      <c r="P67" s="27">
        <f t="shared" si="81"/>
        <v>1.7942879934019516</v>
      </c>
      <c r="Q67" s="27">
        <f t="shared" si="87"/>
        <v>2.7270945115402228</v>
      </c>
      <c r="W67" t="str">
        <f>$A$11</f>
        <v>Administrative and secretarial occupations</v>
      </c>
      <c r="X67" s="27">
        <f t="shared" si="82"/>
        <v>-2.229315697917059</v>
      </c>
      <c r="Y67" s="27">
        <f t="shared" si="83"/>
        <v>-1.4643813741448639</v>
      </c>
      <c r="Z67" s="27">
        <f t="shared" si="84"/>
        <v>-0.66172530914074912</v>
      </c>
      <c r="AA67" s="27">
        <f t="shared" si="85"/>
        <v>-9.0524767622628346</v>
      </c>
      <c r="AB67" s="27">
        <f t="shared" si="88"/>
        <v>-9.7142020714035837</v>
      </c>
    </row>
    <row r="68" spans="1:31" x14ac:dyDescent="0.2">
      <c r="A68" t="str">
        <f>$A$12</f>
        <v>Skilled trades occupations</v>
      </c>
      <c r="B68" s="27">
        <f t="shared" si="77"/>
        <v>1.4376321249228283</v>
      </c>
      <c r="C68" s="27">
        <f t="shared" si="77"/>
        <v>-11.222558262230109</v>
      </c>
      <c r="D68" s="27">
        <f t="shared" si="77"/>
        <v>3.041973929604751</v>
      </c>
      <c r="E68" s="27">
        <f t="shared" si="77"/>
        <v>-0.3981372606742184</v>
      </c>
      <c r="F68" s="27">
        <f t="shared" si="86"/>
        <v>2.6438366689305326</v>
      </c>
      <c r="L68" t="str">
        <f>$A$12</f>
        <v>Skilled trades occupations</v>
      </c>
      <c r="M68" s="27">
        <f t="shared" si="78"/>
        <v>2.4061909884027841</v>
      </c>
      <c r="N68" s="27">
        <f t="shared" si="79"/>
        <v>-11.708986225882889</v>
      </c>
      <c r="O68" s="27">
        <f t="shared" si="80"/>
        <v>1.7547592360908553</v>
      </c>
      <c r="P68" s="27">
        <f t="shared" si="81"/>
        <v>-2.0100173222881139</v>
      </c>
      <c r="Q68" s="27">
        <f t="shared" si="87"/>
        <v>-0.25525808619725865</v>
      </c>
      <c r="W68" t="str">
        <f>$A$12</f>
        <v>Skilled trades occupations</v>
      </c>
      <c r="X68" s="27">
        <f t="shared" si="82"/>
        <v>-0.96855886348000375</v>
      </c>
      <c r="Y68" s="27">
        <f t="shared" si="83"/>
        <v>0.48642796365283125</v>
      </c>
      <c r="Z68" s="27">
        <f t="shared" si="84"/>
        <v>1.2872146935139064</v>
      </c>
      <c r="AA68" s="27">
        <f t="shared" si="85"/>
        <v>1.6118800616139293</v>
      </c>
      <c r="AB68" s="27">
        <f t="shared" si="88"/>
        <v>2.8990947551278357</v>
      </c>
    </row>
    <row r="69" spans="1:31" x14ac:dyDescent="0.2">
      <c r="A69" t="str">
        <f>$A$13</f>
        <v>Caring, leisure and other service occupations</v>
      </c>
      <c r="B69" s="27">
        <f t="shared" si="77"/>
        <v>3.2404274979628127</v>
      </c>
      <c r="C69" s="27">
        <f t="shared" si="77"/>
        <v>-4.6888380401719303</v>
      </c>
      <c r="D69" s="27">
        <f t="shared" si="77"/>
        <v>0.6840830408161338</v>
      </c>
      <c r="E69" s="27">
        <f t="shared" si="77"/>
        <v>4.2009350606075344</v>
      </c>
      <c r="F69" s="27">
        <f t="shared" si="86"/>
        <v>4.8850181014236682</v>
      </c>
      <c r="L69" t="str">
        <f>$A$13</f>
        <v>Caring, leisure and other service occupations</v>
      </c>
      <c r="M69" s="27">
        <f t="shared" si="78"/>
        <v>0.39081623773430607</v>
      </c>
      <c r="N69" s="27">
        <f t="shared" si="79"/>
        <v>-0.59223042105653789</v>
      </c>
      <c r="O69" s="27">
        <f t="shared" si="80"/>
        <v>1.8028147344039418</v>
      </c>
      <c r="P69" s="27">
        <f t="shared" si="81"/>
        <v>2.8614356378817369</v>
      </c>
      <c r="Q69" s="27">
        <f t="shared" si="87"/>
        <v>4.6642503722856787</v>
      </c>
      <c r="W69" t="str">
        <f>$A$13</f>
        <v>Caring, leisure and other service occupations</v>
      </c>
      <c r="X69" s="27">
        <f t="shared" si="82"/>
        <v>2.8496112602285706</v>
      </c>
      <c r="Y69" s="27">
        <f t="shared" si="83"/>
        <v>-4.0966076191153817</v>
      </c>
      <c r="Z69" s="27">
        <f t="shared" si="84"/>
        <v>-1.1187316935878329</v>
      </c>
      <c r="AA69" s="27">
        <f t="shared" si="85"/>
        <v>1.3394994227256873</v>
      </c>
      <c r="AB69" s="27">
        <f t="shared" si="88"/>
        <v>0.22076772913785447</v>
      </c>
    </row>
    <row r="70" spans="1:31" x14ac:dyDescent="0.2">
      <c r="A70" t="str">
        <f>$A$14</f>
        <v>Sales and customer service occupations</v>
      </c>
      <c r="B70" s="27">
        <f t="shared" si="77"/>
        <v>-0.84122078589986415</v>
      </c>
      <c r="C70" s="27">
        <f t="shared" si="77"/>
        <v>0.34936909473815092</v>
      </c>
      <c r="D70" s="27">
        <f t="shared" si="77"/>
        <v>1.0127229180800441</v>
      </c>
      <c r="E70" s="27">
        <f t="shared" si="77"/>
        <v>0.29715045999785161</v>
      </c>
      <c r="F70" s="27">
        <f t="shared" si="86"/>
        <v>1.3098733780778957</v>
      </c>
      <c r="L70" t="str">
        <f>$A$14</f>
        <v>Sales and customer service occupations</v>
      </c>
      <c r="M70" s="27">
        <f t="shared" si="78"/>
        <v>-4.643787058543225E-2</v>
      </c>
      <c r="N70" s="27">
        <f t="shared" si="79"/>
        <v>0.59753901310046231</v>
      </c>
      <c r="O70" s="27">
        <f t="shared" si="80"/>
        <v>1.3423285764159729</v>
      </c>
      <c r="P70" s="27">
        <f t="shared" si="81"/>
        <v>1.2597749144167345</v>
      </c>
      <c r="Q70" s="27">
        <f t="shared" si="87"/>
        <v>2.6021034908327074</v>
      </c>
      <c r="W70" t="str">
        <f>$A$14</f>
        <v>Sales and customer service occupations</v>
      </c>
      <c r="X70" s="27">
        <f t="shared" si="82"/>
        <v>-0.79478291531440703</v>
      </c>
      <c r="Y70" s="27">
        <f t="shared" si="83"/>
        <v>-0.2481699183622581</v>
      </c>
      <c r="Z70" s="27">
        <f t="shared" si="84"/>
        <v>-0.32960565833590749</v>
      </c>
      <c r="AA70" s="27">
        <f t="shared" si="85"/>
        <v>-0.96262445441892908</v>
      </c>
      <c r="AB70" s="27">
        <f t="shared" si="88"/>
        <v>-1.2922301127548366</v>
      </c>
    </row>
    <row r="71" spans="1:31" x14ac:dyDescent="0.2">
      <c r="A71" t="str">
        <f>$A$15</f>
        <v>Process, plant and machine operatives</v>
      </c>
      <c r="B71" s="27">
        <f t="shared" si="77"/>
        <v>3.6706798871172666</v>
      </c>
      <c r="C71" s="27">
        <f t="shared" si="77"/>
        <v>-7.891479186713056</v>
      </c>
      <c r="D71" s="27">
        <f t="shared" si="77"/>
        <v>1.3624730854051634</v>
      </c>
      <c r="E71" s="27">
        <f t="shared" si="77"/>
        <v>-1.1885323778930115</v>
      </c>
      <c r="F71" s="27">
        <f t="shared" si="86"/>
        <v>0.17394070751215196</v>
      </c>
      <c r="L71" t="str">
        <f>$A$15</f>
        <v>Process, plant and machine operatives</v>
      </c>
      <c r="M71" s="27">
        <f t="shared" si="78"/>
        <v>3.6875966400812032</v>
      </c>
      <c r="N71" s="27">
        <f t="shared" si="79"/>
        <v>-7.2355831967552007</v>
      </c>
      <c r="O71" s="27">
        <f t="shared" si="80"/>
        <v>0.32338984464455223</v>
      </c>
      <c r="P71" s="27">
        <f t="shared" si="81"/>
        <v>-1.6078076790207447</v>
      </c>
      <c r="Q71" s="27">
        <f t="shared" si="87"/>
        <v>-1.2844178343761925</v>
      </c>
      <c r="W71" t="str">
        <f>$A$15</f>
        <v>Process, plant and machine operatives</v>
      </c>
      <c r="X71" s="27">
        <f t="shared" si="82"/>
        <v>-1.6916752963934911E-2</v>
      </c>
      <c r="Y71" s="27">
        <f t="shared" si="83"/>
        <v>-0.6558959899578527</v>
      </c>
      <c r="Z71" s="27">
        <f t="shared" si="84"/>
        <v>1.039083240760645</v>
      </c>
      <c r="AA71" s="27">
        <f t="shared" si="85"/>
        <v>0.41927530112770572</v>
      </c>
      <c r="AB71" s="27">
        <f t="shared" si="88"/>
        <v>1.4583585418883507</v>
      </c>
    </row>
    <row r="72" spans="1:31" x14ac:dyDescent="0.2">
      <c r="A72" t="str">
        <f>$A$16</f>
        <v>Elementary occupations</v>
      </c>
      <c r="B72" s="27">
        <f t="shared" si="77"/>
        <v>-3.0207260054012863E-2</v>
      </c>
      <c r="C72" s="27">
        <f t="shared" si="77"/>
        <v>-8.9032901404374911</v>
      </c>
      <c r="D72" s="27">
        <f t="shared" si="77"/>
        <v>1.0084811372380926</v>
      </c>
      <c r="E72" s="27">
        <f t="shared" si="77"/>
        <v>-2.8413850338658477</v>
      </c>
      <c r="F72" s="27">
        <f t="shared" si="86"/>
        <v>-1.8329038966277551</v>
      </c>
      <c r="L72" t="str">
        <f>$A$16</f>
        <v>Elementary occupations</v>
      </c>
      <c r="M72" s="27">
        <f t="shared" si="78"/>
        <v>-1.0890033655720472</v>
      </c>
      <c r="N72" s="27">
        <f t="shared" si="79"/>
        <v>-4.2968846686196116</v>
      </c>
      <c r="O72" s="27">
        <f t="shared" si="80"/>
        <v>1.9734605872003854</v>
      </c>
      <c r="P72" s="27">
        <f t="shared" si="81"/>
        <v>-2.163194900094048</v>
      </c>
      <c r="Q72" s="27">
        <f t="shared" si="87"/>
        <v>-0.1897343128936626</v>
      </c>
      <c r="W72" t="str">
        <f>$A$16</f>
        <v>Elementary occupations</v>
      </c>
      <c r="X72" s="27">
        <f t="shared" si="82"/>
        <v>1.0587961055180557</v>
      </c>
      <c r="Y72" s="27">
        <f t="shared" si="83"/>
        <v>-4.6064054718179221</v>
      </c>
      <c r="Z72" s="27">
        <f t="shared" si="84"/>
        <v>-0.96497944996224305</v>
      </c>
      <c r="AA72" s="27">
        <f t="shared" si="85"/>
        <v>-0.67819013377187076</v>
      </c>
      <c r="AB72" s="27">
        <f t="shared" si="88"/>
        <v>-1.6431695837341138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43.819999999999823</v>
      </c>
      <c r="C74" s="29">
        <f t="shared" ref="C74" si="89">D18-C18</f>
        <v>-21.970999999999663</v>
      </c>
      <c r="D74" s="29">
        <f>E18-D18</f>
        <v>23.204999999999131</v>
      </c>
      <c r="E74" s="29">
        <f>F18-E18</f>
        <v>32.706000000000358</v>
      </c>
      <c r="F74" s="29">
        <f>F18-D18</f>
        <v>55.91099999999949</v>
      </c>
      <c r="L74" s="24" t="str">
        <f>$A$18</f>
        <v>All occupations</v>
      </c>
      <c r="M74" s="29">
        <f>N18-M18</f>
        <v>20.432477728790047</v>
      </c>
      <c r="N74" s="29">
        <f t="shared" ref="N74" si="90">O18-N18</f>
        <v>-17.579496322156672</v>
      </c>
      <c r="O74" s="29">
        <f>P18-O18</f>
        <v>13.479653069666711</v>
      </c>
      <c r="P74" s="29">
        <f>Q18-P18</f>
        <v>16.797190603838033</v>
      </c>
      <c r="Q74" s="29">
        <f>Q18-O18</f>
        <v>30.276843673504743</v>
      </c>
      <c r="W74" s="24" t="str">
        <f>$A$18</f>
        <v>All occupations</v>
      </c>
      <c r="X74" s="29">
        <f>Y18-X18</f>
        <v>23.38752227121023</v>
      </c>
      <c r="Y74" s="29">
        <f t="shared" ref="Y74" si="91">Z18-Y18</f>
        <v>-4.3915036778431045</v>
      </c>
      <c r="Z74" s="29">
        <f>AA18-Z18</f>
        <v>9.725346930332762</v>
      </c>
      <c r="AA74" s="29">
        <f>AB18-AA18</f>
        <v>15.908809396162042</v>
      </c>
      <c r="AB74" s="29">
        <f>AB18-Z18</f>
        <v>25.634156326494804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90.828530901356245</v>
      </c>
      <c r="C80" s="11">
        <f t="shared" si="92"/>
        <v>103.47580645761074</v>
      </c>
      <c r="D80" s="11">
        <f t="shared" si="92"/>
        <v>104.01389995688875</v>
      </c>
      <c r="E80" s="11">
        <f t="shared" si="92"/>
        <v>99.683251444150102</v>
      </c>
      <c r="F80" s="11">
        <f t="shared" si="92"/>
        <v>109.63115429319262</v>
      </c>
      <c r="H80" s="40">
        <f>IF(D$6-B$6 &lt;&gt; 0,(EXP(LN(D8/B8)/(D$6-B$6))-1)*100,0)</f>
        <v>2.7481043513812864</v>
      </c>
      <c r="I80" s="40">
        <f t="shared" ref="I80:I88" si="93">F46</f>
        <v>0.35126245218615182</v>
      </c>
      <c r="L80" t="str">
        <f t="shared" ref="L80:Q88" si="94">L8</f>
        <v>Managers, directors and senior officials</v>
      </c>
      <c r="M80" s="11">
        <f t="shared" si="94"/>
        <v>59.031334145160066</v>
      </c>
      <c r="N80" s="11">
        <f t="shared" si="94"/>
        <v>65.469207366622754</v>
      </c>
      <c r="O80" s="11">
        <f t="shared" si="94"/>
        <v>64.504942010442562</v>
      </c>
      <c r="P80" s="11">
        <f t="shared" si="94"/>
        <v>60.932128018049006</v>
      </c>
      <c r="Q80" s="11">
        <f t="shared" si="94"/>
        <v>64.986952190300883</v>
      </c>
      <c r="S80" s="40">
        <f t="shared" ref="S80:S88" si="95">IF(O$6-M$6 &lt;&gt; 0,(EXP(LN(O8/M8)/(O$6-M$6))-1)*100,0)</f>
        <v>1.7892883614760935</v>
      </c>
      <c r="T80" s="40">
        <f t="shared" ref="T80:T88" si="96">Q46</f>
        <v>4.9643471816485096E-2</v>
      </c>
      <c r="W80" t="str">
        <f t="shared" ref="W80:AB88" si="97">W8</f>
        <v>Managers, directors and senior officials</v>
      </c>
      <c r="X80" s="11">
        <f t="shared" si="97"/>
        <v>31.797196756196072</v>
      </c>
      <c r="Y80" s="11">
        <f t="shared" si="97"/>
        <v>38.006599090988033</v>
      </c>
      <c r="Z80" s="11">
        <f t="shared" si="97"/>
        <v>39.50895794644611</v>
      </c>
      <c r="AA80" s="11">
        <f t="shared" si="97"/>
        <v>38.751123426101159</v>
      </c>
      <c r="AB80" s="11">
        <f t="shared" si="97"/>
        <v>44.644202102891775</v>
      </c>
      <c r="AD80" s="40">
        <f t="shared" ref="AD80:AD88" si="98">IF(Z$6-X$6 &lt;&gt; 0,(EXP(LN(Z8/X8)/(Z$6-X$6))-1)*100,0)</f>
        <v>4.4386737636316731</v>
      </c>
      <c r="AE80" s="40">
        <f t="shared" ref="AE80:AE88" si="99">AB46</f>
        <v>0.81797405674701729</v>
      </c>
    </row>
    <row r="81" spans="1:31" x14ac:dyDescent="0.2">
      <c r="A81" t="str">
        <f t="shared" si="92"/>
        <v>Professional occupations</v>
      </c>
      <c r="B81" s="11">
        <f t="shared" si="92"/>
        <v>163.50547501266516</v>
      </c>
      <c r="C81" s="11">
        <f t="shared" si="92"/>
        <v>185.31047293259417</v>
      </c>
      <c r="D81" s="11">
        <f t="shared" si="92"/>
        <v>190.18854158867569</v>
      </c>
      <c r="E81" s="11">
        <f t="shared" si="92"/>
        <v>204.25390451299776</v>
      </c>
      <c r="F81" s="11">
        <f t="shared" si="92"/>
        <v>223.94552430396942</v>
      </c>
      <c r="H81" s="40">
        <f t="shared" ref="H81:H88" si="100">IF(D$6-B$6 &lt;&gt; 0,(EXP(LN(D9/B9)/(D$6-B$6))-1)*100,0)</f>
        <v>3.0695570656162241</v>
      </c>
      <c r="I81" s="40">
        <f t="shared" si="93"/>
        <v>1.0952000365771264</v>
      </c>
      <c r="L81" t="str">
        <f t="shared" si="94"/>
        <v>Professional occupations</v>
      </c>
      <c r="M81" s="11">
        <f t="shared" si="94"/>
        <v>82.943989735001253</v>
      </c>
      <c r="N81" s="11">
        <f t="shared" si="94"/>
        <v>91.837634979656485</v>
      </c>
      <c r="O81" s="11">
        <f t="shared" si="94"/>
        <v>94.089809317236956</v>
      </c>
      <c r="P81" s="11">
        <f t="shared" si="94"/>
        <v>104.60690507344042</v>
      </c>
      <c r="Q81" s="11">
        <f t="shared" si="94"/>
        <v>114.5855996531613</v>
      </c>
      <c r="S81" s="40">
        <f t="shared" si="95"/>
        <v>2.5537471271946055</v>
      </c>
      <c r="T81" s="40">
        <f t="shared" si="96"/>
        <v>1.3224844462404794</v>
      </c>
      <c r="W81" t="str">
        <f t="shared" si="97"/>
        <v>Professional occupations</v>
      </c>
      <c r="X81" s="11">
        <f t="shared" si="97"/>
        <v>80.561485277663863</v>
      </c>
      <c r="Y81" s="11">
        <f t="shared" si="97"/>
        <v>93.472837952937581</v>
      </c>
      <c r="Z81" s="11">
        <f t="shared" si="97"/>
        <v>96.098732271438621</v>
      </c>
      <c r="AA81" s="11">
        <f t="shared" si="97"/>
        <v>99.646999439557419</v>
      </c>
      <c r="AB81" s="11">
        <f t="shared" si="97"/>
        <v>109.35992465080827</v>
      </c>
      <c r="AD81" s="40">
        <f t="shared" si="98"/>
        <v>3.5900490718884903</v>
      </c>
      <c r="AE81" s="40">
        <f t="shared" si="99"/>
        <v>0.86551328860455801</v>
      </c>
    </row>
    <row r="82" spans="1:31" x14ac:dyDescent="0.2">
      <c r="A82" t="str">
        <f t="shared" si="92"/>
        <v>Associate professional occupations</v>
      </c>
      <c r="B82" s="11">
        <f t="shared" si="92"/>
        <v>109.80929809053069</v>
      </c>
      <c r="C82" s="11">
        <f t="shared" si="92"/>
        <v>115.39760412448831</v>
      </c>
      <c r="D82" s="11">
        <f t="shared" si="92"/>
        <v>119.33506690904244</v>
      </c>
      <c r="E82" s="11">
        <f t="shared" si="92"/>
        <v>125.42453717731622</v>
      </c>
      <c r="F82" s="11">
        <f t="shared" si="92"/>
        <v>135.67917245799097</v>
      </c>
      <c r="H82" s="40">
        <f t="shared" si="100"/>
        <v>1.6777185862695054</v>
      </c>
      <c r="I82" s="40">
        <f t="shared" si="93"/>
        <v>0.85939072743164147</v>
      </c>
      <c r="L82" t="str">
        <f t="shared" si="94"/>
        <v>Associate professional occupations</v>
      </c>
      <c r="M82" s="11">
        <f t="shared" si="94"/>
        <v>58.668720020192431</v>
      </c>
      <c r="N82" s="11">
        <f t="shared" si="94"/>
        <v>59.889091929076685</v>
      </c>
      <c r="O82" s="11">
        <f t="shared" si="94"/>
        <v>61.761279155687575</v>
      </c>
      <c r="P82" s="11">
        <f t="shared" si="94"/>
        <v>60.167090964650384</v>
      </c>
      <c r="Q82" s="11">
        <f t="shared" si="94"/>
        <v>62.796284172218094</v>
      </c>
      <c r="S82" s="40">
        <f t="shared" si="95"/>
        <v>1.0326940788707883</v>
      </c>
      <c r="T82" s="40">
        <f t="shared" si="96"/>
        <v>0.11085663573895399</v>
      </c>
      <c r="W82" t="str">
        <f t="shared" si="97"/>
        <v>Associate professional occupations</v>
      </c>
      <c r="X82" s="11">
        <f t="shared" si="97"/>
        <v>51.1405780703383</v>
      </c>
      <c r="Y82" s="11">
        <f t="shared" si="97"/>
        <v>55.508512195411619</v>
      </c>
      <c r="Z82" s="11">
        <f t="shared" si="97"/>
        <v>57.573787753354864</v>
      </c>
      <c r="AA82" s="11">
        <f t="shared" si="97"/>
        <v>65.257446212665911</v>
      </c>
      <c r="AB82" s="11">
        <f t="shared" si="97"/>
        <v>72.882888285772808</v>
      </c>
      <c r="AD82" s="40">
        <f t="shared" si="98"/>
        <v>2.3980848067355343</v>
      </c>
      <c r="AE82" s="40">
        <f t="shared" si="99"/>
        <v>1.5843294433610211</v>
      </c>
    </row>
    <row r="83" spans="1:31" x14ac:dyDescent="0.2">
      <c r="A83" t="str">
        <f t="shared" si="92"/>
        <v>Administrative and secretarial occupations</v>
      </c>
      <c r="B83" s="11">
        <f t="shared" si="92"/>
        <v>91.424946532115371</v>
      </c>
      <c r="C83" s="11">
        <f t="shared" si="92"/>
        <v>87.727055557925183</v>
      </c>
      <c r="D83" s="11">
        <f t="shared" si="92"/>
        <v>88.759227152826327</v>
      </c>
      <c r="E83" s="11">
        <f t="shared" si="92"/>
        <v>89.030308361823955</v>
      </c>
      <c r="F83" s="11">
        <f t="shared" si="92"/>
        <v>81.772119592963051</v>
      </c>
      <c r="H83" s="40">
        <f t="shared" si="100"/>
        <v>-0.59007196320791655</v>
      </c>
      <c r="I83" s="40">
        <f t="shared" si="93"/>
        <v>-0.54511576664943995</v>
      </c>
      <c r="L83" t="str">
        <f t="shared" si="94"/>
        <v>Administrative and secretarial occupations</v>
      </c>
      <c r="M83" s="11">
        <f t="shared" si="94"/>
        <v>18.725689947240021</v>
      </c>
      <c r="N83" s="11">
        <f t="shared" si="94"/>
        <v>17.257114670967045</v>
      </c>
      <c r="O83" s="11">
        <f t="shared" si="94"/>
        <v>19.753667640012996</v>
      </c>
      <c r="P83" s="11">
        <f t="shared" si="94"/>
        <v>20.686474158151267</v>
      </c>
      <c r="Q83" s="11">
        <f t="shared" si="94"/>
        <v>22.480762151553218</v>
      </c>
      <c r="S83" s="40">
        <f t="shared" si="95"/>
        <v>1.0745887198990722</v>
      </c>
      <c r="T83" s="40">
        <f t="shared" si="96"/>
        <v>0.86586545310423091</v>
      </c>
      <c r="W83" t="str">
        <f t="shared" si="97"/>
        <v>Administrative and secretarial occupations</v>
      </c>
      <c r="X83" s="11">
        <f t="shared" si="97"/>
        <v>72.699256584875329</v>
      </c>
      <c r="Y83" s="11">
        <f t="shared" si="97"/>
        <v>70.46994088695827</v>
      </c>
      <c r="Z83" s="11">
        <f t="shared" si="97"/>
        <v>69.005559512813406</v>
      </c>
      <c r="AA83" s="11">
        <f t="shared" si="97"/>
        <v>68.343834203672657</v>
      </c>
      <c r="AB83" s="11">
        <f t="shared" si="97"/>
        <v>59.291357441409822</v>
      </c>
      <c r="AD83" s="40">
        <f t="shared" si="98"/>
        <v>-1.0374625375590085</v>
      </c>
      <c r="AE83" s="40">
        <f t="shared" si="99"/>
        <v>-1.006391786694627</v>
      </c>
    </row>
    <row r="84" spans="1:31" x14ac:dyDescent="0.2">
      <c r="A84" t="str">
        <f t="shared" si="92"/>
        <v>Skilled trades occupations</v>
      </c>
      <c r="B84" s="11">
        <f t="shared" si="92"/>
        <v>84.052729800794793</v>
      </c>
      <c r="C84" s="11">
        <f t="shared" si="92"/>
        <v>85.490361925717622</v>
      </c>
      <c r="D84" s="11">
        <f t="shared" si="92"/>
        <v>74.267803663487513</v>
      </c>
      <c r="E84" s="11">
        <f t="shared" si="92"/>
        <v>77.309777593092264</v>
      </c>
      <c r="F84" s="11">
        <f t="shared" si="92"/>
        <v>76.911640332418045</v>
      </c>
      <c r="H84" s="40">
        <f t="shared" si="100"/>
        <v>-2.4449509566004557</v>
      </c>
      <c r="I84" s="40">
        <f t="shared" si="93"/>
        <v>0.23347015723682585</v>
      </c>
      <c r="L84" t="str">
        <f t="shared" si="94"/>
        <v>Skilled trades occupations</v>
      </c>
      <c r="M84" s="11">
        <f t="shared" si="94"/>
        <v>73.288225332678223</v>
      </c>
      <c r="N84" s="11">
        <f t="shared" si="94"/>
        <v>75.694416321081007</v>
      </c>
      <c r="O84" s="11">
        <f t="shared" si="94"/>
        <v>63.985430095198119</v>
      </c>
      <c r="P84" s="11">
        <f t="shared" si="94"/>
        <v>65.740189331288974</v>
      </c>
      <c r="Q84" s="11">
        <f t="shared" si="94"/>
        <v>63.73017200900086</v>
      </c>
      <c r="S84" s="40">
        <f t="shared" si="95"/>
        <v>-2.6783692200784692</v>
      </c>
      <c r="T84" s="40">
        <f t="shared" si="96"/>
        <v>-2.6645078435905134E-2</v>
      </c>
      <c r="W84" t="str">
        <f t="shared" si="97"/>
        <v>Skilled trades occupations</v>
      </c>
      <c r="X84" s="11">
        <f t="shared" si="97"/>
        <v>10.764504468116554</v>
      </c>
      <c r="Y84" s="11">
        <f t="shared" si="97"/>
        <v>9.7959456046365503</v>
      </c>
      <c r="Z84" s="11">
        <f t="shared" si="97"/>
        <v>10.282373568289382</v>
      </c>
      <c r="AA84" s="11">
        <f t="shared" si="97"/>
        <v>11.569588261803288</v>
      </c>
      <c r="AB84" s="11">
        <f t="shared" si="97"/>
        <v>13.181468323417217</v>
      </c>
      <c r="AD84" s="40">
        <f t="shared" si="98"/>
        <v>-0.91227276517809042</v>
      </c>
      <c r="AE84" s="40">
        <f t="shared" si="99"/>
        <v>1.6696575663283975</v>
      </c>
    </row>
    <row r="85" spans="1:31" x14ac:dyDescent="0.2">
      <c r="A85" t="str">
        <f t="shared" si="92"/>
        <v>Caring, leisure and other service occupations</v>
      </c>
      <c r="B85" s="11">
        <f t="shared" si="92"/>
        <v>83.604967306196556</v>
      </c>
      <c r="C85" s="11">
        <f t="shared" si="92"/>
        <v>86.845394804159369</v>
      </c>
      <c r="D85" s="11">
        <f t="shared" si="92"/>
        <v>82.156556763987439</v>
      </c>
      <c r="E85" s="11">
        <f t="shared" si="92"/>
        <v>82.840639804803573</v>
      </c>
      <c r="F85" s="11">
        <f t="shared" si="92"/>
        <v>87.041574865411107</v>
      </c>
      <c r="H85" s="40">
        <f t="shared" si="100"/>
        <v>-0.3489154709574338</v>
      </c>
      <c r="I85" s="40">
        <f t="shared" si="93"/>
        <v>0.3858037854583829</v>
      </c>
      <c r="L85" t="str">
        <f t="shared" si="94"/>
        <v>Caring, leisure and other service occupations</v>
      </c>
      <c r="M85" s="11">
        <f t="shared" si="94"/>
        <v>18.722923748709565</v>
      </c>
      <c r="N85" s="11">
        <f t="shared" si="94"/>
        <v>19.113739986443871</v>
      </c>
      <c r="O85" s="11">
        <f t="shared" si="94"/>
        <v>18.521509565387333</v>
      </c>
      <c r="P85" s="11">
        <f t="shared" si="94"/>
        <v>20.324324299791275</v>
      </c>
      <c r="Q85" s="11">
        <f t="shared" si="94"/>
        <v>23.185759937673012</v>
      </c>
      <c r="S85" s="40">
        <f t="shared" si="95"/>
        <v>-0.21608432306986503</v>
      </c>
      <c r="T85" s="40">
        <f t="shared" si="96"/>
        <v>1.5086371453795877</v>
      </c>
      <c r="W85" t="str">
        <f t="shared" si="97"/>
        <v>Caring, leisure and other service occupations</v>
      </c>
      <c r="X85" s="11">
        <f t="shared" si="97"/>
        <v>64.882043557486995</v>
      </c>
      <c r="Y85" s="11">
        <f t="shared" si="97"/>
        <v>67.731654817715565</v>
      </c>
      <c r="Z85" s="11">
        <f t="shared" si="97"/>
        <v>63.635047198600184</v>
      </c>
      <c r="AA85" s="11">
        <f t="shared" si="97"/>
        <v>62.516315505012351</v>
      </c>
      <c r="AB85" s="11">
        <f t="shared" si="97"/>
        <v>63.855814927738038</v>
      </c>
      <c r="AD85" s="40">
        <f>IF(Z$6-X$6 &lt;&gt; 0,(EXP(LN(Z13/X13)/(Z$6-X$6))-1)*100,0)</f>
        <v>-0.38737837970254096</v>
      </c>
      <c r="AE85" s="40">
        <f t="shared" si="99"/>
        <v>2.3091164766109173E-2</v>
      </c>
    </row>
    <row r="86" spans="1:31" x14ac:dyDescent="0.2">
      <c r="A86" t="str">
        <f t="shared" si="92"/>
        <v>Sales and customer service occupations</v>
      </c>
      <c r="B86" s="11">
        <f t="shared" si="92"/>
        <v>65.96734879020741</v>
      </c>
      <c r="C86" s="11">
        <f t="shared" si="92"/>
        <v>65.126128004307546</v>
      </c>
      <c r="D86" s="11">
        <f t="shared" si="92"/>
        <v>65.475497099045697</v>
      </c>
      <c r="E86" s="11">
        <f t="shared" si="92"/>
        <v>66.488220017125741</v>
      </c>
      <c r="F86" s="11">
        <f t="shared" si="92"/>
        <v>66.785370477123593</v>
      </c>
      <c r="H86" s="40">
        <f t="shared" si="100"/>
        <v>-0.1495664727665269</v>
      </c>
      <c r="I86" s="40">
        <f t="shared" si="93"/>
        <v>0.13214102383487525</v>
      </c>
      <c r="L86" t="str">
        <f t="shared" si="94"/>
        <v>Sales and customer service occupations</v>
      </c>
      <c r="M86" s="11">
        <f t="shared" si="94"/>
        <v>27.595069950464655</v>
      </c>
      <c r="N86" s="11">
        <f t="shared" si="94"/>
        <v>27.548632079879223</v>
      </c>
      <c r="O86" s="11">
        <f t="shared" si="94"/>
        <v>28.146171092979685</v>
      </c>
      <c r="P86" s="11">
        <f t="shared" si="94"/>
        <v>29.488499669395658</v>
      </c>
      <c r="Q86" s="11">
        <f t="shared" si="94"/>
        <v>30.748274583812393</v>
      </c>
      <c r="S86" s="40">
        <f t="shared" si="95"/>
        <v>0.39626698035151176</v>
      </c>
      <c r="T86" s="40">
        <f t="shared" si="96"/>
        <v>0.59122456924034505</v>
      </c>
      <c r="W86" t="str">
        <f t="shared" si="97"/>
        <v>Sales and customer service occupations</v>
      </c>
      <c r="X86" s="11">
        <f t="shared" si="97"/>
        <v>38.372278839742719</v>
      </c>
      <c r="Y86" s="11">
        <f t="shared" si="97"/>
        <v>37.577495924428312</v>
      </c>
      <c r="Z86" s="11">
        <f t="shared" si="97"/>
        <v>37.329326006066054</v>
      </c>
      <c r="AA86" s="11">
        <f t="shared" si="97"/>
        <v>36.999720347730147</v>
      </c>
      <c r="AB86" s="11">
        <f t="shared" si="97"/>
        <v>36.037095893311218</v>
      </c>
      <c r="AD86" s="40">
        <f t="shared" si="98"/>
        <v>-0.54960523237296277</v>
      </c>
      <c r="AE86" s="40">
        <f t="shared" si="99"/>
        <v>-0.23459365361356843</v>
      </c>
    </row>
    <row r="87" spans="1:31" x14ac:dyDescent="0.2">
      <c r="A87" t="str">
        <f t="shared" si="92"/>
        <v>Process, plant and machine operatives</v>
      </c>
      <c r="B87" s="11">
        <f t="shared" si="92"/>
        <v>43.424657472263448</v>
      </c>
      <c r="C87" s="11">
        <f t="shared" si="92"/>
        <v>47.095337359380714</v>
      </c>
      <c r="D87" s="11">
        <f t="shared" si="92"/>
        <v>39.203858172667658</v>
      </c>
      <c r="E87" s="11">
        <f t="shared" si="92"/>
        <v>40.566331258072822</v>
      </c>
      <c r="F87" s="11">
        <f t="shared" si="92"/>
        <v>39.37779888017981</v>
      </c>
      <c r="H87" s="40">
        <f t="shared" si="100"/>
        <v>-2.0242759632158047</v>
      </c>
      <c r="I87" s="40">
        <f t="shared" si="93"/>
        <v>2.9517772740295101E-2</v>
      </c>
      <c r="L87" t="str">
        <f t="shared" si="94"/>
        <v>Process, plant and machine operatives</v>
      </c>
      <c r="M87" s="11">
        <f t="shared" si="94"/>
        <v>38.619230249613928</v>
      </c>
      <c r="N87" s="11">
        <f t="shared" si="94"/>
        <v>42.306826889695131</v>
      </c>
      <c r="O87" s="11">
        <f t="shared" si="94"/>
        <v>35.07124369293993</v>
      </c>
      <c r="P87" s="11">
        <f t="shared" si="94"/>
        <v>35.394633537584482</v>
      </c>
      <c r="Q87" s="11">
        <f t="shared" si="94"/>
        <v>33.786825858563738</v>
      </c>
      <c r="S87" s="40">
        <f t="shared" si="95"/>
        <v>-1.9089212329852723</v>
      </c>
      <c r="T87" s="40">
        <f t="shared" si="96"/>
        <v>-0.24842802335648395</v>
      </c>
      <c r="W87" t="str">
        <f t="shared" si="97"/>
        <v>Process, plant and machine operatives</v>
      </c>
      <c r="X87" s="11">
        <f t="shared" si="97"/>
        <v>4.8054272226495183</v>
      </c>
      <c r="Y87" s="11">
        <f t="shared" si="97"/>
        <v>4.7885104696855834</v>
      </c>
      <c r="Z87" s="11">
        <f t="shared" si="97"/>
        <v>4.1326144797277307</v>
      </c>
      <c r="AA87" s="11">
        <f t="shared" si="97"/>
        <v>5.1716977204883756</v>
      </c>
      <c r="AB87" s="11">
        <f t="shared" si="97"/>
        <v>5.5909730216160813</v>
      </c>
      <c r="AD87" s="40">
        <f t="shared" si="98"/>
        <v>-2.9716652765615192</v>
      </c>
      <c r="AE87" s="40">
        <f t="shared" si="99"/>
        <v>2.0353911260199142</v>
      </c>
    </row>
    <row r="88" spans="1:31" x14ac:dyDescent="0.2">
      <c r="A88" t="str">
        <f t="shared" si="92"/>
        <v>Elementary occupations</v>
      </c>
      <c r="B88" s="11">
        <f t="shared" si="92"/>
        <v>98.493046093870362</v>
      </c>
      <c r="C88" s="11">
        <f t="shared" si="92"/>
        <v>98.462838833816349</v>
      </c>
      <c r="D88" s="11">
        <f t="shared" si="92"/>
        <v>89.559548693378858</v>
      </c>
      <c r="E88" s="11">
        <f t="shared" si="92"/>
        <v>90.56802983061695</v>
      </c>
      <c r="F88" s="11">
        <f t="shared" si="92"/>
        <v>87.726644796751103</v>
      </c>
      <c r="H88" s="40">
        <f t="shared" si="100"/>
        <v>-1.8836767249839848</v>
      </c>
      <c r="I88" s="40">
        <f t="shared" si="93"/>
        <v>-0.13775890389595702</v>
      </c>
      <c r="L88" t="str">
        <f t="shared" si="94"/>
        <v>Elementary occupations</v>
      </c>
      <c r="M88" s="11">
        <f t="shared" si="94"/>
        <v>51.578594188798455</v>
      </c>
      <c r="N88" s="11">
        <f t="shared" si="94"/>
        <v>50.489590823226408</v>
      </c>
      <c r="O88" s="11">
        <f t="shared" si="94"/>
        <v>46.192706154606796</v>
      </c>
      <c r="P88" s="11">
        <f t="shared" si="94"/>
        <v>48.166166741807181</v>
      </c>
      <c r="Q88" s="11">
        <f t="shared" si="94"/>
        <v>46.002971841713133</v>
      </c>
      <c r="S88" s="40">
        <f t="shared" si="95"/>
        <v>-2.181549075968725</v>
      </c>
      <c r="T88" s="40">
        <f t="shared" si="96"/>
        <v>-2.7435639244943744E-2</v>
      </c>
      <c r="W88" t="str">
        <f t="shared" si="97"/>
        <v>Elementary occupations</v>
      </c>
      <c r="X88" s="11">
        <f t="shared" si="97"/>
        <v>46.914451905071971</v>
      </c>
      <c r="Y88" s="11">
        <f t="shared" si="97"/>
        <v>47.973248010590027</v>
      </c>
      <c r="Z88" s="11">
        <f t="shared" si="97"/>
        <v>43.366842538772104</v>
      </c>
      <c r="AA88" s="11">
        <f t="shared" si="97"/>
        <v>42.401863088809861</v>
      </c>
      <c r="AB88" s="11">
        <f t="shared" si="97"/>
        <v>41.723672955037991</v>
      </c>
      <c r="AD88" s="40">
        <f t="shared" si="98"/>
        <v>-1.5603113911263122</v>
      </c>
      <c r="AE88" s="40">
        <f t="shared" si="99"/>
        <v>-0.25717864642385013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831.1110000000001</v>
      </c>
      <c r="C90" s="34">
        <f t="shared" si="101"/>
        <v>874.93099999999993</v>
      </c>
      <c r="D90" s="34">
        <f t="shared" si="101"/>
        <v>852.96000000000026</v>
      </c>
      <c r="E90" s="34">
        <f t="shared" si="101"/>
        <v>876.1649999999994</v>
      </c>
      <c r="F90" s="34">
        <f t="shared" si="101"/>
        <v>908.87099999999975</v>
      </c>
      <c r="H90" s="43">
        <f>IF(D$6-B$6 &lt;&gt; 0,(EXP(LN(D18/B18)/(D$6-B$6))-1)*100,0)</f>
        <v>0.52033492707621587</v>
      </c>
      <c r="I90" s="43">
        <f>F56</f>
        <v>0.42416716541802124</v>
      </c>
      <c r="L90" s="24" t="str">
        <f t="shared" ref="L90:Q90" si="102">L18</f>
        <v>All occupations</v>
      </c>
      <c r="M90" s="34">
        <f t="shared" si="102"/>
        <v>429.17377731785854</v>
      </c>
      <c r="N90" s="34">
        <f t="shared" si="102"/>
        <v>449.60625504664858</v>
      </c>
      <c r="O90" s="34">
        <f t="shared" si="102"/>
        <v>432.02675872449191</v>
      </c>
      <c r="P90" s="34">
        <f t="shared" si="102"/>
        <v>445.50641179415862</v>
      </c>
      <c r="Q90" s="34">
        <f t="shared" si="102"/>
        <v>462.30360239799666</v>
      </c>
      <c r="S90" s="43">
        <f>IF(O$6-M$6 &lt;&gt; 0,(EXP(LN(O18/M18)/(O$6-M$6))-1)*100,0)</f>
        <v>0.1326001479080352</v>
      </c>
      <c r="T90" s="43">
        <f>Q56</f>
        <v>0.45258304731337073</v>
      </c>
      <c r="W90" s="24" t="str">
        <f t="shared" ref="W90:AB90" si="103">W18</f>
        <v>All occupations</v>
      </c>
      <c r="X90" s="34">
        <f t="shared" si="103"/>
        <v>401.93722268214134</v>
      </c>
      <c r="Y90" s="34">
        <f t="shared" si="103"/>
        <v>425.32474495335157</v>
      </c>
      <c r="Z90" s="34">
        <f t="shared" si="103"/>
        <v>420.93324127550846</v>
      </c>
      <c r="AA90" s="34">
        <f t="shared" si="103"/>
        <v>430.65858820584123</v>
      </c>
      <c r="AB90" s="34">
        <f t="shared" si="103"/>
        <v>446.56739760200327</v>
      </c>
      <c r="AD90" s="43">
        <f>IF(Z$6-X$6 &lt;&gt; 0,(EXP(LN(Z18/X18)/(Z$6-X$6))-1)*100,0)</f>
        <v>0.92784474483456059</v>
      </c>
      <c r="AE90" s="43">
        <f>AB56</f>
        <v>0.39488486437986303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Kent and Medway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Kent and Medway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Kent and Medway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61.906221069263793</v>
      </c>
      <c r="C8" s="11">
        <v>72.86264646646768</v>
      </c>
      <c r="D8" s="11">
        <v>73.855483770305653</v>
      </c>
      <c r="E8" s="11">
        <v>67.811016245040634</v>
      </c>
      <c r="F8" s="11">
        <v>73.592714894506571</v>
      </c>
      <c r="G8" s="10"/>
      <c r="H8" s="11">
        <f>F8-D8</f>
        <v>-0.26276887579908248</v>
      </c>
      <c r="I8" s="11">
        <f>'RD T1'!E7</f>
        <v>35.771384242413873</v>
      </c>
      <c r="J8" s="11">
        <f>SUM(H8:I8)</f>
        <v>35.508615366614791</v>
      </c>
      <c r="L8" s="10" t="str">
        <f>name!D4</f>
        <v>11 Corporate managers and directors</v>
      </c>
      <c r="M8" s="11">
        <v>42.204924636205007</v>
      </c>
      <c r="N8" s="11">
        <v>47.695554114518515</v>
      </c>
      <c r="O8" s="11">
        <v>47.860452454531554</v>
      </c>
      <c r="P8" s="11">
        <v>41.880165494985107</v>
      </c>
      <c r="Q8" s="11">
        <v>43.540069865270823</v>
      </c>
      <c r="R8" s="10"/>
      <c r="S8" s="11">
        <f>Q8-O8</f>
        <v>-4.3203825892607313</v>
      </c>
      <c r="T8" s="11">
        <f>'RD T1'!T7</f>
        <v>19.801144353338213</v>
      </c>
      <c r="U8" s="11">
        <f>SUM(S8:T8)</f>
        <v>15.480761764077482</v>
      </c>
      <c r="W8" s="10" t="str">
        <f>name!D4</f>
        <v>11 Corporate managers and directors</v>
      </c>
      <c r="X8" s="11">
        <v>19.70129643305869</v>
      </c>
      <c r="Y8" s="11">
        <v>25.167092351949165</v>
      </c>
      <c r="Z8" s="11">
        <v>25.995031315774025</v>
      </c>
      <c r="AA8" s="11">
        <v>25.930850750055566</v>
      </c>
      <c r="AB8" s="11">
        <v>30.05264502923578</v>
      </c>
      <c r="AC8" s="10"/>
      <c r="AD8" s="11">
        <f>AB8-Z8</f>
        <v>4.0576137134617554</v>
      </c>
      <c r="AE8" s="11">
        <f>'RD T1'!T36</f>
        <v>15.970239889075671</v>
      </c>
      <c r="AF8" s="11">
        <f>SUM(AD8:AE8)</f>
        <v>20.027853602537427</v>
      </c>
    </row>
    <row r="9" spans="1:32" x14ac:dyDescent="0.2">
      <c r="A9" s="10" t="str">
        <f>name!D5</f>
        <v>12 Other managers and proprietors</v>
      </c>
      <c r="B9" s="11">
        <v>28.922309832092452</v>
      </c>
      <c r="C9" s="11">
        <v>30.613159991143068</v>
      </c>
      <c r="D9" s="11">
        <v>30.1584161865831</v>
      </c>
      <c r="E9" s="11">
        <v>31.872235199109461</v>
      </c>
      <c r="F9" s="11">
        <v>36.038439398686059</v>
      </c>
      <c r="H9" s="11">
        <f t="shared" ref="H9:H32" si="2">F9-D9</f>
        <v>5.8800232121029588</v>
      </c>
      <c r="I9" s="11">
        <f>'RD T1'!E8</f>
        <v>18.53123386613775</v>
      </c>
      <c r="J9" s="11">
        <f>SUM(H9:I9)</f>
        <v>24.411257078240709</v>
      </c>
      <c r="L9" s="10" t="str">
        <f>name!D5</f>
        <v>12 Other managers and proprietors</v>
      </c>
      <c r="M9" s="11">
        <v>16.826409508955059</v>
      </c>
      <c r="N9" s="11">
        <v>17.773653252104243</v>
      </c>
      <c r="O9" s="11">
        <v>16.644489555911008</v>
      </c>
      <c r="P9" s="11">
        <v>19.051962523063899</v>
      </c>
      <c r="Q9" s="11">
        <v>21.446882325030053</v>
      </c>
      <c r="S9" s="11">
        <f t="shared" ref="S9:S32" si="3">Q9-O9</f>
        <v>4.8023927691190451</v>
      </c>
      <c r="T9" s="11">
        <f>'RD T1'!T8</f>
        <v>9.8704203733775326</v>
      </c>
      <c r="U9" s="11">
        <f>SUM(S9:T9)</f>
        <v>14.672813142496578</v>
      </c>
      <c r="W9" s="10" t="str">
        <f>name!D5</f>
        <v>12 Other managers and proprietors</v>
      </c>
      <c r="X9" s="11">
        <v>12.095900323137384</v>
      </c>
      <c r="Y9" s="11">
        <v>12.839506739038864</v>
      </c>
      <c r="Z9" s="11">
        <v>13.513926630672087</v>
      </c>
      <c r="AA9" s="11">
        <v>12.820272676045596</v>
      </c>
      <c r="AB9" s="11">
        <v>14.591557073655997</v>
      </c>
      <c r="AD9" s="11">
        <f t="shared" ref="AD9:AD32" si="4">AB9-Z9</f>
        <v>1.0776304429839101</v>
      </c>
      <c r="AE9" s="11">
        <f>'RD T1'!T37</f>
        <v>8.6608134927602141</v>
      </c>
      <c r="AF9" s="11">
        <f>SUM(AD9:AE9)</f>
        <v>9.7384439357441241</v>
      </c>
    </row>
    <row r="10" spans="1:32" x14ac:dyDescent="0.2">
      <c r="A10" s="10" t="str">
        <f>name!D6</f>
        <v>21 Science, research, engineering and technology professionals</v>
      </c>
      <c r="B10" s="11">
        <v>46.180650341641638</v>
      </c>
      <c r="C10" s="11">
        <v>51.662154958670698</v>
      </c>
      <c r="D10" s="11">
        <v>53.444383197263676</v>
      </c>
      <c r="E10" s="11">
        <v>66.530248293397776</v>
      </c>
      <c r="F10" s="11">
        <v>75.820939908139934</v>
      </c>
      <c r="G10" s="11"/>
      <c r="H10" s="11">
        <f t="shared" si="2"/>
        <v>22.376556710876258</v>
      </c>
      <c r="I10" s="11">
        <f>'RD T1'!E9</f>
        <v>25.602585024574477</v>
      </c>
      <c r="J10" s="11">
        <f t="shared" ref="J10:J32" si="5">SUM(H10:I10)</f>
        <v>47.979141735450739</v>
      </c>
      <c r="L10" s="10" t="str">
        <f>name!D6</f>
        <v>21 Science, research, engineering and technology professionals</v>
      </c>
      <c r="M10" s="11">
        <v>36.103348836807257</v>
      </c>
      <c r="N10" s="11">
        <v>40.678677220372954</v>
      </c>
      <c r="O10" s="11">
        <v>40.345753300532557</v>
      </c>
      <c r="P10" s="11">
        <v>48.627548197427707</v>
      </c>
      <c r="Q10" s="11">
        <v>54.222970876558669</v>
      </c>
      <c r="R10" s="11"/>
      <c r="S10" s="11">
        <f t="shared" si="3"/>
        <v>13.877217576026112</v>
      </c>
      <c r="T10" s="11">
        <f>'RD T1'!T9</f>
        <v>16.084608279103279</v>
      </c>
      <c r="U10" s="11">
        <f t="shared" ref="U10:U32" si="6">SUM(S10:T10)</f>
        <v>29.961825855129391</v>
      </c>
      <c r="W10" s="10" t="str">
        <f>name!D6</f>
        <v>21 Science, research, engineering and technology professionals</v>
      </c>
      <c r="X10" s="11">
        <v>10.077301504834319</v>
      </c>
      <c r="Y10" s="11">
        <v>10.98347773829771</v>
      </c>
      <c r="Z10" s="11">
        <v>13.098629896730994</v>
      </c>
      <c r="AA10" s="11">
        <v>17.902700095970044</v>
      </c>
      <c r="AB10" s="11">
        <v>21.5979690315813</v>
      </c>
      <c r="AC10" s="11"/>
      <c r="AD10" s="11">
        <f t="shared" si="4"/>
        <v>8.499339134850306</v>
      </c>
      <c r="AE10" s="11">
        <f>'RD T1'!T38</f>
        <v>9.5179767454712021</v>
      </c>
      <c r="AF10" s="11">
        <f t="shared" ref="AF10:AF32" si="7">SUM(AD10:AE10)</f>
        <v>18.017315880321508</v>
      </c>
    </row>
    <row r="11" spans="1:32" x14ac:dyDescent="0.2">
      <c r="A11" s="10" t="str">
        <f>name!D7</f>
        <v>22 Health professionals</v>
      </c>
      <c r="B11" s="11">
        <v>30.121972136787999</v>
      </c>
      <c r="C11" s="11">
        <v>35.73893158815779</v>
      </c>
      <c r="D11" s="11">
        <v>35.524802508335348</v>
      </c>
      <c r="E11" s="11">
        <v>34.427733506065778</v>
      </c>
      <c r="F11" s="11">
        <v>35.417031230075914</v>
      </c>
      <c r="G11" s="11"/>
      <c r="H11" s="11">
        <f t="shared" si="2"/>
        <v>-0.10777127825943467</v>
      </c>
      <c r="I11" s="11">
        <f>'RD T1'!E10</f>
        <v>18.596438304663742</v>
      </c>
      <c r="J11" s="11">
        <f t="shared" si="5"/>
        <v>18.488667026404308</v>
      </c>
      <c r="L11" s="10" t="str">
        <f>name!D7</f>
        <v>22 Health professionals</v>
      </c>
      <c r="M11" s="11">
        <v>6.2930153906288764</v>
      </c>
      <c r="N11" s="11">
        <v>7.3839944328663272</v>
      </c>
      <c r="O11" s="11">
        <v>8.0608468033932628</v>
      </c>
      <c r="P11" s="11">
        <v>7.9146027159682371</v>
      </c>
      <c r="Q11" s="11">
        <v>8.2513261977116876</v>
      </c>
      <c r="R11" s="11"/>
      <c r="S11" s="11">
        <f t="shared" si="3"/>
        <v>0.19047939431842487</v>
      </c>
      <c r="T11" s="11">
        <f>'RD T1'!T10</f>
        <v>2.9826326064162054</v>
      </c>
      <c r="U11" s="11">
        <f t="shared" si="6"/>
        <v>3.1731120007346303</v>
      </c>
      <c r="W11" s="10" t="str">
        <f>name!D7</f>
        <v>22 Health professionals</v>
      </c>
      <c r="X11" s="11">
        <v>23.828956746159108</v>
      </c>
      <c r="Y11" s="11">
        <v>28.354937155291399</v>
      </c>
      <c r="Z11" s="11">
        <v>27.463955704942038</v>
      </c>
      <c r="AA11" s="11">
        <v>26.513130790097573</v>
      </c>
      <c r="AB11" s="11">
        <v>27.16570503236423</v>
      </c>
      <c r="AC11" s="11"/>
      <c r="AD11" s="11">
        <f t="shared" si="4"/>
        <v>-0.29825067257780802</v>
      </c>
      <c r="AE11" s="11">
        <f>'RD T1'!T39</f>
        <v>15.613805698247536</v>
      </c>
      <c r="AF11" s="11">
        <f t="shared" si="7"/>
        <v>15.315555025669727</v>
      </c>
    </row>
    <row r="12" spans="1:32" x14ac:dyDescent="0.2">
      <c r="A12" s="10" t="str">
        <f>name!D8</f>
        <v>23 Teaching and other educational professionals</v>
      </c>
      <c r="B12" s="11">
        <v>38.144706922161539</v>
      </c>
      <c r="C12" s="11">
        <v>41.294697734427629</v>
      </c>
      <c r="D12" s="11">
        <v>41.266498406253945</v>
      </c>
      <c r="E12" s="11">
        <v>39.890929377157299</v>
      </c>
      <c r="F12" s="11">
        <v>42.528113961393942</v>
      </c>
      <c r="G12" s="11"/>
      <c r="H12" s="11">
        <f t="shared" si="2"/>
        <v>1.261615555139997</v>
      </c>
      <c r="I12" s="11">
        <f>'RD T1'!E11</f>
        <v>21.071691285922963</v>
      </c>
      <c r="J12" s="11">
        <f t="shared" si="5"/>
        <v>22.33330684106296</v>
      </c>
      <c r="L12" s="10" t="str">
        <f>name!D8</f>
        <v>23 Teaching and other educational professionals</v>
      </c>
      <c r="M12" s="11">
        <v>11.881495315850591</v>
      </c>
      <c r="N12" s="11">
        <v>12.20008577800586</v>
      </c>
      <c r="O12" s="11">
        <v>12.778614876975169</v>
      </c>
      <c r="P12" s="11">
        <v>12.773490525541284</v>
      </c>
      <c r="Q12" s="11">
        <v>13.56220810132826</v>
      </c>
      <c r="R12" s="11"/>
      <c r="S12" s="11">
        <f t="shared" si="3"/>
        <v>0.78359322435309053</v>
      </c>
      <c r="T12" s="11">
        <f>'RD T1'!T11</f>
        <v>5.5863284848835457</v>
      </c>
      <c r="U12" s="11">
        <f t="shared" si="6"/>
        <v>6.3699217092366363</v>
      </c>
      <c r="W12" s="10" t="str">
        <f>name!D8</f>
        <v>23 Teaching and other educational professionals</v>
      </c>
      <c r="X12" s="11">
        <v>26.263211606310986</v>
      </c>
      <c r="Y12" s="11">
        <v>29.094611956421765</v>
      </c>
      <c r="Z12" s="11">
        <v>28.487883529278776</v>
      </c>
      <c r="AA12" s="11">
        <v>27.117438851616026</v>
      </c>
      <c r="AB12" s="11">
        <v>28.965905860065714</v>
      </c>
      <c r="AC12" s="11"/>
      <c r="AD12" s="11">
        <f t="shared" si="4"/>
        <v>0.47802233078693845</v>
      </c>
      <c r="AE12" s="11">
        <f>'RD T1'!T40</f>
        <v>15.485362801039425</v>
      </c>
      <c r="AF12" s="11">
        <f t="shared" si="7"/>
        <v>15.963385131826364</v>
      </c>
    </row>
    <row r="13" spans="1:32" x14ac:dyDescent="0.2">
      <c r="A13" s="10" t="str">
        <f>name!D9</f>
        <v>24 Business, media and public service professionals</v>
      </c>
      <c r="B13" s="11">
        <v>49.058145612073972</v>
      </c>
      <c r="C13" s="11">
        <v>56.614688651338042</v>
      </c>
      <c r="D13" s="11">
        <v>59.95285747682275</v>
      </c>
      <c r="E13" s="11">
        <v>63.404993336376926</v>
      </c>
      <c r="F13" s="11">
        <v>70.179439204359653</v>
      </c>
      <c r="G13" s="11"/>
      <c r="H13" s="11">
        <f t="shared" si="2"/>
        <v>10.226581727536903</v>
      </c>
      <c r="I13" s="11">
        <f>'RD T1'!E12</f>
        <v>30.857778336056771</v>
      </c>
      <c r="J13" s="11">
        <f t="shared" si="5"/>
        <v>41.084360063593678</v>
      </c>
      <c r="L13" s="10" t="str">
        <f>name!D9</f>
        <v>24 Business, media and public service professionals</v>
      </c>
      <c r="M13" s="11">
        <v>28.666130191714526</v>
      </c>
      <c r="N13" s="11">
        <v>31.574877548411351</v>
      </c>
      <c r="O13" s="11">
        <v>32.904594336335961</v>
      </c>
      <c r="P13" s="11">
        <v>35.291263634503181</v>
      </c>
      <c r="Q13" s="11">
        <v>38.549094477562683</v>
      </c>
      <c r="R13" s="11"/>
      <c r="S13" s="11">
        <f t="shared" si="3"/>
        <v>5.6445001412267217</v>
      </c>
      <c r="T13" s="11">
        <f>'RD T1'!T12</f>
        <v>15.079854679632319</v>
      </c>
      <c r="U13" s="11">
        <f t="shared" si="6"/>
        <v>20.724354820859041</v>
      </c>
      <c r="W13" s="10" t="str">
        <f>name!D9</f>
        <v>24 Business, media and public service professionals</v>
      </c>
      <c r="X13" s="11">
        <v>20.39201542035946</v>
      </c>
      <c r="Y13" s="11">
        <v>25.039811102926709</v>
      </c>
      <c r="Z13" s="11">
        <v>27.048263140486814</v>
      </c>
      <c r="AA13" s="11">
        <v>28.113729701873776</v>
      </c>
      <c r="AB13" s="11">
        <v>31.630344726797023</v>
      </c>
      <c r="AC13" s="11"/>
      <c r="AD13" s="11">
        <f t="shared" si="4"/>
        <v>4.5820815863102098</v>
      </c>
      <c r="AE13" s="11">
        <f>'RD T1'!T41</f>
        <v>15.777923656424447</v>
      </c>
      <c r="AF13" s="11">
        <f t="shared" si="7"/>
        <v>20.360005242734658</v>
      </c>
    </row>
    <row r="14" spans="1:32" x14ac:dyDescent="0.2">
      <c r="A14" s="10" t="str">
        <f>name!D10</f>
        <v>31 Science, engineering and technology associate professionals</v>
      </c>
      <c r="B14" s="11">
        <v>12.475062134687869</v>
      </c>
      <c r="C14" s="11">
        <v>14.44425759613855</v>
      </c>
      <c r="D14" s="11">
        <v>15.542428672864625</v>
      </c>
      <c r="E14" s="11">
        <v>14.821823944239398</v>
      </c>
      <c r="F14" s="11">
        <v>16.186036732466924</v>
      </c>
      <c r="G14" s="11"/>
      <c r="H14" s="11">
        <f t="shared" si="2"/>
        <v>0.64360805960229861</v>
      </c>
      <c r="I14" s="11">
        <f>'RD T1'!E13</f>
        <v>6.274245945748663</v>
      </c>
      <c r="J14" s="11">
        <f t="shared" si="5"/>
        <v>6.9178540053509616</v>
      </c>
      <c r="L14" s="10" t="str">
        <f>name!D10</f>
        <v>31 Science, engineering and technology associate professionals</v>
      </c>
      <c r="M14" s="11">
        <v>8.5784286186810839</v>
      </c>
      <c r="N14" s="11">
        <v>10.419598441448995</v>
      </c>
      <c r="O14" s="11">
        <v>10.717133597619958</v>
      </c>
      <c r="P14" s="11">
        <v>9.6157648924917165</v>
      </c>
      <c r="Q14" s="11">
        <v>10.010580958263207</v>
      </c>
      <c r="R14" s="11"/>
      <c r="S14" s="11">
        <f t="shared" si="3"/>
        <v>-0.70655263935675094</v>
      </c>
      <c r="T14" s="11">
        <f>'RD T1'!T13</f>
        <v>3.5265318814569517</v>
      </c>
      <c r="U14" s="11">
        <f t="shared" si="6"/>
        <v>2.8199792421002008</v>
      </c>
      <c r="W14" s="10" t="str">
        <f>name!D10</f>
        <v>31 Science, engineering and technology associate professionals</v>
      </c>
      <c r="X14" s="11">
        <v>3.8966335160067924</v>
      </c>
      <c r="Y14" s="11">
        <v>4.024659154689548</v>
      </c>
      <c r="Z14" s="11">
        <v>4.8252950752446671</v>
      </c>
      <c r="AA14" s="11">
        <v>5.2060590517476895</v>
      </c>
      <c r="AB14" s="11">
        <v>6.175455774203698</v>
      </c>
      <c r="AC14" s="11"/>
      <c r="AD14" s="11">
        <f t="shared" si="4"/>
        <v>1.3501606989590309</v>
      </c>
      <c r="AE14" s="11">
        <f>'RD T1'!T42</f>
        <v>2.7477140642917108</v>
      </c>
      <c r="AF14" s="11">
        <f t="shared" si="7"/>
        <v>4.0978747632507417</v>
      </c>
    </row>
    <row r="15" spans="1:32" x14ac:dyDescent="0.2">
      <c r="A15" s="10" t="str">
        <f>name!D11</f>
        <v>32 Health and social care associate professionals</v>
      </c>
      <c r="B15" s="11">
        <v>13.553363519387618</v>
      </c>
      <c r="C15" s="11">
        <v>15.34888680268083</v>
      </c>
      <c r="D15" s="11">
        <v>15.633508824414326</v>
      </c>
      <c r="E15" s="11">
        <v>24.013363618851077</v>
      </c>
      <c r="F15" s="11">
        <v>27.264908208618547</v>
      </c>
      <c r="G15" s="11"/>
      <c r="H15" s="11">
        <f t="shared" si="2"/>
        <v>11.63139938420422</v>
      </c>
      <c r="I15" s="11">
        <f>'RD T1'!E14</f>
        <v>14.021581966302991</v>
      </c>
      <c r="J15" s="11">
        <f t="shared" si="5"/>
        <v>25.652981350507211</v>
      </c>
      <c r="L15" s="10" t="str">
        <f>name!D11</f>
        <v>32 Health and social care associate professionals</v>
      </c>
      <c r="M15" s="11">
        <v>2.7553825370972675</v>
      </c>
      <c r="N15" s="11">
        <v>2.7778392745298337</v>
      </c>
      <c r="O15" s="11">
        <v>3.169295109640117</v>
      </c>
      <c r="P15" s="11">
        <v>4.1708968233524129</v>
      </c>
      <c r="Q15" s="11">
        <v>4.5891365197095064</v>
      </c>
      <c r="R15" s="11"/>
      <c r="S15" s="11">
        <f t="shared" si="3"/>
        <v>1.4198414100693895</v>
      </c>
      <c r="T15" s="11">
        <f>'RD T1'!T14</f>
        <v>1.9402446809031126</v>
      </c>
      <c r="U15" s="11">
        <f t="shared" si="6"/>
        <v>3.3600860909725023</v>
      </c>
      <c r="W15" s="10" t="str">
        <f>name!D11</f>
        <v>32 Health and social care associate professionals</v>
      </c>
      <c r="X15" s="11">
        <v>10.797980982290344</v>
      </c>
      <c r="Y15" s="11">
        <v>12.571047528151002</v>
      </c>
      <c r="Z15" s="11">
        <v>12.464213714774205</v>
      </c>
      <c r="AA15" s="11">
        <v>19.84246679549867</v>
      </c>
      <c r="AB15" s="11">
        <v>22.67577168890903</v>
      </c>
      <c r="AC15" s="11"/>
      <c r="AD15" s="11">
        <f t="shared" si="4"/>
        <v>10.211557974134825</v>
      </c>
      <c r="AE15" s="11">
        <f>'RD T1'!T43</f>
        <v>12.081337285399881</v>
      </c>
      <c r="AF15" s="11">
        <f t="shared" si="7"/>
        <v>22.292895259534706</v>
      </c>
    </row>
    <row r="16" spans="1:32" x14ac:dyDescent="0.2">
      <c r="A16" s="10" t="str">
        <f>name!D12</f>
        <v>33 Protective service occupations</v>
      </c>
      <c r="B16" s="11">
        <v>11.825486350138894</v>
      </c>
      <c r="C16" s="11">
        <v>11.425728538428837</v>
      </c>
      <c r="D16" s="11">
        <v>12.053922044251621</v>
      </c>
      <c r="E16" s="11">
        <v>10.564070121558711</v>
      </c>
      <c r="F16" s="11">
        <v>11.302650913932322</v>
      </c>
      <c r="G16" s="11"/>
      <c r="H16" s="11">
        <f t="shared" si="2"/>
        <v>-0.75127113031929937</v>
      </c>
      <c r="I16" s="11">
        <f>'RD T1'!E15</f>
        <v>3.7622690275942614</v>
      </c>
      <c r="J16" s="11">
        <f t="shared" si="5"/>
        <v>3.010997897274962</v>
      </c>
      <c r="L16" s="10" t="str">
        <f>name!D12</f>
        <v>33 Protective service occupations</v>
      </c>
      <c r="M16" s="11">
        <v>9.1158927377525867</v>
      </c>
      <c r="N16" s="11">
        <v>8.460556048445385</v>
      </c>
      <c r="O16" s="11">
        <v>8.7776366782995563</v>
      </c>
      <c r="P16" s="11">
        <v>7.5632811913906295</v>
      </c>
      <c r="Q16" s="11">
        <v>7.4525805315991853</v>
      </c>
      <c r="R16" s="11"/>
      <c r="S16" s="11">
        <f t="shared" si="3"/>
        <v>-1.325056146700371</v>
      </c>
      <c r="T16" s="11">
        <f>'RD T1'!T15</f>
        <v>2.1234980335160816</v>
      </c>
      <c r="U16" s="11">
        <f t="shared" si="6"/>
        <v>0.7984418868157106</v>
      </c>
      <c r="W16" s="10" t="str">
        <f>name!D12</f>
        <v>33 Protective service occupations</v>
      </c>
      <c r="X16" s="11">
        <v>2.7095936123863327</v>
      </c>
      <c r="Y16" s="11">
        <v>2.9651724899834671</v>
      </c>
      <c r="Z16" s="11">
        <v>3.2762853659520714</v>
      </c>
      <c r="AA16" s="11">
        <v>3.0007889301680915</v>
      </c>
      <c r="AB16" s="11">
        <v>3.8500703823331386</v>
      </c>
      <c r="AC16" s="11"/>
      <c r="AD16" s="11">
        <f t="shared" si="4"/>
        <v>0.57378501638106716</v>
      </c>
      <c r="AE16" s="11">
        <f>'RD T1'!T44</f>
        <v>1.6387709940781798</v>
      </c>
      <c r="AF16" s="11">
        <f t="shared" si="7"/>
        <v>2.212556010459247</v>
      </c>
    </row>
    <row r="17" spans="1:32" x14ac:dyDescent="0.2">
      <c r="A17" s="10" t="str">
        <f>name!D13</f>
        <v>34 Culture, media and sports occupations</v>
      </c>
      <c r="B17" s="11">
        <v>18.841810956509402</v>
      </c>
      <c r="C17" s="11">
        <v>17.707729219127671</v>
      </c>
      <c r="D17" s="11">
        <v>18.360651651945673</v>
      </c>
      <c r="E17" s="11">
        <v>16.779241204134077</v>
      </c>
      <c r="F17" s="11">
        <v>18.232867487927493</v>
      </c>
      <c r="G17" s="11"/>
      <c r="H17" s="11">
        <f t="shared" si="2"/>
        <v>-0.12778416401818049</v>
      </c>
      <c r="I17" s="11">
        <f>'RD T1'!E16</f>
        <v>8.1003504696270596</v>
      </c>
      <c r="J17" s="11">
        <f t="shared" si="5"/>
        <v>7.9725663056088791</v>
      </c>
      <c r="L17" s="10" t="str">
        <f>name!D13</f>
        <v>34 Culture, media and sports occupations</v>
      </c>
      <c r="M17" s="11">
        <v>10.114550342015958</v>
      </c>
      <c r="N17" s="11">
        <v>9.0008132877664497</v>
      </c>
      <c r="O17" s="11">
        <v>8.965606819913388</v>
      </c>
      <c r="P17" s="11">
        <v>8.1120376702811416</v>
      </c>
      <c r="Q17" s="11">
        <v>9.0338210384651116</v>
      </c>
      <c r="R17" s="11"/>
      <c r="S17" s="11">
        <f t="shared" si="3"/>
        <v>6.8214218551723604E-2</v>
      </c>
      <c r="T17" s="11">
        <f>'RD T1'!T16</f>
        <v>3.3845386940250286</v>
      </c>
      <c r="U17" s="11">
        <f t="shared" si="6"/>
        <v>3.4527529125767522</v>
      </c>
      <c r="W17" s="10" t="str">
        <f>name!D13</f>
        <v>34 Culture, media and sports occupations</v>
      </c>
      <c r="X17" s="11">
        <v>8.7272606144934457</v>
      </c>
      <c r="Y17" s="11">
        <v>8.7069159313612197</v>
      </c>
      <c r="Z17" s="11">
        <v>9.3950448320322906</v>
      </c>
      <c r="AA17" s="11">
        <v>8.6672035338529643</v>
      </c>
      <c r="AB17" s="11">
        <v>9.19904644946239</v>
      </c>
      <c r="AC17" s="11"/>
      <c r="AD17" s="11">
        <f t="shared" si="4"/>
        <v>-0.19599838256990054</v>
      </c>
      <c r="AE17" s="11">
        <f>'RD T1'!T45</f>
        <v>4.7158117756020319</v>
      </c>
      <c r="AF17" s="11">
        <f t="shared" si="7"/>
        <v>4.5198133930321314</v>
      </c>
    </row>
    <row r="18" spans="1:32" x14ac:dyDescent="0.2">
      <c r="A18" s="10" t="str">
        <f>name!D14</f>
        <v>35 Business and public service associate professionals</v>
      </c>
      <c r="B18" s="11">
        <v>53.113575129806911</v>
      </c>
      <c r="C18" s="11">
        <v>56.471001968112418</v>
      </c>
      <c r="D18" s="11">
        <v>57.7445557155662</v>
      </c>
      <c r="E18" s="11">
        <v>59.246038288532958</v>
      </c>
      <c r="F18" s="11">
        <v>62.692709115045687</v>
      </c>
      <c r="G18" s="11"/>
      <c r="H18" s="11">
        <f t="shared" si="2"/>
        <v>4.9481533994794873</v>
      </c>
      <c r="I18" s="11">
        <f>'RD T1'!E17</f>
        <v>27.452725880349234</v>
      </c>
      <c r="J18" s="11">
        <f t="shared" si="5"/>
        <v>32.400879279828722</v>
      </c>
      <c r="L18" s="10" t="str">
        <f>name!D14</f>
        <v>35 Business and public service associate professionals</v>
      </c>
      <c r="M18" s="11">
        <v>28.104465784645534</v>
      </c>
      <c r="N18" s="11">
        <v>29.230284876886021</v>
      </c>
      <c r="O18" s="11">
        <v>30.131606950214557</v>
      </c>
      <c r="P18" s="11">
        <v>30.705110387134486</v>
      </c>
      <c r="Q18" s="11">
        <v>31.710165124181085</v>
      </c>
      <c r="R18" s="11"/>
      <c r="S18" s="11">
        <f t="shared" si="3"/>
        <v>1.5785581739665275</v>
      </c>
      <c r="T18" s="11">
        <f>'RD T1'!T17</f>
        <v>11.840203700083947</v>
      </c>
      <c r="U18" s="11">
        <f t="shared" si="6"/>
        <v>13.418761874050475</v>
      </c>
      <c r="W18" s="10" t="str">
        <f>name!D14</f>
        <v>35 Business and public service associate professionals</v>
      </c>
      <c r="X18" s="11">
        <v>25.009109345161384</v>
      </c>
      <c r="Y18" s="11">
        <v>27.240717091226383</v>
      </c>
      <c r="Z18" s="11">
        <v>27.612948765351636</v>
      </c>
      <c r="AA18" s="11">
        <v>28.540927901398497</v>
      </c>
      <c r="AB18" s="11">
        <v>30.982543990864553</v>
      </c>
      <c r="AC18" s="11"/>
      <c r="AD18" s="11">
        <f t="shared" si="4"/>
        <v>3.3695952255129171</v>
      </c>
      <c r="AE18" s="11">
        <f>'RD T1'!T46</f>
        <v>15.612522180265278</v>
      </c>
      <c r="AF18" s="11">
        <f t="shared" si="7"/>
        <v>18.982117405778197</v>
      </c>
    </row>
    <row r="19" spans="1:32" x14ac:dyDescent="0.2">
      <c r="A19" s="10" t="str">
        <f>name!D15</f>
        <v>41 Administrative occupations</v>
      </c>
      <c r="B19" s="11">
        <v>70.701628761611772</v>
      </c>
      <c r="C19" s="11">
        <v>68.995486730492729</v>
      </c>
      <c r="D19" s="11">
        <v>70.515440415852467</v>
      </c>
      <c r="E19" s="11">
        <v>72.385708854763124</v>
      </c>
      <c r="F19" s="11">
        <v>69.069522460433248</v>
      </c>
      <c r="G19" s="11"/>
      <c r="H19" s="11">
        <f t="shared" si="2"/>
        <v>-1.445917955419219</v>
      </c>
      <c r="I19" s="11">
        <f>'RD T1'!E18</f>
        <v>35.753546999701996</v>
      </c>
      <c r="J19" s="11">
        <f t="shared" si="5"/>
        <v>34.307629044282777</v>
      </c>
      <c r="L19" s="10" t="str">
        <f>name!D15</f>
        <v>41 Administrative occupations</v>
      </c>
      <c r="M19" s="11">
        <v>17.748107699117146</v>
      </c>
      <c r="N19" s="11">
        <v>16.464463433489957</v>
      </c>
      <c r="O19" s="11">
        <v>19.024765781820999</v>
      </c>
      <c r="P19" s="11">
        <v>19.979936631056013</v>
      </c>
      <c r="Q19" s="11">
        <v>21.688934324939183</v>
      </c>
      <c r="R19" s="11"/>
      <c r="S19" s="11">
        <f t="shared" si="3"/>
        <v>2.6641685431181834</v>
      </c>
      <c r="T19" s="11">
        <f>'RD T1'!T18</f>
        <v>7.519806494344806</v>
      </c>
      <c r="U19" s="11">
        <f t="shared" si="6"/>
        <v>10.183975037462989</v>
      </c>
      <c r="W19" s="10" t="str">
        <f>name!D15</f>
        <v>41 Administrative occupations</v>
      </c>
      <c r="X19" s="11">
        <v>52.953521062494602</v>
      </c>
      <c r="Y19" s="11">
        <v>52.531023297002896</v>
      </c>
      <c r="Z19" s="11">
        <v>51.490674634031549</v>
      </c>
      <c r="AA19" s="11">
        <v>52.405772223707075</v>
      </c>
      <c r="AB19" s="11">
        <v>47.380588135494065</v>
      </c>
      <c r="AC19" s="11"/>
      <c r="AD19" s="11">
        <f t="shared" si="4"/>
        <v>-4.1100864985374841</v>
      </c>
      <c r="AE19" s="11">
        <f>'RD T1'!T47</f>
        <v>28.23374050535719</v>
      </c>
      <c r="AF19" s="11">
        <f t="shared" si="7"/>
        <v>24.123654006819706</v>
      </c>
    </row>
    <row r="20" spans="1:32" x14ac:dyDescent="0.2">
      <c r="A20" s="10" t="str">
        <f>name!D16</f>
        <v>42 Secretarial and related occupations</v>
      </c>
      <c r="B20" s="11">
        <v>20.723317770503602</v>
      </c>
      <c r="C20" s="11">
        <v>18.731568827432458</v>
      </c>
      <c r="D20" s="11">
        <v>18.24378673697386</v>
      </c>
      <c r="E20" s="11">
        <v>16.644599507060828</v>
      </c>
      <c r="F20" s="11">
        <v>12.702597132529799</v>
      </c>
      <c r="G20" s="11"/>
      <c r="H20" s="11">
        <f t="shared" si="2"/>
        <v>-5.5411896044440603</v>
      </c>
      <c r="I20" s="11">
        <f>'RD T1'!E19</f>
        <v>8.2325026497577891</v>
      </c>
      <c r="J20" s="11">
        <f t="shared" si="5"/>
        <v>2.6913130453137288</v>
      </c>
      <c r="L20" s="10" t="str">
        <f>name!D16</f>
        <v>42 Secretarial and related occupations</v>
      </c>
      <c r="M20" s="11">
        <v>0.97758224812287631</v>
      </c>
      <c r="N20" s="11">
        <v>0.79265123747708688</v>
      </c>
      <c r="O20" s="11">
        <v>0.72890185819199538</v>
      </c>
      <c r="P20" s="11">
        <v>0.70653752709525286</v>
      </c>
      <c r="Q20" s="11">
        <v>0.79182782661403606</v>
      </c>
      <c r="R20" s="11"/>
      <c r="S20" s="11">
        <f t="shared" si="3"/>
        <v>6.2925968422040679E-2</v>
      </c>
      <c r="T20" s="11">
        <f>'RD T1'!T19</f>
        <v>0.23410741910400951</v>
      </c>
      <c r="U20" s="11">
        <f t="shared" si="6"/>
        <v>0.29703338752605019</v>
      </c>
      <c r="W20" s="10" t="str">
        <f>name!D16</f>
        <v>42 Secretarial and related occupations</v>
      </c>
      <c r="X20" s="11">
        <v>19.74573552238073</v>
      </c>
      <c r="Y20" s="11">
        <v>17.938917589955377</v>
      </c>
      <c r="Z20" s="11">
        <v>17.514884878781857</v>
      </c>
      <c r="AA20" s="11">
        <v>15.938061979965575</v>
      </c>
      <c r="AB20" s="11">
        <v>11.910769305915759</v>
      </c>
      <c r="AC20" s="11"/>
      <c r="AD20" s="11">
        <f t="shared" si="4"/>
        <v>-5.6041155728660978</v>
      </c>
      <c r="AE20" s="11">
        <f>'RD T1'!T48</f>
        <v>7.9983952306537809</v>
      </c>
      <c r="AF20" s="11">
        <f t="shared" si="7"/>
        <v>2.394279657787683</v>
      </c>
    </row>
    <row r="21" spans="1:32" x14ac:dyDescent="0.2">
      <c r="A21" s="10" t="str">
        <f>name!D17</f>
        <v>51 Skilled agricultural and related trades</v>
      </c>
      <c r="B21" s="11">
        <v>10.460813386382172</v>
      </c>
      <c r="C21" s="11">
        <v>12.198348221815962</v>
      </c>
      <c r="D21" s="11">
        <v>8.7622977667076292</v>
      </c>
      <c r="E21" s="11">
        <v>8.9143955549022973</v>
      </c>
      <c r="F21" s="11">
        <v>10.157537838415402</v>
      </c>
      <c r="G21" s="11"/>
      <c r="H21" s="11">
        <f t="shared" si="2"/>
        <v>1.3952400717077733</v>
      </c>
      <c r="I21" s="11">
        <f>'RD T1'!E20</f>
        <v>5.2293940857510117</v>
      </c>
      <c r="J21" s="11">
        <f t="shared" si="5"/>
        <v>6.624634157458785</v>
      </c>
      <c r="L21" s="10" t="str">
        <f>name!D17</f>
        <v>51 Skilled agricultural and related trades</v>
      </c>
      <c r="M21" s="11">
        <v>7.7892281087602582</v>
      </c>
      <c r="N21" s="11">
        <v>10.410614614739517</v>
      </c>
      <c r="O21" s="11">
        <v>6.5327417601202828</v>
      </c>
      <c r="P21" s="11">
        <v>6.4772985369927074</v>
      </c>
      <c r="Q21" s="11">
        <v>7.2026799849683973</v>
      </c>
      <c r="R21" s="11"/>
      <c r="S21" s="11">
        <f t="shared" si="3"/>
        <v>0.66993822484811449</v>
      </c>
      <c r="T21" s="11">
        <f>'RD T1'!T20</f>
        <v>3.4621112919879633</v>
      </c>
      <c r="U21" s="11">
        <f t="shared" si="6"/>
        <v>4.1320495168360782</v>
      </c>
      <c r="W21" s="10" t="str">
        <f>name!D17</f>
        <v>51 Skilled agricultural and related trades</v>
      </c>
      <c r="X21" s="11">
        <v>2.6715852776219084</v>
      </c>
      <c r="Y21" s="11">
        <v>1.7877336070764409</v>
      </c>
      <c r="Z21" s="11">
        <v>2.2295560065873414</v>
      </c>
      <c r="AA21" s="11">
        <v>2.4370970179095912</v>
      </c>
      <c r="AB21" s="11">
        <v>2.9548578534470149</v>
      </c>
      <c r="AC21" s="11"/>
      <c r="AD21" s="11">
        <f t="shared" si="4"/>
        <v>0.72530184685967347</v>
      </c>
      <c r="AE21" s="11">
        <f>'RD T1'!T49</f>
        <v>1.7672827937630498</v>
      </c>
      <c r="AF21" s="11">
        <f t="shared" si="7"/>
        <v>2.4925846406227232</v>
      </c>
    </row>
    <row r="22" spans="1:32" x14ac:dyDescent="0.2">
      <c r="A22" s="10" t="str">
        <f>name!D18</f>
        <v>52 Skilled metal, electrical and electronic trades</v>
      </c>
      <c r="B22" s="11">
        <v>27.827382279357739</v>
      </c>
      <c r="C22" s="11">
        <v>29.10570893262523</v>
      </c>
      <c r="D22" s="11">
        <v>25.416457228974362</v>
      </c>
      <c r="E22" s="11">
        <v>26.112857360022698</v>
      </c>
      <c r="F22" s="11">
        <v>25.640193043476959</v>
      </c>
      <c r="G22" s="11"/>
      <c r="H22" s="11">
        <f t="shared" si="2"/>
        <v>0.2237358145025965</v>
      </c>
      <c r="I22" s="11">
        <f>'RD T1'!E21</f>
        <v>9.8567490614257345</v>
      </c>
      <c r="J22" s="11">
        <f t="shared" si="5"/>
        <v>10.080484875928331</v>
      </c>
      <c r="L22" s="10" t="str">
        <f>name!D18</f>
        <v>52 Skilled metal, electrical and electronic trades</v>
      </c>
      <c r="M22" s="11">
        <v>27.222056568276464</v>
      </c>
      <c r="N22" s="11">
        <v>28.053558786070582</v>
      </c>
      <c r="O22" s="11">
        <v>24.657575312600031</v>
      </c>
      <c r="P22" s="11">
        <v>24.696031421861676</v>
      </c>
      <c r="Q22" s="11">
        <v>23.711321379672494</v>
      </c>
      <c r="R22" s="11"/>
      <c r="S22" s="11">
        <f t="shared" si="3"/>
        <v>-0.94625393292753657</v>
      </c>
      <c r="T22" s="11">
        <f>'RD T1'!T21</f>
        <v>9.0140171599994137</v>
      </c>
      <c r="U22" s="11">
        <f t="shared" si="6"/>
        <v>8.0677632270718771</v>
      </c>
      <c r="W22" s="10" t="str">
        <f>name!D18</f>
        <v>52 Skilled metal, electrical and electronic trades</v>
      </c>
      <c r="X22" s="11">
        <v>0.60532571108126121</v>
      </c>
      <c r="Y22" s="11">
        <v>1.0521501465546306</v>
      </c>
      <c r="Z22" s="11">
        <v>0.75888191637432645</v>
      </c>
      <c r="AA22" s="11">
        <v>1.416825938161018</v>
      </c>
      <c r="AB22" s="11">
        <v>1.9288716638044636</v>
      </c>
      <c r="AC22" s="11"/>
      <c r="AD22" s="11">
        <f t="shared" si="4"/>
        <v>1.1699897474301371</v>
      </c>
      <c r="AE22" s="11">
        <f>'RD T1'!T50</f>
        <v>0.8427319014263227</v>
      </c>
      <c r="AF22" s="11">
        <f t="shared" si="7"/>
        <v>2.0127216488564597</v>
      </c>
    </row>
    <row r="23" spans="1:32" x14ac:dyDescent="0.2">
      <c r="A23" s="10" t="str">
        <f>name!D19</f>
        <v>53 Skilled construction and building trades</v>
      </c>
      <c r="B23" s="11">
        <v>27.005443884231831</v>
      </c>
      <c r="C23" s="11">
        <v>26.707795216915041</v>
      </c>
      <c r="D23" s="11">
        <v>24.027744540779498</v>
      </c>
      <c r="E23" s="11">
        <v>24.66217309847848</v>
      </c>
      <c r="F23" s="11">
        <v>22.514500124524741</v>
      </c>
      <c r="G23" s="11"/>
      <c r="H23" s="11">
        <f t="shared" si="2"/>
        <v>-1.5132444162547571</v>
      </c>
      <c r="I23" s="11">
        <f>'RD T1'!E22</f>
        <v>9.9752688208405385</v>
      </c>
      <c r="J23" s="11">
        <f t="shared" si="5"/>
        <v>8.4620244045857813</v>
      </c>
      <c r="L23" s="10" t="str">
        <f>name!D19</f>
        <v>53 Skilled construction and building trades</v>
      </c>
      <c r="M23" s="11">
        <v>26.587733105281504</v>
      </c>
      <c r="N23" s="11">
        <v>26.197033329021441</v>
      </c>
      <c r="O23" s="11">
        <v>23.55073542587176</v>
      </c>
      <c r="P23" s="11">
        <v>24.344717328514626</v>
      </c>
      <c r="Q23" s="11">
        <v>22.130245168956328</v>
      </c>
      <c r="R23" s="11"/>
      <c r="S23" s="11">
        <f t="shared" si="3"/>
        <v>-1.4204902569154321</v>
      </c>
      <c r="T23" s="11">
        <f>'RD T1'!T22</f>
        <v>9.7913340703476237</v>
      </c>
      <c r="U23" s="11">
        <f t="shared" si="6"/>
        <v>8.3708438134321916</v>
      </c>
      <c r="W23" s="10" t="str">
        <f>name!D19</f>
        <v>53 Skilled construction and building trades</v>
      </c>
      <c r="X23" s="11">
        <v>0.41771077895031727</v>
      </c>
      <c r="Y23" s="11">
        <v>0.51076188789358778</v>
      </c>
      <c r="Z23" s="11">
        <v>0.47700911490774789</v>
      </c>
      <c r="AA23" s="11">
        <v>0.31745576996385111</v>
      </c>
      <c r="AB23" s="11">
        <v>0.38425495556843736</v>
      </c>
      <c r="AC23" s="11"/>
      <c r="AD23" s="11">
        <f t="shared" si="4"/>
        <v>-9.2754159339310527E-2</v>
      </c>
      <c r="AE23" s="11">
        <f>'RD T1'!T51</f>
        <v>0.183934750492913</v>
      </c>
      <c r="AF23" s="11">
        <f t="shared" si="7"/>
        <v>9.1180591153602469E-2</v>
      </c>
    </row>
    <row r="24" spans="1:32" x14ac:dyDescent="0.2">
      <c r="A24" s="10" t="str">
        <f>name!D20</f>
        <v>54 Textiles, printing and other skilled trades</v>
      </c>
      <c r="B24" s="11">
        <v>18.759090250823053</v>
      </c>
      <c r="C24" s="11">
        <v>17.478509554361377</v>
      </c>
      <c r="D24" s="11">
        <v>16.061304127026023</v>
      </c>
      <c r="E24" s="11">
        <v>17.62035157968878</v>
      </c>
      <c r="F24" s="11">
        <v>18.599409326000934</v>
      </c>
      <c r="G24" s="11"/>
      <c r="H24" s="11">
        <f t="shared" si="2"/>
        <v>2.538105198974911</v>
      </c>
      <c r="I24" s="11">
        <f>'RD T1'!E23</f>
        <v>7.6531679148576366</v>
      </c>
      <c r="J24" s="11">
        <f t="shared" si="5"/>
        <v>10.191273113832548</v>
      </c>
      <c r="L24" s="10" t="str">
        <f>name!D20</f>
        <v>54 Textiles, printing and other skilled trades</v>
      </c>
      <c r="M24" s="11">
        <v>11.68920755035999</v>
      </c>
      <c r="N24" s="11">
        <v>11.033209591249475</v>
      </c>
      <c r="O24" s="11">
        <v>9.2443775966060517</v>
      </c>
      <c r="P24" s="11">
        <v>10.222142043919964</v>
      </c>
      <c r="Q24" s="11">
        <v>10.685925475403645</v>
      </c>
      <c r="R24" s="11"/>
      <c r="S24" s="11">
        <f t="shared" si="3"/>
        <v>1.4415478787975928</v>
      </c>
      <c r="T24" s="11">
        <f>'RD T1'!T23</f>
        <v>3.327582360521312</v>
      </c>
      <c r="U24" s="11">
        <f t="shared" si="6"/>
        <v>4.7691302393189048</v>
      </c>
      <c r="W24" s="10" t="str">
        <f>name!D20</f>
        <v>54 Textiles, printing and other skilled trades</v>
      </c>
      <c r="X24" s="11">
        <v>7.0698827004630678</v>
      </c>
      <c r="Y24" s="11">
        <v>6.4452999631118919</v>
      </c>
      <c r="Z24" s="11">
        <v>6.8169265304199653</v>
      </c>
      <c r="AA24" s="11">
        <v>7.398209535768828</v>
      </c>
      <c r="AB24" s="11">
        <v>7.9134838505973013</v>
      </c>
      <c r="AC24" s="11"/>
      <c r="AD24" s="11">
        <f t="shared" si="4"/>
        <v>1.096557320177336</v>
      </c>
      <c r="AE24" s="11">
        <f>'RD T1'!T52</f>
        <v>4.3255855543363246</v>
      </c>
      <c r="AF24" s="11">
        <f t="shared" si="7"/>
        <v>5.4221428745136606</v>
      </c>
    </row>
    <row r="25" spans="1:32" x14ac:dyDescent="0.2">
      <c r="A25" s="10" t="str">
        <f>name!D21</f>
        <v>61 Caring personal service occupations</v>
      </c>
      <c r="B25" s="11">
        <v>61.381027644915861</v>
      </c>
      <c r="C25" s="11">
        <v>63.394285012012162</v>
      </c>
      <c r="D25" s="11">
        <v>60.525895320352852</v>
      </c>
      <c r="E25" s="11">
        <v>62.698133645621411</v>
      </c>
      <c r="F25" s="11">
        <v>66.514011351179164</v>
      </c>
      <c r="G25" s="11"/>
      <c r="H25" s="11">
        <f t="shared" si="2"/>
        <v>5.9881160308263119</v>
      </c>
      <c r="I25" s="11">
        <f>'RD T1'!E24</f>
        <v>35.060982025474445</v>
      </c>
      <c r="J25" s="11">
        <f t="shared" si="5"/>
        <v>41.049098056300757</v>
      </c>
      <c r="L25" s="10" t="str">
        <f>name!D21</f>
        <v>61 Caring personal service occupations</v>
      </c>
      <c r="M25" s="11">
        <v>11.643933870895406</v>
      </c>
      <c r="N25" s="11">
        <v>11.446391513367242</v>
      </c>
      <c r="O25" s="11">
        <v>11.364118086605709</v>
      </c>
      <c r="P25" s="11">
        <v>13.551063212715269</v>
      </c>
      <c r="Q25" s="11">
        <v>15.638115810689142</v>
      </c>
      <c r="R25" s="11"/>
      <c r="S25" s="11">
        <f t="shared" si="3"/>
        <v>4.2739977240834328</v>
      </c>
      <c r="T25" s="11">
        <f>'RD T1'!T24</f>
        <v>6.1702976142911492</v>
      </c>
      <c r="U25" s="11">
        <f t="shared" si="6"/>
        <v>10.444295338374582</v>
      </c>
      <c r="W25" s="10" t="str">
        <f>name!D21</f>
        <v>61 Caring personal service occupations</v>
      </c>
      <c r="X25" s="11">
        <v>49.737093774020465</v>
      </c>
      <c r="Y25" s="11">
        <v>51.947893498644973</v>
      </c>
      <c r="Z25" s="11">
        <v>49.161777233747223</v>
      </c>
      <c r="AA25" s="11">
        <v>49.147070432906169</v>
      </c>
      <c r="AB25" s="11">
        <v>50.875895540489971</v>
      </c>
      <c r="AC25" s="11"/>
      <c r="AD25" s="11">
        <f t="shared" si="4"/>
        <v>1.7141183067427477</v>
      </c>
      <c r="AE25" s="11">
        <f>'RD T1'!T53</f>
        <v>28.890684411183283</v>
      </c>
      <c r="AF25" s="11">
        <f t="shared" si="7"/>
        <v>30.604802717926031</v>
      </c>
    </row>
    <row r="26" spans="1:32" x14ac:dyDescent="0.2">
      <c r="A26" s="10" t="str">
        <f>name!D22</f>
        <v>62 Leisure, travel and related personal service occupations</v>
      </c>
      <c r="B26" s="11">
        <v>21.202747526619135</v>
      </c>
      <c r="C26" s="11">
        <v>22.583986116972572</v>
      </c>
      <c r="D26" s="11">
        <v>20.593291008314516</v>
      </c>
      <c r="E26" s="11">
        <v>19.324005762501528</v>
      </c>
      <c r="F26" s="11">
        <v>19.655992508983175</v>
      </c>
      <c r="G26" s="11"/>
      <c r="H26" s="11">
        <f t="shared" si="2"/>
        <v>-0.93729849933134091</v>
      </c>
      <c r="I26" s="11">
        <f>'RD T1'!E25</f>
        <v>9.873212805672285</v>
      </c>
      <c r="J26" s="11">
        <f t="shared" si="5"/>
        <v>8.9359143063409441</v>
      </c>
      <c r="L26" s="10" t="str">
        <f>name!D22</f>
        <v>62 Leisure, travel and related personal service occupations</v>
      </c>
      <c r="M26" s="11">
        <v>6.3232762880658795</v>
      </c>
      <c r="N26" s="11">
        <v>7.1178880576567813</v>
      </c>
      <c r="O26" s="11">
        <v>6.3788768315352282</v>
      </c>
      <c r="P26" s="11">
        <v>6.3196663821488537</v>
      </c>
      <c r="Q26" s="11">
        <v>7.0355657131484914</v>
      </c>
      <c r="R26" s="11"/>
      <c r="S26" s="11">
        <f t="shared" si="3"/>
        <v>0.65668888161326322</v>
      </c>
      <c r="T26" s="11">
        <f>'RD T1'!T25</f>
        <v>2.8621406215641714</v>
      </c>
      <c r="U26" s="11">
        <f t="shared" si="6"/>
        <v>3.5188295031774346</v>
      </c>
      <c r="W26" s="10" t="str">
        <f>name!D22</f>
        <v>62 Leisure, travel and related personal service occupations</v>
      </c>
      <c r="X26" s="11">
        <v>14.879471238553254</v>
      </c>
      <c r="Y26" s="11">
        <v>15.466098059315796</v>
      </c>
      <c r="Z26" s="11">
        <v>14.214414176779281</v>
      </c>
      <c r="AA26" s="11">
        <v>13.004339380352693</v>
      </c>
      <c r="AB26" s="11">
        <v>12.620426795834685</v>
      </c>
      <c r="AC26" s="11"/>
      <c r="AD26" s="11">
        <f t="shared" si="4"/>
        <v>-1.5939873809445952</v>
      </c>
      <c r="AE26" s="11">
        <f>'RD T1'!T54</f>
        <v>7.0110721841081158</v>
      </c>
      <c r="AF26" s="11">
        <f t="shared" si="7"/>
        <v>5.4170848031635206</v>
      </c>
    </row>
    <row r="27" spans="1:32" x14ac:dyDescent="0.2">
      <c r="A27" s="10" t="str">
        <f>name!D23</f>
        <v>63 Community and civil enforcement occupations</v>
      </c>
      <c r="B27" s="11">
        <v>1.0211921346615562</v>
      </c>
      <c r="C27" s="11">
        <v>0.86712367517464539</v>
      </c>
      <c r="D27" s="11">
        <v>1.0373704353200748</v>
      </c>
      <c r="E27" s="11">
        <v>0.81850039668063679</v>
      </c>
      <c r="F27" s="11">
        <v>0.87157100524876474</v>
      </c>
      <c r="G27" s="11"/>
      <c r="H27" s="11">
        <f t="shared" si="2"/>
        <v>-0.16579943007131004</v>
      </c>
      <c r="I27" s="11">
        <f>'RD T1'!E26</f>
        <v>0.42017651938013795</v>
      </c>
      <c r="J27" s="11">
        <f t="shared" si="5"/>
        <v>0.25437708930882791</v>
      </c>
      <c r="L27" s="10" t="str">
        <f>name!D23</f>
        <v>63 Community and civil enforcement occupations</v>
      </c>
      <c r="M27" s="11">
        <v>0.75571358974827985</v>
      </c>
      <c r="N27" s="11">
        <v>0.54946041541984803</v>
      </c>
      <c r="O27" s="11">
        <v>0.77851464724639652</v>
      </c>
      <c r="P27" s="11">
        <v>0.45359470492715109</v>
      </c>
      <c r="Q27" s="11">
        <v>0.51207841383537878</v>
      </c>
      <c r="R27" s="11"/>
      <c r="S27" s="11">
        <f t="shared" si="3"/>
        <v>-0.26643623341101774</v>
      </c>
      <c r="T27" s="11">
        <f>'RD T1'!T26</f>
        <v>0.20324827924948086</v>
      </c>
      <c r="U27" s="11">
        <f t="shared" si="6"/>
        <v>-6.3187954161536886E-2</v>
      </c>
      <c r="W27" s="10" t="str">
        <f>name!D23</f>
        <v>63 Community and civil enforcement occupations</v>
      </c>
      <c r="X27" s="11">
        <v>0.26547854491327699</v>
      </c>
      <c r="Y27" s="11">
        <v>0.31766325975479731</v>
      </c>
      <c r="Z27" s="11">
        <v>0.25885578807367893</v>
      </c>
      <c r="AA27" s="11">
        <v>0.36490569175348542</v>
      </c>
      <c r="AB27" s="11">
        <v>0.35949259141338652</v>
      </c>
      <c r="AC27" s="11"/>
      <c r="AD27" s="11">
        <f t="shared" si="4"/>
        <v>0.10063680333970759</v>
      </c>
      <c r="AE27" s="11">
        <f>'RD T1'!T55</f>
        <v>0.21692824013065709</v>
      </c>
      <c r="AF27" s="11">
        <f t="shared" si="7"/>
        <v>0.31756504347036468</v>
      </c>
    </row>
    <row r="28" spans="1:32" x14ac:dyDescent="0.2">
      <c r="A28" s="10" t="str">
        <f>name!D24</f>
        <v>71 Sales occupations</v>
      </c>
      <c r="B28" s="11">
        <v>53.699300812612606</v>
      </c>
      <c r="C28" s="11">
        <v>51.907999728296694</v>
      </c>
      <c r="D28" s="11">
        <v>52.011985023051608</v>
      </c>
      <c r="E28" s="11">
        <v>51.437161176456044</v>
      </c>
      <c r="F28" s="11">
        <v>49.985441656817883</v>
      </c>
      <c r="G28" s="11"/>
      <c r="H28" s="11">
        <f t="shared" si="2"/>
        <v>-2.0265433662337244</v>
      </c>
      <c r="I28" s="11">
        <f>'RD T1'!E27</f>
        <v>22.408035161738983</v>
      </c>
      <c r="J28" s="11">
        <f t="shared" si="5"/>
        <v>20.381491795505259</v>
      </c>
      <c r="L28" s="10" t="str">
        <f>name!D24</f>
        <v>71 Sales occupations</v>
      </c>
      <c r="M28" s="11">
        <v>23.228735746358847</v>
      </c>
      <c r="N28" s="11">
        <v>23.533639320853339</v>
      </c>
      <c r="O28" s="11">
        <v>23.517285969835505</v>
      </c>
      <c r="P28" s="11">
        <v>23.645078411026585</v>
      </c>
      <c r="Q28" s="11">
        <v>23.808882576723022</v>
      </c>
      <c r="R28" s="11"/>
      <c r="S28" s="11">
        <f t="shared" si="3"/>
        <v>0.29159660688751643</v>
      </c>
      <c r="T28" s="11">
        <f>'RD T1'!T27</f>
        <v>7.8713165229173541</v>
      </c>
      <c r="U28" s="11">
        <f t="shared" si="6"/>
        <v>8.1629131298048705</v>
      </c>
      <c r="W28" s="10" t="str">
        <f>name!D24</f>
        <v>71 Sales occupations</v>
      </c>
      <c r="X28" s="11">
        <v>30.470565066253741</v>
      </c>
      <c r="Y28" s="11">
        <v>28.374360407443341</v>
      </c>
      <c r="Z28" s="11">
        <v>28.494699053216131</v>
      </c>
      <c r="AA28" s="11">
        <v>27.79208276542953</v>
      </c>
      <c r="AB28" s="11">
        <v>26.176559080094872</v>
      </c>
      <c r="AC28" s="11"/>
      <c r="AD28" s="11">
        <f t="shared" si="4"/>
        <v>-2.3181399731212586</v>
      </c>
      <c r="AE28" s="11">
        <f>'RD T1'!T56</f>
        <v>14.536718638821627</v>
      </c>
      <c r="AF28" s="11">
        <f t="shared" si="7"/>
        <v>12.218578665700369</v>
      </c>
    </row>
    <row r="29" spans="1:32" x14ac:dyDescent="0.2">
      <c r="A29" s="10" t="str">
        <f>name!D25</f>
        <v>72 Customer service occupations</v>
      </c>
      <c r="B29" s="11">
        <v>12.26804797759481</v>
      </c>
      <c r="C29" s="11">
        <v>13.218128276010855</v>
      </c>
      <c r="D29" s="11">
        <v>13.463512075994089</v>
      </c>
      <c r="E29" s="11">
        <v>15.051058840669693</v>
      </c>
      <c r="F29" s="11">
        <v>16.799928820305716</v>
      </c>
      <c r="G29" s="11"/>
      <c r="H29" s="11">
        <f t="shared" si="2"/>
        <v>3.3364167443116273</v>
      </c>
      <c r="I29" s="11">
        <f>'RD T1'!E28</f>
        <v>7.0123776651407725</v>
      </c>
      <c r="J29" s="11">
        <f t="shared" si="5"/>
        <v>10.348794409452399</v>
      </c>
      <c r="L29" s="10" t="str">
        <f>name!D25</f>
        <v>72 Customer service occupations</v>
      </c>
      <c r="M29" s="11">
        <v>4.3663342041058097</v>
      </c>
      <c r="N29" s="11">
        <v>4.0149927590258825</v>
      </c>
      <c r="O29" s="11">
        <v>4.6288851231441788</v>
      </c>
      <c r="P29" s="11">
        <v>5.8434212583690721</v>
      </c>
      <c r="Q29" s="11">
        <v>6.9393920070893715</v>
      </c>
      <c r="R29" s="11"/>
      <c r="S29" s="11">
        <f t="shared" si="3"/>
        <v>2.3105068839451928</v>
      </c>
      <c r="T29" s="11">
        <f>'RD T1'!T28</f>
        <v>2.0442370761629705</v>
      </c>
      <c r="U29" s="11">
        <f t="shared" si="6"/>
        <v>4.3547439601081628</v>
      </c>
      <c r="W29" s="10" t="str">
        <f>name!D25</f>
        <v>72 Customer service occupations</v>
      </c>
      <c r="X29" s="11">
        <v>7.901713773488976</v>
      </c>
      <c r="Y29" s="11">
        <v>9.2031355169849736</v>
      </c>
      <c r="Z29" s="11">
        <v>8.8346269528499217</v>
      </c>
      <c r="AA29" s="11">
        <v>9.2076375823006202</v>
      </c>
      <c r="AB29" s="11">
        <v>9.8605368132163473</v>
      </c>
      <c r="AC29" s="11"/>
      <c r="AD29" s="11">
        <f t="shared" si="4"/>
        <v>1.0259098603664256</v>
      </c>
      <c r="AE29" s="11">
        <f>'RD T1'!T57</f>
        <v>4.9681405889778016</v>
      </c>
      <c r="AF29" s="11">
        <f t="shared" si="7"/>
        <v>5.9940504493442273</v>
      </c>
    </row>
    <row r="30" spans="1:32" x14ac:dyDescent="0.2">
      <c r="A30" s="10" t="str">
        <f>name!D26</f>
        <v>81 Process, plant and machine operatives</v>
      </c>
      <c r="B30" s="11">
        <v>13.739362677766028</v>
      </c>
      <c r="C30" s="11">
        <v>13.950810700438462</v>
      </c>
      <c r="D30" s="11">
        <v>12.318533786057992</v>
      </c>
      <c r="E30" s="11">
        <v>13.289675692121078</v>
      </c>
      <c r="F30" s="11">
        <v>12.802567974749728</v>
      </c>
      <c r="G30" s="11"/>
      <c r="H30" s="11">
        <f t="shared" si="2"/>
        <v>0.48403418869173542</v>
      </c>
      <c r="I30" s="11">
        <f>'RD T1'!E29</f>
        <v>4.948444371827482</v>
      </c>
      <c r="J30" s="11">
        <f t="shared" si="5"/>
        <v>5.4324785605192174</v>
      </c>
      <c r="L30" s="10" t="str">
        <f>name!D26</f>
        <v>81 Process, plant and machine operatives</v>
      </c>
      <c r="M30" s="11">
        <v>11.479040221358966</v>
      </c>
      <c r="N30" s="11">
        <v>11.726030573219957</v>
      </c>
      <c r="O30" s="11">
        <v>10.333431610466889</v>
      </c>
      <c r="P30" s="11">
        <v>10.962159172585666</v>
      </c>
      <c r="Q30" s="11">
        <v>10.446918214720693</v>
      </c>
      <c r="R30" s="11"/>
      <c r="S30" s="11">
        <f t="shared" si="3"/>
        <v>0.1134866042538043</v>
      </c>
      <c r="T30" s="11">
        <f>'RD T1'!T29</f>
        <v>3.8685275549521272</v>
      </c>
      <c r="U30" s="11">
        <f t="shared" si="6"/>
        <v>3.9820141592059315</v>
      </c>
      <c r="W30" s="10" t="str">
        <f>name!D26</f>
        <v>81 Process, plant and machine operatives</v>
      </c>
      <c r="X30" s="11">
        <v>2.2603224564070756</v>
      </c>
      <c r="Y30" s="11">
        <v>2.2247801272184931</v>
      </c>
      <c r="Z30" s="11">
        <v>1.9851021755910974</v>
      </c>
      <c r="AA30" s="11">
        <v>2.3275165195354002</v>
      </c>
      <c r="AB30" s="11">
        <v>2.3556497600290314</v>
      </c>
      <c r="AC30" s="11"/>
      <c r="AD30" s="11">
        <f t="shared" si="4"/>
        <v>0.37054758443793401</v>
      </c>
      <c r="AE30" s="11">
        <f>'RD T1'!T58</f>
        <v>1.0799168168753543</v>
      </c>
      <c r="AF30" s="11">
        <f t="shared" si="7"/>
        <v>1.4504644013132884</v>
      </c>
    </row>
    <row r="31" spans="1:32" x14ac:dyDescent="0.2">
      <c r="A31" s="10" t="str">
        <f>name!D27</f>
        <v>82 Transport and mobile machine drivers and operatives</v>
      </c>
      <c r="B31" s="11">
        <v>29.685294794497423</v>
      </c>
      <c r="C31" s="11">
        <v>33.144526658942254</v>
      </c>
      <c r="D31" s="11">
        <v>26.885324386609668</v>
      </c>
      <c r="E31" s="11">
        <v>27.276655565951746</v>
      </c>
      <c r="F31" s="11">
        <v>26.575230905430086</v>
      </c>
      <c r="G31" s="11"/>
      <c r="H31" s="11">
        <f t="shared" si="2"/>
        <v>-0.31009348117958169</v>
      </c>
      <c r="I31" s="11">
        <f>'RD T1'!E30</f>
        <v>14.126895567438714</v>
      </c>
      <c r="J31" s="11">
        <f t="shared" si="5"/>
        <v>13.816802086259132</v>
      </c>
      <c r="L31" s="10" t="str">
        <f>name!D27</f>
        <v>82 Transport and mobile machine drivers and operatives</v>
      </c>
      <c r="M31" s="11">
        <v>27.140190028254963</v>
      </c>
      <c r="N31" s="11">
        <v>30.580796316475173</v>
      </c>
      <c r="O31" s="11">
        <v>24.737812082473038</v>
      </c>
      <c r="P31" s="11">
        <v>24.432474364998818</v>
      </c>
      <c r="Q31" s="11">
        <v>23.339907643843045</v>
      </c>
      <c r="R31" s="11"/>
      <c r="S31" s="11">
        <f t="shared" si="3"/>
        <v>-1.3979044386299933</v>
      </c>
      <c r="T31" s="11">
        <f>'RD T1'!T30</f>
        <v>12.410884735735554</v>
      </c>
      <c r="U31" s="11">
        <f t="shared" si="6"/>
        <v>11.01298029710556</v>
      </c>
      <c r="W31" s="10" t="str">
        <f>name!D27</f>
        <v>82 Transport and mobile machine drivers and operatives</v>
      </c>
      <c r="X31" s="11">
        <v>2.5451047662424422</v>
      </c>
      <c r="Y31" s="11">
        <v>2.5637303424670903</v>
      </c>
      <c r="Z31" s="11">
        <v>2.1475123041366331</v>
      </c>
      <c r="AA31" s="11">
        <v>2.8441812009529754</v>
      </c>
      <c r="AB31" s="11">
        <v>3.23532326158705</v>
      </c>
      <c r="AC31" s="11"/>
      <c r="AD31" s="11">
        <f t="shared" si="4"/>
        <v>1.0878109574504169</v>
      </c>
      <c r="AE31" s="11">
        <f>'RD T1'!T59</f>
        <v>1.7160108317031602</v>
      </c>
      <c r="AF31" s="11">
        <f t="shared" si="7"/>
        <v>2.8038217891535773</v>
      </c>
    </row>
    <row r="32" spans="1:32" x14ac:dyDescent="0.2">
      <c r="A32" s="10" t="str">
        <f>name!D28</f>
        <v>91 Elementary trades and related occupations</v>
      </c>
      <c r="B32" s="11">
        <v>12.740201411392874</v>
      </c>
      <c r="C32" s="11">
        <v>11.325243961604665</v>
      </c>
      <c r="D32" s="11">
        <v>10.042291718007951</v>
      </c>
      <c r="E32" s="11">
        <v>18.201829647134129</v>
      </c>
      <c r="F32" s="11">
        <v>20.203549128848845</v>
      </c>
      <c r="G32" s="11"/>
      <c r="H32" s="11">
        <f t="shared" si="2"/>
        <v>10.161257410840895</v>
      </c>
      <c r="I32" s="11">
        <f>'RD T1'!E31</f>
        <v>7.7356182050755988</v>
      </c>
      <c r="J32" s="11">
        <f t="shared" si="5"/>
        <v>17.896875615916493</v>
      </c>
      <c r="L32" s="10" t="str">
        <f>name!D28</f>
        <v>91 Elementary trades and related occupations</v>
      </c>
      <c r="M32" s="11">
        <v>10.302204476838249</v>
      </c>
      <c r="N32" s="11">
        <v>9.462405600009836</v>
      </c>
      <c r="O32" s="11">
        <v>8.3654160159875364</v>
      </c>
      <c r="P32" s="11">
        <v>11.46170687299098</v>
      </c>
      <c r="Q32" s="11">
        <v>12.275651431716472</v>
      </c>
      <c r="R32" s="11"/>
      <c r="S32" s="11">
        <f t="shared" si="3"/>
        <v>3.9102354157289358</v>
      </c>
      <c r="T32" s="11">
        <f>'RD T1'!T31</f>
        <v>3.7715173677887655</v>
      </c>
      <c r="U32" s="11">
        <f t="shared" si="6"/>
        <v>7.6817527835177017</v>
      </c>
      <c r="W32" s="10" t="str">
        <f>name!D28</f>
        <v>91 Elementary trades and related occupations</v>
      </c>
      <c r="X32" s="11">
        <v>2.4379969345546426</v>
      </c>
      <c r="Y32" s="11">
        <v>1.8628383615948148</v>
      </c>
      <c r="Z32" s="11">
        <v>1.6768757020204146</v>
      </c>
      <c r="AA32" s="11">
        <v>6.7401227741431686</v>
      </c>
      <c r="AB32" s="11">
        <v>7.9278976971323649</v>
      </c>
      <c r="AC32" s="11"/>
      <c r="AD32" s="11">
        <f t="shared" si="4"/>
        <v>6.2510219951119499</v>
      </c>
      <c r="AE32" s="11">
        <f>'RD T1'!T60</f>
        <v>3.9641008372868338</v>
      </c>
      <c r="AF32" s="11">
        <f t="shared" si="7"/>
        <v>10.215122832398784</v>
      </c>
    </row>
    <row r="33" spans="1:32" x14ac:dyDescent="0.2">
      <c r="A33" s="10" t="str">
        <f>name!D29</f>
        <v>92 Elementary administration and service occupations</v>
      </c>
      <c r="B33" s="11">
        <v>85.752844682477487</v>
      </c>
      <c r="C33" s="11">
        <v>87.137594872211679</v>
      </c>
      <c r="D33" s="11">
        <v>79.517256975370913</v>
      </c>
      <c r="E33" s="11">
        <v>72.366200183482817</v>
      </c>
      <c r="F33" s="11">
        <v>67.523095667902254</v>
      </c>
      <c r="G33" s="11"/>
      <c r="H33" s="11">
        <f t="shared" ref="H33" si="8">F33-D33</f>
        <v>-11.994161307468659</v>
      </c>
      <c r="I33" s="11">
        <f>'RD T1'!E32</f>
        <v>34.175524948403073</v>
      </c>
      <c r="J33" s="11">
        <f>SUM(H33:I33)</f>
        <v>22.181363640934414</v>
      </c>
      <c r="L33" s="10" t="str">
        <f>name!D29</f>
        <v>92 Elementary administration and service occupations</v>
      </c>
      <c r="M33" s="11">
        <v>41.276389711960206</v>
      </c>
      <c r="N33" s="11">
        <v>41.02718522321657</v>
      </c>
      <c r="O33" s="11">
        <v>37.827290138619261</v>
      </c>
      <c r="P33" s="11">
        <v>36.704459868816201</v>
      </c>
      <c r="Q33" s="11">
        <v>33.727320409996658</v>
      </c>
      <c r="R33" s="11"/>
      <c r="S33" s="11">
        <f t="shared" ref="S33" si="9">Q33-O33</f>
        <v>-4.0999697286226038</v>
      </c>
      <c r="T33" s="11">
        <f>'RD T1'!T32</f>
        <v>13.966423855087921</v>
      </c>
      <c r="U33" s="11">
        <f t="shared" ref="U33" si="10">SUM(S33:T33)</f>
        <v>9.8664541264653174</v>
      </c>
      <c r="W33" s="10" t="str">
        <f>name!D29</f>
        <v>92 Elementary administration and service occupations</v>
      </c>
      <c r="X33" s="11">
        <v>44.476454970517331</v>
      </c>
      <c r="Y33" s="11">
        <v>46.110409648995208</v>
      </c>
      <c r="Z33" s="11">
        <v>41.689966836751687</v>
      </c>
      <c r="AA33" s="11">
        <v>35.661740314666694</v>
      </c>
      <c r="AB33" s="11">
        <v>33.795775257905625</v>
      </c>
      <c r="AC33" s="11"/>
      <c r="AD33" s="11">
        <f t="shared" ref="AD33" si="11">AB33-Z33</f>
        <v>-7.8941915788460619</v>
      </c>
      <c r="AE33" s="11">
        <f>'RD T1'!T61</f>
        <v>20.209101093315155</v>
      </c>
      <c r="AF33" s="11">
        <f t="shared" ref="AF33" si="12">SUM(AD33:AE33)</f>
        <v>12.314909514469093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831.1110000000001</v>
      </c>
      <c r="C35" s="34">
        <f>SUM(C8:C33)</f>
        <v>874.93099999999981</v>
      </c>
      <c r="D35" s="34">
        <f>SUM(D8:D33)</f>
        <v>852.96000000000049</v>
      </c>
      <c r="E35" s="34">
        <f>SUM(E8:E33)</f>
        <v>876.16499999999905</v>
      </c>
      <c r="F35" s="34">
        <f>SUM(F8:F33)</f>
        <v>908.87099999999975</v>
      </c>
      <c r="G35" s="11"/>
      <c r="H35" s="34">
        <f>F35-D35</f>
        <v>55.910999999999262</v>
      </c>
      <c r="I35" s="34">
        <f>SUM(I8:I33)</f>
        <v>422.50418115187802</v>
      </c>
      <c r="J35" s="34">
        <f>SUM(J8:J33)</f>
        <v>478.41518115187728</v>
      </c>
      <c r="L35" s="231" t="str">
        <f>name!D3</f>
        <v>All occupations</v>
      </c>
      <c r="M35" s="34">
        <f>SUM(M8:M33)</f>
        <v>429.17377731785848</v>
      </c>
      <c r="N35" s="34">
        <f>SUM(N8:N33)</f>
        <v>449.60625504664864</v>
      </c>
      <c r="O35" s="34">
        <f>SUM(O8:O33)</f>
        <v>432.02675872449197</v>
      </c>
      <c r="P35" s="34">
        <f>SUM(P8:P33)</f>
        <v>445.50641179415868</v>
      </c>
      <c r="Q35" s="34">
        <f>SUM(Q8:Q33)</f>
        <v>462.30360239799666</v>
      </c>
      <c r="R35" s="11"/>
      <c r="S35" s="34">
        <f>Q35-O35</f>
        <v>30.276843673504686</v>
      </c>
      <c r="T35" s="34">
        <f>SUM(T8:T33)</f>
        <v>178.73755819079085</v>
      </c>
      <c r="U35" s="34">
        <f>SUM(U8:U33)</f>
        <v>209.01440186429559</v>
      </c>
      <c r="W35" s="231" t="str">
        <f>name!D3</f>
        <v>All occupations</v>
      </c>
      <c r="X35" s="34">
        <f>SUM(X8:X33)</f>
        <v>401.93722268214134</v>
      </c>
      <c r="Y35" s="34">
        <f>SUM(Y8:Y33)</f>
        <v>425.32474495335151</v>
      </c>
      <c r="Z35" s="34">
        <f>SUM(Z8:Z33)</f>
        <v>420.93324127550846</v>
      </c>
      <c r="AA35" s="34">
        <f>SUM(AA8:AA33)</f>
        <v>430.65858820584117</v>
      </c>
      <c r="AB35" s="34">
        <f>SUM(AB8:AB33)</f>
        <v>446.56739760200333</v>
      </c>
      <c r="AC35" s="11"/>
      <c r="AD35" s="34">
        <f t="shared" ref="AD35" si="13">AB35-Z35</f>
        <v>25.63415632649486</v>
      </c>
      <c r="AE35" s="34">
        <f>SUM(AE8:AE33)</f>
        <v>243.76662296108719</v>
      </c>
      <c r="AF35" s="34">
        <f>SUM(AF8:AF33)</f>
        <v>269.40077928758194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Kent and Medway (Continued)</v>
      </c>
      <c r="L38" s="19" t="str">
        <f>CONCATENATE(L$1," (Continued)")</f>
        <v>Occupation Table 2.1  Males: Employment Change by Occupation (SOC 2020) and Replacement Demand, 2015-2035, Kent and Medway (Continued)</v>
      </c>
      <c r="W38" s="19" t="str">
        <f>CONCATENATE(W$1," (Continued)")</f>
        <v>Occupation Table 2.2  Females: Employment Change by Occupation (SOC 2020) and Replacement Demand, 2015-2035, Kent and Medway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7.4486104827470436</v>
      </c>
      <c r="C45" s="173">
        <f t="shared" si="20"/>
        <v>8.3278163039677064</v>
      </c>
      <c r="D45" s="173">
        <f t="shared" si="20"/>
        <v>8.6587276977004333</v>
      </c>
      <c r="E45" s="173">
        <f t="shared" si="20"/>
        <v>7.739525802222265</v>
      </c>
      <c r="F45" s="173">
        <f t="shared" si="20"/>
        <v>8.0971573407564534</v>
      </c>
      <c r="H45" s="68">
        <f t="shared" ref="H45:H70" si="21">IF(D8&gt;0,(H8/D8)*100,0)</f>
        <v>-0.35578790143235295</v>
      </c>
      <c r="I45" s="69">
        <f t="shared" ref="I45:I70" si="22">IF(D8&gt;0,I8/D8*100,0)</f>
        <v>48.43429684065805</v>
      </c>
      <c r="J45" s="69">
        <f t="shared" ref="J45:J70" si="23">IF(D8&gt;0,(J8/D8)*100,0)</f>
        <v>48.078508939225699</v>
      </c>
      <c r="L45" t="str">
        <f t="shared" ref="L45:L70" si="24">L8</f>
        <v>11 Corporate managers and directors</v>
      </c>
      <c r="M45" s="173">
        <f t="shared" ref="M45:Q45" si="25">M8/M$35*100</f>
        <v>9.8339942621766525</v>
      </c>
      <c r="N45" s="173">
        <f t="shared" si="25"/>
        <v>10.608294163872317</v>
      </c>
      <c r="O45" s="173">
        <f t="shared" si="25"/>
        <v>11.078122243130007</v>
      </c>
      <c r="P45" s="173">
        <f t="shared" si="25"/>
        <v>9.400575252401838</v>
      </c>
      <c r="Q45" s="173">
        <f t="shared" si="25"/>
        <v>9.4180684812806685</v>
      </c>
      <c r="S45" s="68">
        <f t="shared" ref="S45:S70" si="26">IF(O8&gt;0,(S8/O8)*100,0)</f>
        <v>-9.0270408399611064</v>
      </c>
      <c r="T45" s="69">
        <f t="shared" ref="T45:T70" si="27">IF(O8&gt;0,T8/O8*100,0)</f>
        <v>41.372664356129349</v>
      </c>
      <c r="U45" s="69">
        <f t="shared" ref="U45:U70" si="28">IF(O8&gt;0,(U8/O8)*100,0)</f>
        <v>32.345623516168246</v>
      </c>
      <c r="W45" t="str">
        <f t="shared" ref="W45:W70" si="29">W8</f>
        <v>11 Corporate managers and directors</v>
      </c>
      <c r="X45" s="173">
        <f t="shared" ref="X45:AB45" si="30">X8/X$35*100</f>
        <v>4.9015854519746247</v>
      </c>
      <c r="Y45" s="173">
        <f t="shared" si="30"/>
        <v>5.9171474621608073</v>
      </c>
      <c r="Z45" s="173">
        <f t="shared" si="30"/>
        <v>6.1755710328326874</v>
      </c>
      <c r="AA45" s="173">
        <f t="shared" si="30"/>
        <v>6.0212083214421908</v>
      </c>
      <c r="AB45" s="173">
        <f t="shared" si="30"/>
        <v>6.7296997475887759</v>
      </c>
      <c r="AD45" s="68">
        <f t="shared" ref="AD45:AD70" si="31">IF(Z8&gt;0,(AD8/Z8)*100,0)</f>
        <v>15.609189556927202</v>
      </c>
      <c r="AE45" s="69">
        <f t="shared" ref="AE45:AE70" si="32">IF(Z8&gt;0,AE8/Z8*100,0)</f>
        <v>61.435740142327823</v>
      </c>
      <c r="AF45" s="69">
        <f t="shared" ref="AF45:AF70" si="33">IF(Z8&gt;0,(AF8/Z8)*100,0)</f>
        <v>77.044929699255022</v>
      </c>
    </row>
    <row r="46" spans="1:32" x14ac:dyDescent="0.2">
      <c r="A46" t="str">
        <f t="shared" si="19"/>
        <v>12 Other managers and proprietors</v>
      </c>
      <c r="B46" s="173">
        <f t="shared" si="20"/>
        <v>3.4799575305936812</v>
      </c>
      <c r="C46" s="173">
        <f t="shared" si="20"/>
        <v>3.4989227711834507</v>
      </c>
      <c r="D46" s="173">
        <f t="shared" si="20"/>
        <v>3.5357362814883562</v>
      </c>
      <c r="E46" s="173">
        <f t="shared" si="20"/>
        <v>3.6376978307863808</v>
      </c>
      <c r="F46" s="173">
        <f t="shared" si="20"/>
        <v>3.9651875127147935</v>
      </c>
      <c r="H46" s="68">
        <f t="shared" si="21"/>
        <v>19.497122049528809</v>
      </c>
      <c r="I46" s="69">
        <f t="shared" si="22"/>
        <v>61.446309884077863</v>
      </c>
      <c r="J46" s="69">
        <f t="shared" si="23"/>
        <v>80.943431933606675</v>
      </c>
      <c r="L46" t="str">
        <f t="shared" si="24"/>
        <v>12 Other managers and proprietors</v>
      </c>
      <c r="M46" s="173">
        <f t="shared" ref="M46:Q46" si="34">M9/M$35*100</f>
        <v>3.9206518194360545</v>
      </c>
      <c r="N46" s="173">
        <f t="shared" si="34"/>
        <v>3.9531596930874882</v>
      </c>
      <c r="O46" s="173">
        <f t="shared" si="34"/>
        <v>3.8526524618641442</v>
      </c>
      <c r="P46" s="173">
        <f t="shared" si="34"/>
        <v>4.2764732490239998</v>
      </c>
      <c r="Q46" s="173">
        <f t="shared" si="34"/>
        <v>4.6391337237658936</v>
      </c>
      <c r="S46" s="68">
        <f t="shared" si="26"/>
        <v>28.852748851126869</v>
      </c>
      <c r="T46" s="69">
        <f t="shared" si="27"/>
        <v>59.30143030353382</v>
      </c>
      <c r="U46" s="69">
        <f t="shared" si="28"/>
        <v>88.154179154660696</v>
      </c>
      <c r="W46" t="str">
        <f t="shared" si="29"/>
        <v>12 Other managers and proprietors</v>
      </c>
      <c r="X46" s="173">
        <f t="shared" ref="X46:AB46" si="35">X9/X$35*100</f>
        <v>3.0094003840751578</v>
      </c>
      <c r="Y46" s="173">
        <f t="shared" si="35"/>
        <v>3.01875376201003</v>
      </c>
      <c r="Z46" s="173">
        <f t="shared" si="35"/>
        <v>3.2104679092870634</v>
      </c>
      <c r="AA46" s="173">
        <f t="shared" si="35"/>
        <v>2.9768993414147151</v>
      </c>
      <c r="AB46" s="173">
        <f t="shared" si="35"/>
        <v>3.26749269024348</v>
      </c>
      <c r="AD46" s="68">
        <f t="shared" si="31"/>
        <v>7.974221500789044</v>
      </c>
      <c r="AE46" s="69">
        <f t="shared" si="32"/>
        <v>64.088060631490094</v>
      </c>
      <c r="AF46" s="69">
        <f t="shared" si="33"/>
        <v>72.062282132279137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5.5564961048093009</v>
      </c>
      <c r="C47" s="173">
        <f t="shared" si="20"/>
        <v>5.9047119097015317</v>
      </c>
      <c r="D47" s="173">
        <f t="shared" si="20"/>
        <v>6.2657549237084549</v>
      </c>
      <c r="E47" s="173">
        <f t="shared" si="20"/>
        <v>7.5933469487365794</v>
      </c>
      <c r="F47" s="173">
        <f t="shared" si="20"/>
        <v>8.3423213974414363</v>
      </c>
      <c r="H47" s="68">
        <f t="shared" si="21"/>
        <v>41.868865112137591</v>
      </c>
      <c r="I47" s="69">
        <f t="shared" si="22"/>
        <v>47.905099643633484</v>
      </c>
      <c r="J47" s="69">
        <f t="shared" si="23"/>
        <v>89.77396475577109</v>
      </c>
      <c r="L47" t="str">
        <f t="shared" si="24"/>
        <v>21 Science, research, engineering and technology professionals</v>
      </c>
      <c r="M47" s="173">
        <f t="shared" ref="M47:Q47" si="36">M10/M$35*100</f>
        <v>8.4122914178114083</v>
      </c>
      <c r="N47" s="173">
        <f t="shared" si="36"/>
        <v>9.0476226172948504</v>
      </c>
      <c r="O47" s="173">
        <f t="shared" si="36"/>
        <v>9.3387162914743129</v>
      </c>
      <c r="P47" s="173">
        <f t="shared" si="36"/>
        <v>10.91511747307815</v>
      </c>
      <c r="Q47" s="173">
        <f t="shared" si="36"/>
        <v>11.728866181293169</v>
      </c>
      <c r="S47" s="68">
        <f t="shared" si="26"/>
        <v>34.395732984970529</v>
      </c>
      <c r="T47" s="69">
        <f t="shared" si="27"/>
        <v>39.86691773800878</v>
      </c>
      <c r="U47" s="69">
        <f t="shared" si="28"/>
        <v>74.262650722979302</v>
      </c>
      <c r="W47" t="str">
        <f t="shared" si="29"/>
        <v>21 Science, research, engineering and technology professionals</v>
      </c>
      <c r="X47" s="173">
        <f t="shared" ref="X47:AB47" si="37">X10/X$35*100</f>
        <v>2.5071829470254405</v>
      </c>
      <c r="Y47" s="173">
        <f t="shared" si="37"/>
        <v>2.5823744958695851</v>
      </c>
      <c r="Z47" s="173">
        <f t="shared" si="37"/>
        <v>3.111806959469305</v>
      </c>
      <c r="AA47" s="173">
        <f t="shared" si="37"/>
        <v>4.1570516846196313</v>
      </c>
      <c r="AB47" s="173">
        <f t="shared" si="37"/>
        <v>4.8364410719544235</v>
      </c>
      <c r="AD47" s="68">
        <f t="shared" si="31"/>
        <v>64.887237839825318</v>
      </c>
      <c r="AE47" s="69">
        <f t="shared" si="32"/>
        <v>72.663910809836608</v>
      </c>
      <c r="AF47" s="69">
        <f t="shared" si="33"/>
        <v>137.55114864966191</v>
      </c>
    </row>
    <row r="48" spans="1:32" x14ac:dyDescent="0.2">
      <c r="A48" t="str">
        <f t="shared" si="19"/>
        <v>22 Health professionals</v>
      </c>
      <c r="B48" s="173">
        <f t="shared" si="20"/>
        <v>3.6243019448410614</v>
      </c>
      <c r="C48" s="173">
        <f t="shared" si="20"/>
        <v>4.0847714377656974</v>
      </c>
      <c r="D48" s="173">
        <f t="shared" si="20"/>
        <v>4.1648849311029039</v>
      </c>
      <c r="E48" s="173">
        <f t="shared" si="20"/>
        <v>3.9293664442274929</v>
      </c>
      <c r="F48" s="173">
        <f t="shared" si="20"/>
        <v>3.8968160751169227</v>
      </c>
      <c r="H48" s="68">
        <f t="shared" si="21"/>
        <v>-0.30336911298563246</v>
      </c>
      <c r="I48" s="69">
        <f t="shared" si="22"/>
        <v>52.347759851164199</v>
      </c>
      <c r="J48" s="69">
        <f t="shared" si="23"/>
        <v>52.044390738178556</v>
      </c>
      <c r="L48" t="str">
        <f t="shared" si="24"/>
        <v>22 Health professionals</v>
      </c>
      <c r="M48" s="173">
        <f t="shared" ref="M48:Q48" si="38">M11/M$35*100</f>
        <v>1.4663093886950338</v>
      </c>
      <c r="N48" s="173">
        <f t="shared" si="38"/>
        <v>1.6423246674137586</v>
      </c>
      <c r="O48" s="173">
        <f t="shared" si="38"/>
        <v>1.865821188296753</v>
      </c>
      <c r="P48" s="173">
        <f t="shared" si="38"/>
        <v>1.7765406976061868</v>
      </c>
      <c r="Q48" s="173">
        <f t="shared" si="38"/>
        <v>1.7848284449681033</v>
      </c>
      <c r="S48" s="68">
        <f t="shared" si="26"/>
        <v>2.3630196549355262</v>
      </c>
      <c r="T48" s="69">
        <f t="shared" si="27"/>
        <v>37.001479858923112</v>
      </c>
      <c r="U48" s="69">
        <f t="shared" si="28"/>
        <v>39.36449951385864</v>
      </c>
      <c r="W48" t="str">
        <f t="shared" si="29"/>
        <v>22 Health professionals</v>
      </c>
      <c r="X48" s="173">
        <f t="shared" ref="X48:AB48" si="39">X11/X$35*100</f>
        <v>5.9285269941279974</v>
      </c>
      <c r="Y48" s="173">
        <f t="shared" si="39"/>
        <v>6.6666558886436977</v>
      </c>
      <c r="Z48" s="173">
        <f t="shared" si="39"/>
        <v>6.524539525964018</v>
      </c>
      <c r="AA48" s="173">
        <f t="shared" si="39"/>
        <v>6.1564152013207121</v>
      </c>
      <c r="AB48" s="173">
        <f t="shared" si="39"/>
        <v>6.0832262225679248</v>
      </c>
      <c r="AD48" s="68">
        <f t="shared" si="31"/>
        <v>-1.0859712846250291</v>
      </c>
      <c r="AE48" s="69">
        <f t="shared" si="32"/>
        <v>56.851991264455357</v>
      </c>
      <c r="AF48" s="69">
        <f t="shared" si="33"/>
        <v>55.766019979830325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4.5896043876403434</v>
      </c>
      <c r="C49" s="173">
        <f t="shared" si="20"/>
        <v>4.7197662140703258</v>
      </c>
      <c r="D49" s="173">
        <f t="shared" si="20"/>
        <v>4.8380344220425249</v>
      </c>
      <c r="E49" s="173">
        <f t="shared" si="20"/>
        <v>4.5529014942570569</v>
      </c>
      <c r="F49" s="173">
        <f t="shared" si="20"/>
        <v>4.6792244401454059</v>
      </c>
      <c r="H49" s="68">
        <f t="shared" si="21"/>
        <v>3.0572391743051281</v>
      </c>
      <c r="I49" s="69">
        <f t="shared" si="22"/>
        <v>51.062464952755825</v>
      </c>
      <c r="J49" s="69">
        <f t="shared" si="23"/>
        <v>54.119704127060956</v>
      </c>
      <c r="L49" t="str">
        <f t="shared" si="24"/>
        <v>23 Teaching and other educational professionals</v>
      </c>
      <c r="M49" s="173">
        <f t="shared" ref="M49:Q49" si="40">M12/M$35*100</f>
        <v>2.7684578937009032</v>
      </c>
      <c r="N49" s="173">
        <f t="shared" si="40"/>
        <v>2.7135044588603527</v>
      </c>
      <c r="O49" s="173">
        <f t="shared" si="40"/>
        <v>2.9578294906321365</v>
      </c>
      <c r="P49" s="173">
        <f t="shared" si="40"/>
        <v>2.8671844416558327</v>
      </c>
      <c r="Q49" s="173">
        <f t="shared" si="40"/>
        <v>2.9336150596664763</v>
      </c>
      <c r="S49" s="68">
        <f t="shared" si="26"/>
        <v>6.1320669876747642</v>
      </c>
      <c r="T49" s="69">
        <f t="shared" si="27"/>
        <v>43.716228547971454</v>
      </c>
      <c r="U49" s="69">
        <f t="shared" si="28"/>
        <v>49.848295535646216</v>
      </c>
      <c r="W49" t="str">
        <f t="shared" si="29"/>
        <v>23 Teaching and other educational professionals</v>
      </c>
      <c r="X49" s="173">
        <f t="shared" ref="X49:AB49" si="41">X12/X$35*100</f>
        <v>6.5341576057712807</v>
      </c>
      <c r="Y49" s="173">
        <f t="shared" si="41"/>
        <v>6.8405641340272325</v>
      </c>
      <c r="Z49" s="173">
        <f t="shared" si="41"/>
        <v>6.7677913587805572</v>
      </c>
      <c r="AA49" s="173">
        <f t="shared" si="41"/>
        <v>6.2967370428137732</v>
      </c>
      <c r="AB49" s="173">
        <f t="shared" si="41"/>
        <v>6.4863458496092807</v>
      </c>
      <c r="AD49" s="68">
        <f t="shared" si="31"/>
        <v>1.6779847133804975</v>
      </c>
      <c r="AE49" s="69">
        <f t="shared" si="32"/>
        <v>54.357715922013483</v>
      </c>
      <c r="AF49" s="69">
        <f t="shared" si="33"/>
        <v>56.035700635393979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5.9027188440622202</v>
      </c>
      <c r="C50" s="173">
        <f t="shared" si="20"/>
        <v>6.470760397258533</v>
      </c>
      <c r="D50" s="173">
        <f t="shared" si="20"/>
        <v>7.0288005858214584</v>
      </c>
      <c r="E50" s="173">
        <f t="shared" si="20"/>
        <v>7.2366498703300168</v>
      </c>
      <c r="F50" s="173">
        <f t="shared" si="20"/>
        <v>7.7216061690118476</v>
      </c>
      <c r="H50" s="68">
        <f t="shared" si="21"/>
        <v>17.057705266993171</v>
      </c>
      <c r="I50" s="69">
        <f t="shared" si="22"/>
        <v>51.470071043713176</v>
      </c>
      <c r="J50" s="69">
        <f t="shared" si="23"/>
        <v>68.527776310706344</v>
      </c>
      <c r="L50" t="str">
        <f t="shared" si="24"/>
        <v>24 Business, media and public service professionals</v>
      </c>
      <c r="M50" s="173">
        <f t="shared" ref="M50:Q50" si="42">M13/M$35*100</f>
        <v>6.6793759793212075</v>
      </c>
      <c r="N50" s="173">
        <f t="shared" si="42"/>
        <v>7.0227843127172065</v>
      </c>
      <c r="O50" s="173">
        <f t="shared" si="42"/>
        <v>7.616332477525904</v>
      </c>
      <c r="P50" s="173">
        <f t="shared" si="42"/>
        <v>7.9216062216426906</v>
      </c>
      <c r="Q50" s="173">
        <f t="shared" si="42"/>
        <v>8.3384802276266523</v>
      </c>
      <c r="S50" s="68">
        <f t="shared" si="26"/>
        <v>17.15413988554662</v>
      </c>
      <c r="T50" s="69">
        <f t="shared" si="27"/>
        <v>45.829024741933686</v>
      </c>
      <c r="U50" s="69">
        <f t="shared" si="28"/>
        <v>62.983164627480313</v>
      </c>
      <c r="W50" t="str">
        <f t="shared" si="29"/>
        <v>24 Business, media and public service professionals</v>
      </c>
      <c r="X50" s="173">
        <f t="shared" ref="X50:AB50" si="43">X13/X$35*100</f>
        <v>5.0734329317107827</v>
      </c>
      <c r="Y50" s="173">
        <f t="shared" si="43"/>
        <v>5.8872217993507547</v>
      </c>
      <c r="Z50" s="173">
        <f t="shared" si="43"/>
        <v>6.425784539734944</v>
      </c>
      <c r="AA50" s="173">
        <f t="shared" si="43"/>
        <v>6.5280782670555508</v>
      </c>
      <c r="AB50" s="173">
        <f t="shared" si="43"/>
        <v>7.0829946155153731</v>
      </c>
      <c r="AD50" s="68">
        <f t="shared" si="31"/>
        <v>16.940391190780694</v>
      </c>
      <c r="AE50" s="69">
        <f t="shared" si="32"/>
        <v>58.332483584897851</v>
      </c>
      <c r="AF50" s="69">
        <f t="shared" si="33"/>
        <v>75.272874775678559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1.5010103505654322</v>
      </c>
      <c r="C51" s="173">
        <f t="shared" si="20"/>
        <v>1.6509024821544274</v>
      </c>
      <c r="D51" s="173">
        <f t="shared" si="20"/>
        <v>1.8221755619096578</v>
      </c>
      <c r="E51" s="173">
        <f t="shared" si="20"/>
        <v>1.6916703981829238</v>
      </c>
      <c r="F51" s="173">
        <f t="shared" si="20"/>
        <v>1.7808948390329242</v>
      </c>
      <c r="H51" s="68">
        <f t="shared" si="21"/>
        <v>4.1409748318547388</v>
      </c>
      <c r="I51" s="69">
        <f t="shared" si="22"/>
        <v>40.368504033753801</v>
      </c>
      <c r="J51" s="69">
        <f t="shared" si="23"/>
        <v>44.509478865608536</v>
      </c>
      <c r="L51" t="str">
        <f t="shared" si="24"/>
        <v>31 Science, engineering and technology associate professionals</v>
      </c>
      <c r="M51" s="173">
        <f t="shared" ref="M51:Q51" si="44">M14/M$35*100</f>
        <v>1.9988240363361369</v>
      </c>
      <c r="N51" s="173">
        <f t="shared" si="44"/>
        <v>2.3174941016707864</v>
      </c>
      <c r="O51" s="173">
        <f t="shared" si="44"/>
        <v>2.480664306364039</v>
      </c>
      <c r="P51" s="173">
        <f t="shared" si="44"/>
        <v>2.1583897869767528</v>
      </c>
      <c r="Q51" s="173">
        <f t="shared" si="44"/>
        <v>2.1653694469040952</v>
      </c>
      <c r="S51" s="68">
        <f t="shared" si="26"/>
        <v>-6.5927389345380645</v>
      </c>
      <c r="T51" s="69">
        <f t="shared" si="27"/>
        <v>32.905551184321503</v>
      </c>
      <c r="U51" s="69">
        <f t="shared" si="28"/>
        <v>26.312812249783441</v>
      </c>
      <c r="W51" t="str">
        <f t="shared" si="29"/>
        <v>31 Science, engineering and technology associate professionals</v>
      </c>
      <c r="X51" s="173">
        <f t="shared" ref="X51:AB51" si="45">X14/X$35*100</f>
        <v>0.96946321368407207</v>
      </c>
      <c r="Y51" s="173">
        <f t="shared" si="45"/>
        <v>0.94625558527777676</v>
      </c>
      <c r="Z51" s="173">
        <f t="shared" si="45"/>
        <v>1.1463326252455373</v>
      </c>
      <c r="AA51" s="173">
        <f t="shared" si="45"/>
        <v>1.2088599169556926</v>
      </c>
      <c r="AB51" s="173">
        <f t="shared" si="45"/>
        <v>1.3828720608277552</v>
      </c>
      <c r="AD51" s="68">
        <f t="shared" si="31"/>
        <v>27.980893974459605</v>
      </c>
      <c r="AE51" s="69">
        <f t="shared" si="32"/>
        <v>56.943959311180315</v>
      </c>
      <c r="AF51" s="69">
        <f t="shared" si="33"/>
        <v>84.924853285639912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1.630752513128525</v>
      </c>
      <c r="C52" s="173">
        <f t="shared" si="20"/>
        <v>1.7542968305707347</v>
      </c>
      <c r="D52" s="173">
        <f t="shared" si="20"/>
        <v>1.8328536888499245</v>
      </c>
      <c r="E52" s="173">
        <f t="shared" si="20"/>
        <v>2.7407353202708511</v>
      </c>
      <c r="F52" s="173">
        <f t="shared" si="20"/>
        <v>2.9998655704295278</v>
      </c>
      <c r="H52" s="68">
        <f t="shared" si="21"/>
        <v>74.400440200857872</v>
      </c>
      <c r="I52" s="69">
        <f t="shared" si="22"/>
        <v>89.689282961263032</v>
      </c>
      <c r="J52" s="69">
        <f t="shared" si="23"/>
        <v>164.08972316212092</v>
      </c>
      <c r="L52" t="str">
        <f t="shared" si="24"/>
        <v>32 Health and social care associate professionals</v>
      </c>
      <c r="M52" s="173">
        <f t="shared" ref="M52:Q52" si="46">M15/M$35*100</f>
        <v>0.64202024511310052</v>
      </c>
      <c r="N52" s="173">
        <f t="shared" si="46"/>
        <v>0.61783821807408357</v>
      </c>
      <c r="O52" s="173">
        <f t="shared" si="46"/>
        <v>0.73358768771570704</v>
      </c>
      <c r="P52" s="173">
        <f t="shared" si="46"/>
        <v>0.93621476884142574</v>
      </c>
      <c r="Q52" s="173">
        <f t="shared" si="46"/>
        <v>0.99266726365647573</v>
      </c>
      <c r="S52" s="68">
        <f t="shared" si="26"/>
        <v>44.799911682273624</v>
      </c>
      <c r="T52" s="69">
        <f t="shared" si="27"/>
        <v>61.220069882461445</v>
      </c>
      <c r="U52" s="69">
        <f t="shared" si="28"/>
        <v>106.01998156473506</v>
      </c>
      <c r="W52" t="str">
        <f t="shared" si="29"/>
        <v>32 Health and social care associate professionals</v>
      </c>
      <c r="X52" s="173">
        <f t="shared" ref="X52:AB52" si="47">X15/X$35*100</f>
        <v>2.6864844490477977</v>
      </c>
      <c r="Y52" s="173">
        <f t="shared" si="47"/>
        <v>2.9556351181800533</v>
      </c>
      <c r="Z52" s="173">
        <f t="shared" si="47"/>
        <v>2.961090380271524</v>
      </c>
      <c r="AA52" s="173">
        <f t="shared" si="47"/>
        <v>4.6074703579380607</v>
      </c>
      <c r="AB52" s="173">
        <f t="shared" si="47"/>
        <v>5.0777938135820833</v>
      </c>
      <c r="AD52" s="68">
        <f t="shared" si="31"/>
        <v>81.927012869097069</v>
      </c>
      <c r="AE52" s="69">
        <f t="shared" si="32"/>
        <v>96.928194283763844</v>
      </c>
      <c r="AF52" s="69">
        <f t="shared" si="33"/>
        <v>178.85520715286091</v>
      </c>
    </row>
    <row r="53" spans="1:32" x14ac:dyDescent="0.2">
      <c r="A53" t="str">
        <f t="shared" si="19"/>
        <v>33 Protective service occupations</v>
      </c>
      <c r="B53" s="173">
        <f t="shared" si="20"/>
        <v>1.4228528259328648</v>
      </c>
      <c r="C53" s="173">
        <f t="shared" si="20"/>
        <v>1.3059005268334118</v>
      </c>
      <c r="D53" s="173">
        <f t="shared" si="20"/>
        <v>1.4131872589865426</v>
      </c>
      <c r="E53" s="173">
        <f t="shared" si="20"/>
        <v>1.2057169735790316</v>
      </c>
      <c r="F53" s="173">
        <f t="shared" si="20"/>
        <v>1.2435924255402939</v>
      </c>
      <c r="H53" s="68">
        <f t="shared" si="21"/>
        <v>-6.2325866017822147</v>
      </c>
      <c r="I53" s="69">
        <f t="shared" si="22"/>
        <v>31.211990701304103</v>
      </c>
      <c r="J53" s="69">
        <f t="shared" si="23"/>
        <v>24.979404099521886</v>
      </c>
      <c r="L53" t="str">
        <f t="shared" si="24"/>
        <v>33 Protective service occupations</v>
      </c>
      <c r="M53" s="173">
        <f t="shared" ref="M53:Q53" si="48">M16/M$35*100</f>
        <v>2.1240563192660051</v>
      </c>
      <c r="N53" s="173">
        <f t="shared" si="48"/>
        <v>1.8817700940498627</v>
      </c>
      <c r="O53" s="173">
        <f t="shared" si="48"/>
        <v>2.0317344935333388</v>
      </c>
      <c r="P53" s="173">
        <f t="shared" si="48"/>
        <v>1.6976817821614563</v>
      </c>
      <c r="Q53" s="173">
        <f t="shared" si="48"/>
        <v>1.6120533114910203</v>
      </c>
      <c r="S53" s="68">
        <f t="shared" si="26"/>
        <v>-15.095819014430509</v>
      </c>
      <c r="T53" s="69">
        <f t="shared" si="27"/>
        <v>24.192138628452042</v>
      </c>
      <c r="U53" s="69">
        <f t="shared" si="28"/>
        <v>9.0963196140215317</v>
      </c>
      <c r="W53" t="str">
        <f t="shared" si="29"/>
        <v>33 Protective service occupations</v>
      </c>
      <c r="X53" s="173">
        <f t="shared" ref="X53:AB53" si="49">X16/X$35*100</f>
        <v>0.67413353615400895</v>
      </c>
      <c r="Y53" s="173">
        <f t="shared" si="49"/>
        <v>0.69715494458444438</v>
      </c>
      <c r="Z53" s="173">
        <f t="shared" si="49"/>
        <v>0.77833847382171539</v>
      </c>
      <c r="AA53" s="173">
        <f t="shared" si="49"/>
        <v>0.69679068578885728</v>
      </c>
      <c r="AB53" s="173">
        <f t="shared" si="49"/>
        <v>0.86214766304199797</v>
      </c>
      <c r="AD53" s="68">
        <f t="shared" si="31"/>
        <v>17.513279592308294</v>
      </c>
      <c r="AE53" s="69">
        <f t="shared" si="32"/>
        <v>50.019177545053729</v>
      </c>
      <c r="AF53" s="69">
        <f t="shared" si="33"/>
        <v>67.53245713736203</v>
      </c>
    </row>
    <row r="54" spans="1:32" x14ac:dyDescent="0.2">
      <c r="A54" t="str">
        <f t="shared" si="19"/>
        <v>34 Culture, media and sports occupations</v>
      </c>
      <c r="B54" s="173">
        <f t="shared" si="20"/>
        <v>2.2670631187060932</v>
      </c>
      <c r="C54" s="173">
        <f t="shared" si="20"/>
        <v>2.0239000811638488</v>
      </c>
      <c r="D54" s="173">
        <f t="shared" si="20"/>
        <v>2.1525806194834063</v>
      </c>
      <c r="E54" s="173">
        <f t="shared" si="20"/>
        <v>1.9150777769180571</v>
      </c>
      <c r="F54" s="173">
        <f t="shared" si="20"/>
        <v>2.0061006994312169</v>
      </c>
      <c r="H54" s="68">
        <f t="shared" si="21"/>
        <v>-0.69596747675695503</v>
      </c>
      <c r="I54" s="69">
        <f t="shared" si="22"/>
        <v>44.11799005384794</v>
      </c>
      <c r="J54" s="69">
        <f t="shared" si="23"/>
        <v>43.422022577090985</v>
      </c>
      <c r="L54" t="str">
        <f t="shared" si="24"/>
        <v>34 Culture, media and sports occupations</v>
      </c>
      <c r="M54" s="173">
        <f t="shared" ref="M54:Q54" si="50">M17/M$35*100</f>
        <v>2.3567493813874911</v>
      </c>
      <c r="N54" s="173">
        <f t="shared" si="50"/>
        <v>2.0019323990126821</v>
      </c>
      <c r="O54" s="173">
        <f t="shared" si="50"/>
        <v>2.0752434053814826</v>
      </c>
      <c r="P54" s="173">
        <f t="shared" si="50"/>
        <v>1.8208576701762977</v>
      </c>
      <c r="Q54" s="173">
        <f t="shared" si="50"/>
        <v>1.9540883937754623</v>
      </c>
      <c r="S54" s="68">
        <f t="shared" si="26"/>
        <v>0.76084329730157163</v>
      </c>
      <c r="T54" s="69">
        <f t="shared" si="27"/>
        <v>37.750246715121115</v>
      </c>
      <c r="U54" s="69">
        <f t="shared" si="28"/>
        <v>38.511090012422692</v>
      </c>
      <c r="W54" t="str">
        <f t="shared" si="29"/>
        <v>34 Culture, media and sports occupations</v>
      </c>
      <c r="X54" s="173">
        <f t="shared" ref="X54:AB54" si="51">X17/X$35*100</f>
        <v>2.1712994273722961</v>
      </c>
      <c r="Y54" s="173">
        <f t="shared" si="51"/>
        <v>2.0471218838481104</v>
      </c>
      <c r="Z54" s="173">
        <f t="shared" si="51"/>
        <v>2.2319560231364726</v>
      </c>
      <c r="AA54" s="173">
        <f t="shared" si="51"/>
        <v>2.0125463119082898</v>
      </c>
      <c r="AB54" s="173">
        <f t="shared" si="51"/>
        <v>2.0599458220326476</v>
      </c>
      <c r="AD54" s="68">
        <f t="shared" si="31"/>
        <v>-2.0861889014264885</v>
      </c>
      <c r="AE54" s="69">
        <f t="shared" si="32"/>
        <v>50.194670274733866</v>
      </c>
      <c r="AF54" s="69">
        <f t="shared" si="33"/>
        <v>48.10848137330737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6.3906716587563999</v>
      </c>
      <c r="C55" s="173">
        <f t="shared" si="52"/>
        <v>6.4543377669910456</v>
      </c>
      <c r="D55" s="173">
        <f t="shared" si="52"/>
        <v>6.7699019550232329</v>
      </c>
      <c r="E55" s="173">
        <f t="shared" si="52"/>
        <v>6.7619727207241809</v>
      </c>
      <c r="F55" s="173">
        <f t="shared" si="52"/>
        <v>6.8978665965847412</v>
      </c>
      <c r="H55" s="68">
        <f t="shared" si="21"/>
        <v>8.5690388265393018</v>
      </c>
      <c r="I55" s="69">
        <f t="shared" si="22"/>
        <v>47.541669582798093</v>
      </c>
      <c r="J55" s="69">
        <f t="shared" si="23"/>
        <v>56.110708409337398</v>
      </c>
      <c r="L55" t="str">
        <f t="shared" si="24"/>
        <v>35 Business and public service associate professionals</v>
      </c>
      <c r="M55" s="173">
        <f t="shared" ref="M55:Q55" si="53">M18/M$35*100</f>
        <v>6.5485048877603145</v>
      </c>
      <c r="N55" s="173">
        <f t="shared" si="53"/>
        <v>6.501307432623074</v>
      </c>
      <c r="O55" s="173">
        <f t="shared" si="53"/>
        <v>6.9744770067424922</v>
      </c>
      <c r="P55" s="173">
        <f t="shared" si="53"/>
        <v>6.8921814757901707</v>
      </c>
      <c r="Q55" s="173">
        <f t="shared" si="53"/>
        <v>6.8591646181640265</v>
      </c>
      <c r="S55" s="68">
        <f t="shared" si="26"/>
        <v>5.2388781540086002</v>
      </c>
      <c r="T55" s="69">
        <f t="shared" si="27"/>
        <v>39.294962660461877</v>
      </c>
      <c r="U55" s="69">
        <f t="shared" si="28"/>
        <v>44.53384081447048</v>
      </c>
      <c r="W55" t="str">
        <f t="shared" si="29"/>
        <v>35 Business and public service associate professionals</v>
      </c>
      <c r="X55" s="173">
        <f t="shared" ref="X55:AB55" si="54">X18/X$35*100</f>
        <v>6.2221431442140913</v>
      </c>
      <c r="Y55" s="173">
        <f t="shared" si="54"/>
        <v>6.4046866340245669</v>
      </c>
      <c r="Z55" s="173">
        <f t="shared" si="54"/>
        <v>6.5599354143852135</v>
      </c>
      <c r="AA55" s="173">
        <f t="shared" si="54"/>
        <v>6.6272747561594754</v>
      </c>
      <c r="AB55" s="173">
        <f t="shared" si="54"/>
        <v>6.9379323607670278</v>
      </c>
      <c r="AD55" s="68">
        <f t="shared" si="31"/>
        <v>12.202953238159921</v>
      </c>
      <c r="AE55" s="69">
        <f t="shared" si="32"/>
        <v>56.540582872683508</v>
      </c>
      <c r="AF55" s="69">
        <f t="shared" si="33"/>
        <v>68.743536110843422</v>
      </c>
    </row>
    <row r="56" spans="1:32" x14ac:dyDescent="0.2">
      <c r="A56" t="str">
        <f t="shared" si="19"/>
        <v>41 Administrative occupations</v>
      </c>
      <c r="B56" s="173">
        <f t="shared" si="52"/>
        <v>8.5068816032529657</v>
      </c>
      <c r="C56" s="173">
        <f t="shared" si="52"/>
        <v>7.8858203367457262</v>
      </c>
      <c r="D56" s="173">
        <f t="shared" si="52"/>
        <v>8.2671450496919476</v>
      </c>
      <c r="E56" s="173">
        <f t="shared" si="52"/>
        <v>8.2616526401720218</v>
      </c>
      <c r="F56" s="173">
        <f t="shared" si="52"/>
        <v>7.599485786259355</v>
      </c>
      <c r="H56" s="68">
        <f t="shared" si="21"/>
        <v>-2.0504983687149521</v>
      </c>
      <c r="I56" s="69">
        <f t="shared" si="22"/>
        <v>50.703146415666858</v>
      </c>
      <c r="J56" s="69">
        <f t="shared" si="23"/>
        <v>48.652648046951903</v>
      </c>
      <c r="L56" t="str">
        <f t="shared" si="24"/>
        <v>41 Administrative occupations</v>
      </c>
      <c r="M56" s="173">
        <f t="shared" ref="M56:Q56" si="55">M19/M$35*100</f>
        <v>4.1354128879995349</v>
      </c>
      <c r="N56" s="173">
        <f t="shared" si="55"/>
        <v>3.6619738379266313</v>
      </c>
      <c r="O56" s="173">
        <f t="shared" si="55"/>
        <v>4.4036082019524381</v>
      </c>
      <c r="P56" s="173">
        <f t="shared" si="55"/>
        <v>4.484769714220751</v>
      </c>
      <c r="Q56" s="173">
        <f t="shared" si="55"/>
        <v>4.691491524711763</v>
      </c>
      <c r="S56" s="68">
        <f t="shared" si="26"/>
        <v>14.003686424691303</v>
      </c>
      <c r="T56" s="69">
        <f t="shared" si="27"/>
        <v>39.526407739170757</v>
      </c>
      <c r="U56" s="69">
        <f t="shared" si="28"/>
        <v>53.53009416386206</v>
      </c>
      <c r="W56" t="str">
        <f t="shared" si="29"/>
        <v>41 Administrative occupations</v>
      </c>
      <c r="X56" s="173">
        <f t="shared" ref="X56:AB56" si="56">X19/X$35*100</f>
        <v>13.174575051579914</v>
      </c>
      <c r="Y56" s="173">
        <f t="shared" si="56"/>
        <v>12.350803455548856</v>
      </c>
      <c r="Z56" s="173">
        <f t="shared" si="56"/>
        <v>12.232503776134413</v>
      </c>
      <c r="AA56" s="173">
        <f t="shared" si="56"/>
        <v>12.168751224034287</v>
      </c>
      <c r="AB56" s="173">
        <f t="shared" si="56"/>
        <v>10.609952358797434</v>
      </c>
      <c r="AD56" s="68">
        <f t="shared" si="31"/>
        <v>-7.9821958592498587</v>
      </c>
      <c r="AE56" s="69">
        <f t="shared" si="32"/>
        <v>54.832725937322955</v>
      </c>
      <c r="AF56" s="69">
        <f t="shared" si="33"/>
        <v>46.850530078073099</v>
      </c>
    </row>
    <row r="57" spans="1:32" x14ac:dyDescent="0.2">
      <c r="A57" t="str">
        <f t="shared" si="19"/>
        <v>42 Secretarial and related occupations</v>
      </c>
      <c r="B57" s="173">
        <f t="shared" si="52"/>
        <v>2.4934476586765908</v>
      </c>
      <c r="C57" s="173">
        <f t="shared" si="52"/>
        <v>2.1409195499339333</v>
      </c>
      <c r="D57" s="173">
        <f t="shared" si="52"/>
        <v>2.1388795180282605</v>
      </c>
      <c r="E57" s="173">
        <f t="shared" si="52"/>
        <v>1.8997106146742733</v>
      </c>
      <c r="F57" s="173">
        <f t="shared" si="52"/>
        <v>1.3976237697681853</v>
      </c>
      <c r="H57" s="68">
        <f t="shared" si="21"/>
        <v>-30.373023343963901</v>
      </c>
      <c r="I57" s="69">
        <f t="shared" si="22"/>
        <v>45.124966480085774</v>
      </c>
      <c r="J57" s="69">
        <f t="shared" si="23"/>
        <v>14.751943136121879</v>
      </c>
      <c r="L57" t="str">
        <f t="shared" si="24"/>
        <v>42 Secretarial and related occupations</v>
      </c>
      <c r="M57" s="173">
        <f t="shared" ref="M57:Q57" si="57">M20/M$35*100</f>
        <v>0.22778238088830174</v>
      </c>
      <c r="N57" s="173">
        <f t="shared" si="57"/>
        <v>0.17629897906888459</v>
      </c>
      <c r="O57" s="173">
        <f t="shared" si="57"/>
        <v>0.16871683141664467</v>
      </c>
      <c r="P57" s="173">
        <f t="shared" si="57"/>
        <v>0.15859199966390175</v>
      </c>
      <c r="Q57" s="173">
        <f t="shared" si="57"/>
        <v>0.17127874896643189</v>
      </c>
      <c r="S57" s="68">
        <f t="shared" si="26"/>
        <v>8.6329823027376289</v>
      </c>
      <c r="T57" s="69">
        <f t="shared" si="27"/>
        <v>32.11782443314128</v>
      </c>
      <c r="U57" s="69">
        <f t="shared" si="28"/>
        <v>40.750806735878911</v>
      </c>
      <c r="W57" t="str">
        <f t="shared" si="29"/>
        <v>42 Secretarial and related occupations</v>
      </c>
      <c r="X57" s="173">
        <f t="shared" ref="X57:AB57" si="58">X20/X$35*100</f>
        <v>4.9126416783737366</v>
      </c>
      <c r="Y57" s="173">
        <f t="shared" si="58"/>
        <v>4.2176990177053701</v>
      </c>
      <c r="Z57" s="173">
        <f t="shared" si="58"/>
        <v>4.1609650085387404</v>
      </c>
      <c r="AA57" s="173">
        <f t="shared" si="58"/>
        <v>3.7008578062647817</v>
      </c>
      <c r="AB57" s="173">
        <f t="shared" si="58"/>
        <v>2.6671829089796333</v>
      </c>
      <c r="AD57" s="68">
        <f t="shared" si="31"/>
        <v>-31.996302640019742</v>
      </c>
      <c r="AE57" s="69">
        <f t="shared" si="32"/>
        <v>45.666273492572692</v>
      </c>
      <c r="AF57" s="69">
        <f t="shared" si="33"/>
        <v>13.669970852552945</v>
      </c>
    </row>
    <row r="58" spans="1:32" x14ac:dyDescent="0.2">
      <c r="A58" t="str">
        <f t="shared" si="19"/>
        <v>51 Skilled agricultural and related trades</v>
      </c>
      <c r="B58" s="173">
        <f t="shared" si="52"/>
        <v>1.2586541853473447</v>
      </c>
      <c r="C58" s="173">
        <f t="shared" si="52"/>
        <v>1.3942068828074403</v>
      </c>
      <c r="D58" s="173">
        <f t="shared" si="52"/>
        <v>1.0272812050632649</v>
      </c>
      <c r="E58" s="173">
        <f t="shared" si="52"/>
        <v>1.0174334234878484</v>
      </c>
      <c r="F58" s="173">
        <f t="shared" si="52"/>
        <v>1.1175995095470541</v>
      </c>
      <c r="H58" s="68">
        <f t="shared" si="21"/>
        <v>15.923221383881646</v>
      </c>
      <c r="I58" s="69">
        <f t="shared" si="22"/>
        <v>59.680625162273145</v>
      </c>
      <c r="J58" s="69">
        <f t="shared" si="23"/>
        <v>75.603846546154799</v>
      </c>
      <c r="L58" t="str">
        <f t="shared" si="24"/>
        <v>51 Skilled agricultural and related trades</v>
      </c>
      <c r="M58" s="173">
        <f t="shared" ref="M58:Q58" si="59">M21/M$35*100</f>
        <v>1.81493570213898</v>
      </c>
      <c r="N58" s="173">
        <f t="shared" si="59"/>
        <v>2.315495947372745</v>
      </c>
      <c r="O58" s="173">
        <f t="shared" si="59"/>
        <v>1.5121150781047528</v>
      </c>
      <c r="P58" s="173">
        <f t="shared" si="59"/>
        <v>1.4539181402366599</v>
      </c>
      <c r="Q58" s="173">
        <f t="shared" si="59"/>
        <v>1.5579978065512927</v>
      </c>
      <c r="S58" s="68">
        <f t="shared" si="26"/>
        <v>10.255085069148354</v>
      </c>
      <c r="T58" s="69">
        <f t="shared" si="27"/>
        <v>52.99629801873904</v>
      </c>
      <c r="U58" s="69">
        <f t="shared" si="28"/>
        <v>63.251383087887405</v>
      </c>
      <c r="W58" t="str">
        <f t="shared" si="29"/>
        <v>51 Skilled agricultural and related trades</v>
      </c>
      <c r="X58" s="173">
        <f t="shared" ref="X58:AB58" si="60">X21/X$35*100</f>
        <v>0.6646772497939667</v>
      </c>
      <c r="Y58" s="173">
        <f t="shared" si="60"/>
        <v>0.42032203117467687</v>
      </c>
      <c r="Z58" s="173">
        <f t="shared" si="60"/>
        <v>0.52966974046320481</v>
      </c>
      <c r="AA58" s="173">
        <f t="shared" si="60"/>
        <v>0.56590001561625336</v>
      </c>
      <c r="AB58" s="173">
        <f t="shared" si="60"/>
        <v>0.66168239538178042</v>
      </c>
      <c r="AD58" s="68">
        <f t="shared" si="31"/>
        <v>32.531223468561933</v>
      </c>
      <c r="AE58" s="69">
        <f t="shared" si="32"/>
        <v>79.266131397530231</v>
      </c>
      <c r="AF58" s="69">
        <f t="shared" si="33"/>
        <v>111.79735486609216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3.3482148929995792</v>
      </c>
      <c r="C59" s="173">
        <f t="shared" si="52"/>
        <v>3.3266290636204725</v>
      </c>
      <c r="D59" s="173">
        <f t="shared" si="52"/>
        <v>2.979794741719934</v>
      </c>
      <c r="E59" s="173">
        <f t="shared" si="52"/>
        <v>2.9803584210762497</v>
      </c>
      <c r="F59" s="173">
        <f t="shared" si="52"/>
        <v>2.8211036597577617</v>
      </c>
      <c r="H59" s="68">
        <f t="shared" si="21"/>
        <v>0.8802793107118847</v>
      </c>
      <c r="I59" s="69">
        <f t="shared" si="22"/>
        <v>38.780971606810702</v>
      </c>
      <c r="J59" s="69">
        <f t="shared" si="23"/>
        <v>39.661250917522587</v>
      </c>
      <c r="L59" t="str">
        <f t="shared" si="24"/>
        <v>52 Skilled metal, electrical and electronic trades</v>
      </c>
      <c r="M59" s="173">
        <f t="shared" ref="M59:Q59" si="61">M22/M$35*100</f>
        <v>6.3428983798595464</v>
      </c>
      <c r="N59" s="173">
        <f t="shared" si="61"/>
        <v>6.2395837404797447</v>
      </c>
      <c r="O59" s="173">
        <f t="shared" si="61"/>
        <v>5.7074185370828907</v>
      </c>
      <c r="P59" s="173">
        <f t="shared" si="61"/>
        <v>5.5433616145736195</v>
      </c>
      <c r="Q59" s="173">
        <f t="shared" si="61"/>
        <v>5.1289501653632898</v>
      </c>
      <c r="S59" s="68">
        <f t="shared" si="26"/>
        <v>-3.8375790033337158</v>
      </c>
      <c r="T59" s="69">
        <f t="shared" si="27"/>
        <v>36.556786487409596</v>
      </c>
      <c r="U59" s="69">
        <f t="shared" si="28"/>
        <v>32.719207484075888</v>
      </c>
      <c r="W59" t="str">
        <f t="shared" si="29"/>
        <v>52 Skilled metal, electrical and electronic trades</v>
      </c>
      <c r="X59" s="173">
        <f t="shared" ref="X59:AB59" si="62">X22/X$35*100</f>
        <v>0.15060205348534314</v>
      </c>
      <c r="Y59" s="173">
        <f t="shared" si="62"/>
        <v>0.24737571915079329</v>
      </c>
      <c r="Z59" s="173">
        <f t="shared" si="62"/>
        <v>0.1802855754691097</v>
      </c>
      <c r="AA59" s="173">
        <f t="shared" si="62"/>
        <v>0.32899052218223035</v>
      </c>
      <c r="AB59" s="173">
        <f t="shared" si="62"/>
        <v>0.43193293423617596</v>
      </c>
      <c r="AD59" s="68">
        <f t="shared" si="31"/>
        <v>154.17283271420416</v>
      </c>
      <c r="AE59" s="69">
        <f t="shared" si="32"/>
        <v>111.04914786382081</v>
      </c>
      <c r="AF59" s="69">
        <f t="shared" si="33"/>
        <v>265.22198057802495</v>
      </c>
    </row>
    <row r="60" spans="1:32" x14ac:dyDescent="0.2">
      <c r="A60" t="str">
        <f t="shared" si="19"/>
        <v>53 Skilled construction and building trades</v>
      </c>
      <c r="B60" s="173">
        <f t="shared" si="52"/>
        <v>3.2493185488137963</v>
      </c>
      <c r="C60" s="173">
        <f t="shared" si="52"/>
        <v>3.0525601695350888</v>
      </c>
      <c r="D60" s="173">
        <f t="shared" si="52"/>
        <v>2.816983743760491</v>
      </c>
      <c r="E60" s="173">
        <f t="shared" si="52"/>
        <v>2.814786381386897</v>
      </c>
      <c r="F60" s="173">
        <f t="shared" si="52"/>
        <v>2.4771942469860679</v>
      </c>
      <c r="H60" s="68">
        <f t="shared" si="21"/>
        <v>-6.2979045481630758</v>
      </c>
      <c r="I60" s="69">
        <f t="shared" si="22"/>
        <v>41.515627086473614</v>
      </c>
      <c r="J60" s="69">
        <f t="shared" si="23"/>
        <v>35.217722538310539</v>
      </c>
      <c r="L60" t="str">
        <f t="shared" si="24"/>
        <v>53 Skilled construction and building trades</v>
      </c>
      <c r="M60" s="173">
        <f t="shared" ref="M60:Q60" si="63">M23/M$35*100</f>
        <v>6.1950973033447623</v>
      </c>
      <c r="N60" s="173">
        <f t="shared" si="63"/>
        <v>5.826661225232149</v>
      </c>
      <c r="O60" s="173">
        <f t="shared" si="63"/>
        <v>5.4512214695688126</v>
      </c>
      <c r="P60" s="173">
        <f t="shared" si="63"/>
        <v>5.464504367170103</v>
      </c>
      <c r="Q60" s="173">
        <f t="shared" si="63"/>
        <v>4.7869506216619149</v>
      </c>
      <c r="S60" s="68">
        <f t="shared" si="26"/>
        <v>-6.0316174048431055</v>
      </c>
      <c r="T60" s="69">
        <f t="shared" si="27"/>
        <v>41.575491776750681</v>
      </c>
      <c r="U60" s="69">
        <f t="shared" si="28"/>
        <v>35.543874371907577</v>
      </c>
      <c r="W60" t="str">
        <f t="shared" si="29"/>
        <v>53 Skilled construction and building trades</v>
      </c>
      <c r="X60" s="173">
        <f t="shared" ref="X60:AB60" si="64">X23/X$35*100</f>
        <v>0.10392438305736364</v>
      </c>
      <c r="Y60" s="173">
        <f t="shared" si="64"/>
        <v>0.1200875081814501</v>
      </c>
      <c r="Z60" s="173">
        <f t="shared" si="64"/>
        <v>0.11332179740956518</v>
      </c>
      <c r="AA60" s="173">
        <f t="shared" si="64"/>
        <v>7.3714022814777194E-2</v>
      </c>
      <c r="AB60" s="173">
        <f t="shared" si="64"/>
        <v>8.6046352159119988E-2</v>
      </c>
      <c r="AD60" s="68">
        <f t="shared" si="31"/>
        <v>-19.444944853359647</v>
      </c>
      <c r="AE60" s="69">
        <f t="shared" si="32"/>
        <v>38.560007501845206</v>
      </c>
      <c r="AF60" s="69">
        <f t="shared" si="33"/>
        <v>19.115062648485555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2.2571100912902189</v>
      </c>
      <c r="C61" s="173">
        <f t="shared" si="52"/>
        <v>1.9977014821010319</v>
      </c>
      <c r="D61" s="173">
        <f t="shared" si="52"/>
        <v>1.8830078933391967</v>
      </c>
      <c r="E61" s="173">
        <f t="shared" si="52"/>
        <v>2.011076861057997</v>
      </c>
      <c r="F61" s="173">
        <f t="shared" si="52"/>
        <v>2.0464300572909622</v>
      </c>
      <c r="H61" s="68">
        <f t="shared" si="21"/>
        <v>15.802609669186788</v>
      </c>
      <c r="I61" s="69">
        <f t="shared" si="22"/>
        <v>47.649729152315906</v>
      </c>
      <c r="J61" s="69">
        <f t="shared" si="23"/>
        <v>63.452338821502693</v>
      </c>
      <c r="L61" t="str">
        <f t="shared" si="24"/>
        <v>54 Textiles, printing and other skilled trades</v>
      </c>
      <c r="M61" s="173">
        <f t="shared" ref="M61:Q61" si="65">M24/M$35*100</f>
        <v>2.723653719808381</v>
      </c>
      <c r="N61" s="173">
        <f t="shared" si="65"/>
        <v>2.4539715511975544</v>
      </c>
      <c r="O61" s="173">
        <f t="shared" si="65"/>
        <v>2.139769680910272</v>
      </c>
      <c r="P61" s="173">
        <f t="shared" si="65"/>
        <v>2.2944994220740851</v>
      </c>
      <c r="Q61" s="173">
        <f t="shared" si="65"/>
        <v>2.3114519160082474</v>
      </c>
      <c r="S61" s="68">
        <f t="shared" si="26"/>
        <v>15.593779718894623</v>
      </c>
      <c r="T61" s="69">
        <f t="shared" si="27"/>
        <v>35.995742555377539</v>
      </c>
      <c r="U61" s="69">
        <f t="shared" si="28"/>
        <v>51.589522274272156</v>
      </c>
      <c r="W61" t="str">
        <f t="shared" si="29"/>
        <v>54 Textiles, printing and other skilled trades</v>
      </c>
      <c r="X61" s="173">
        <f t="shared" ref="X61:AB61" si="66">X24/X$35*100</f>
        <v>1.7589519709783259</v>
      </c>
      <c r="Y61" s="173">
        <f t="shared" si="66"/>
        <v>1.5153832546984294</v>
      </c>
      <c r="Z61" s="173">
        <f t="shared" si="66"/>
        <v>1.6194792575096637</v>
      </c>
      <c r="AA61" s="173">
        <f t="shared" si="66"/>
        <v>1.7178827355075799</v>
      </c>
      <c r="AB61" s="173">
        <f t="shared" si="66"/>
        <v>1.7720693210233136</v>
      </c>
      <c r="AD61" s="68">
        <f t="shared" si="31"/>
        <v>16.085802234834723</v>
      </c>
      <c r="AE61" s="69">
        <f t="shared" si="32"/>
        <v>63.453603835009233</v>
      </c>
      <c r="AF61" s="69">
        <f t="shared" si="33"/>
        <v>79.539406069843949</v>
      </c>
    </row>
    <row r="62" spans="1:32" x14ac:dyDescent="0.2">
      <c r="A62" t="str">
        <f t="shared" si="19"/>
        <v>61 Caring personal service occupations</v>
      </c>
      <c r="B62" s="173">
        <f t="shared" si="52"/>
        <v>7.3854187521180501</v>
      </c>
      <c r="C62" s="173">
        <f t="shared" si="52"/>
        <v>7.2456325141082187</v>
      </c>
      <c r="D62" s="173">
        <f t="shared" si="52"/>
        <v>7.0959828503508735</v>
      </c>
      <c r="E62" s="173">
        <f t="shared" si="52"/>
        <v>7.155973320735419</v>
      </c>
      <c r="F62" s="173">
        <f t="shared" si="52"/>
        <v>7.3183115481932184</v>
      </c>
      <c r="H62" s="68">
        <f t="shared" si="21"/>
        <v>9.8934778232230585</v>
      </c>
      <c r="I62" s="69">
        <f t="shared" si="22"/>
        <v>57.927242281841309</v>
      </c>
      <c r="J62" s="69">
        <f t="shared" si="23"/>
        <v>67.820720105064353</v>
      </c>
      <c r="L62" t="str">
        <f t="shared" si="24"/>
        <v>61 Caring personal service occupations</v>
      </c>
      <c r="M62" s="173">
        <f t="shared" ref="M62:Q62" si="67">M25/M$35*100</f>
        <v>2.7131046877245653</v>
      </c>
      <c r="N62" s="173">
        <f t="shared" si="67"/>
        <v>2.5458701663702672</v>
      </c>
      <c r="O62" s="173">
        <f t="shared" si="67"/>
        <v>2.6304199582815024</v>
      </c>
      <c r="P62" s="173">
        <f t="shared" si="67"/>
        <v>3.0417212533803863</v>
      </c>
      <c r="Q62" s="173">
        <f t="shared" si="67"/>
        <v>3.38265064982693</v>
      </c>
      <c r="S62" s="68">
        <f t="shared" si="26"/>
        <v>37.609585640622392</v>
      </c>
      <c r="T62" s="69">
        <f t="shared" si="27"/>
        <v>54.29631729684116</v>
      </c>
      <c r="U62" s="69">
        <f t="shared" si="28"/>
        <v>91.905902937463551</v>
      </c>
      <c r="W62" t="str">
        <f t="shared" si="29"/>
        <v>61 Caring personal service occupations</v>
      </c>
      <c r="X62" s="173">
        <f t="shared" ref="X62:AB62" si="68">X25/X$35*100</f>
        <v>12.374343794815289</v>
      </c>
      <c r="Y62" s="173">
        <f t="shared" si="68"/>
        <v>12.213701204791761</v>
      </c>
      <c r="Z62" s="173">
        <f t="shared" si="68"/>
        <v>11.679233762764282</v>
      </c>
      <c r="AA62" s="173">
        <f t="shared" si="68"/>
        <v>11.412072527720131</v>
      </c>
      <c r="AB62" s="173">
        <f t="shared" si="68"/>
        <v>11.392657819107603</v>
      </c>
      <c r="AD62" s="68">
        <f t="shared" si="31"/>
        <v>3.486689056403939</v>
      </c>
      <c r="AE62" s="69">
        <f t="shared" si="32"/>
        <v>58.766558161268435</v>
      </c>
      <c r="AF62" s="69">
        <f t="shared" si="33"/>
        <v>62.253247217672367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2.5511330648516424</v>
      </c>
      <c r="C63" s="173">
        <f t="shared" si="52"/>
        <v>2.5812305332617749</v>
      </c>
      <c r="D63" s="173">
        <f t="shared" si="52"/>
        <v>2.4143325605320887</v>
      </c>
      <c r="E63" s="173">
        <f t="shared" si="52"/>
        <v>2.2055213073452546</v>
      </c>
      <c r="F63" s="173">
        <f t="shared" si="52"/>
        <v>2.1626823288434971</v>
      </c>
      <c r="H63" s="68">
        <f t="shared" si="21"/>
        <v>-4.5514750359857867</v>
      </c>
      <c r="I63" s="69">
        <f t="shared" si="22"/>
        <v>47.943831812438269</v>
      </c>
      <c r="J63" s="69">
        <f t="shared" si="23"/>
        <v>43.392356776452488</v>
      </c>
      <c r="L63" t="str">
        <f t="shared" si="24"/>
        <v>62 Leisure, travel and related personal service occupations</v>
      </c>
      <c r="M63" s="173">
        <f t="shared" ref="M63:Q63" si="69">M26/M$35*100</f>
        <v>1.4733603547689911</v>
      </c>
      <c r="N63" s="173">
        <f t="shared" si="69"/>
        <v>1.5831381298105536</v>
      </c>
      <c r="O63" s="173">
        <f t="shared" si="69"/>
        <v>1.4765004025139807</v>
      </c>
      <c r="P63" s="173">
        <f t="shared" si="69"/>
        <v>1.4185354497364193</v>
      </c>
      <c r="Q63" s="173">
        <f t="shared" si="69"/>
        <v>1.5218496409404096</v>
      </c>
      <c r="S63" s="68">
        <f t="shared" si="26"/>
        <v>10.294741518864152</v>
      </c>
      <c r="T63" s="69">
        <f t="shared" si="27"/>
        <v>44.869037248291392</v>
      </c>
      <c r="U63" s="69">
        <f t="shared" si="28"/>
        <v>55.163778767155549</v>
      </c>
      <c r="W63" t="str">
        <f t="shared" si="29"/>
        <v>62 Leisure, travel and related personal service occupations</v>
      </c>
      <c r="X63" s="173">
        <f t="shared" ref="X63:AB63" si="70">X26/X$35*100</f>
        <v>3.7019391086155236</v>
      </c>
      <c r="Y63" s="173">
        <f t="shared" si="70"/>
        <v>3.6363033759091716</v>
      </c>
      <c r="Z63" s="173">
        <f t="shared" si="70"/>
        <v>3.3768808882156414</v>
      </c>
      <c r="AA63" s="173">
        <f t="shared" si="70"/>
        <v>3.0196400899677474</v>
      </c>
      <c r="AB63" s="173">
        <f t="shared" si="70"/>
        <v>2.8260967691784917</v>
      </c>
      <c r="AD63" s="68">
        <f t="shared" si="31"/>
        <v>-11.213880228342713</v>
      </c>
      <c r="AE63" s="69">
        <f t="shared" si="32"/>
        <v>49.323680152513276</v>
      </c>
      <c r="AF63" s="69">
        <f t="shared" si="33"/>
        <v>38.109799924170566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0.12287072781632731</v>
      </c>
      <c r="C64" s="173">
        <f t="shared" si="52"/>
        <v>9.9107663938601515E-2</v>
      </c>
      <c r="D64" s="173">
        <f t="shared" si="52"/>
        <v>0.12162005666386164</v>
      </c>
      <c r="E64" s="173">
        <f t="shared" si="52"/>
        <v>9.3418522387979167E-2</v>
      </c>
      <c r="F64" s="173">
        <f t="shared" si="52"/>
        <v>9.5896007821656207E-2</v>
      </c>
      <c r="H64" s="68">
        <f t="shared" si="21"/>
        <v>-15.982663899627481</v>
      </c>
      <c r="I64" s="69">
        <f t="shared" si="22"/>
        <v>40.50399983208456</v>
      </c>
      <c r="J64" s="69">
        <f t="shared" si="23"/>
        <v>24.521335932457077</v>
      </c>
      <c r="L64" t="str">
        <f t="shared" si="24"/>
        <v>63 Community and civil enforcement occupations</v>
      </c>
      <c r="M64" s="173">
        <f t="shared" ref="M64:Q64" si="71">M27/M$35*100</f>
        <v>0.17608568595946078</v>
      </c>
      <c r="N64" s="173">
        <f t="shared" si="71"/>
        <v>0.1222092462576703</v>
      </c>
      <c r="O64" s="173">
        <f t="shared" si="71"/>
        <v>0.18020056200798051</v>
      </c>
      <c r="P64" s="173">
        <f t="shared" si="71"/>
        <v>0.10181552788441786</v>
      </c>
      <c r="Q64" s="173">
        <f t="shared" si="71"/>
        <v>0.11076669339784445</v>
      </c>
      <c r="S64" s="68">
        <f t="shared" si="26"/>
        <v>-34.223663530725048</v>
      </c>
      <c r="T64" s="69">
        <f t="shared" si="27"/>
        <v>26.107187574231173</v>
      </c>
      <c r="U64" s="69">
        <f t="shared" si="28"/>
        <v>-8.1164759564938773</v>
      </c>
      <c r="W64" t="str">
        <f t="shared" si="29"/>
        <v>63 Community and civil enforcement occupations</v>
      </c>
      <c r="X64" s="173">
        <f t="shared" ref="X64:AB64" si="72">X27/X$35*100</f>
        <v>6.604975352661524E-2</v>
      </c>
      <c r="Y64" s="173">
        <f t="shared" si="72"/>
        <v>7.4687227471243831E-2</v>
      </c>
      <c r="Z64" s="173">
        <f t="shared" si="72"/>
        <v>6.149568689070415E-2</v>
      </c>
      <c r="AA64" s="173">
        <f t="shared" si="72"/>
        <v>8.4732013187920466E-2</v>
      </c>
      <c r="AB64" s="173">
        <f t="shared" si="72"/>
        <v>8.0501306934587069E-2</v>
      </c>
      <c r="AD64" s="68">
        <f t="shared" si="31"/>
        <v>38.877555757440909</v>
      </c>
      <c r="AE64" s="69">
        <f t="shared" si="32"/>
        <v>83.802738870537496</v>
      </c>
      <c r="AF64" s="69">
        <f t="shared" si="33"/>
        <v>122.6802946279784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6.4611466834890399</v>
      </c>
      <c r="C65" s="173">
        <f t="shared" si="73"/>
        <v>5.9328106705896468</v>
      </c>
      <c r="D65" s="173">
        <f t="shared" si="73"/>
        <v>6.097822292141668</v>
      </c>
      <c r="E65" s="173">
        <f t="shared" si="73"/>
        <v>5.8707162665087163</v>
      </c>
      <c r="F65" s="173">
        <f t="shared" si="73"/>
        <v>5.4997289666870106</v>
      </c>
      <c r="H65" s="68">
        <f t="shared" si="21"/>
        <v>-3.8963007570958204</v>
      </c>
      <c r="I65" s="69">
        <f t="shared" si="22"/>
        <v>43.08244561673196</v>
      </c>
      <c r="J65" s="69">
        <f t="shared" si="23"/>
        <v>39.186144859636144</v>
      </c>
      <c r="L65" t="str">
        <f t="shared" si="24"/>
        <v>71 Sales occupations</v>
      </c>
      <c r="M65" s="173">
        <f t="shared" ref="M65:Q65" si="74">M28/M$35*100</f>
        <v>5.4124312746990073</v>
      </c>
      <c r="N65" s="173">
        <f t="shared" si="74"/>
        <v>5.2342775610209475</v>
      </c>
      <c r="O65" s="173">
        <f t="shared" si="74"/>
        <v>5.4434790195096987</v>
      </c>
      <c r="P65" s="173">
        <f t="shared" si="74"/>
        <v>5.3074608546714996</v>
      </c>
      <c r="Q65" s="173">
        <f t="shared" si="74"/>
        <v>5.1500534396065518</v>
      </c>
      <c r="S65" s="68">
        <f t="shared" si="26"/>
        <v>1.2399245697889349</v>
      </c>
      <c r="T65" s="69">
        <f t="shared" si="27"/>
        <v>33.470344039756604</v>
      </c>
      <c r="U65" s="69">
        <f t="shared" si="28"/>
        <v>34.710268609545537</v>
      </c>
      <c r="W65" t="str">
        <f t="shared" si="29"/>
        <v>71 Sales occupations</v>
      </c>
      <c r="X65" s="173">
        <f t="shared" ref="X65:AB65" si="75">X28/X$35*100</f>
        <v>7.5809264100803064</v>
      </c>
      <c r="Y65" s="173">
        <f t="shared" si="75"/>
        <v>6.6712225761883115</v>
      </c>
      <c r="Z65" s="173">
        <f t="shared" si="75"/>
        <v>6.7694105048277313</v>
      </c>
      <c r="AA65" s="173">
        <f t="shared" si="75"/>
        <v>6.4533910449141665</v>
      </c>
      <c r="AB65" s="173">
        <f t="shared" si="75"/>
        <v>5.8617264091957626</v>
      </c>
      <c r="AD65" s="68">
        <f t="shared" si="31"/>
        <v>-8.135337624699762</v>
      </c>
      <c r="AE65" s="69">
        <f t="shared" si="32"/>
        <v>51.015519102950137</v>
      </c>
      <c r="AF65" s="69">
        <f t="shared" si="33"/>
        <v>42.880181478250371</v>
      </c>
    </row>
    <row r="66" spans="1:32" x14ac:dyDescent="0.2">
      <c r="A66" t="str">
        <f t="shared" si="19"/>
        <v>72 Customer service occupations</v>
      </c>
      <c r="B66" s="173">
        <f t="shared" si="73"/>
        <v>1.4761022267296195</v>
      </c>
      <c r="C66" s="173">
        <f t="shared" si="73"/>
        <v>1.5107623659478127</v>
      </c>
      <c r="D66" s="173">
        <f t="shared" si="73"/>
        <v>1.5784458914830803</v>
      </c>
      <c r="E66" s="173">
        <f t="shared" si="73"/>
        <v>1.7178338373102908</v>
      </c>
      <c r="F66" s="173">
        <f t="shared" si="73"/>
        <v>1.8484393077021624</v>
      </c>
      <c r="H66" s="68">
        <f t="shared" si="21"/>
        <v>24.781176898564041</v>
      </c>
      <c r="I66" s="69">
        <f t="shared" si="22"/>
        <v>52.084312217791116</v>
      </c>
      <c r="J66" s="69">
        <f t="shared" si="23"/>
        <v>76.86548911635515</v>
      </c>
      <c r="L66" t="str">
        <f t="shared" si="24"/>
        <v>72 Customer service occupations</v>
      </c>
      <c r="M66" s="173">
        <f t="shared" ref="M66:Q66" si="76">M29/M$35*100</f>
        <v>1.0173814046593013</v>
      </c>
      <c r="N66" s="173">
        <f t="shared" si="76"/>
        <v>0.89300197983440188</v>
      </c>
      <c r="O66" s="173">
        <f t="shared" si="76"/>
        <v>1.071434819641824</v>
      </c>
      <c r="P66" s="173">
        <f t="shared" si="76"/>
        <v>1.3116357259228315</v>
      </c>
      <c r="Q66" s="173">
        <f t="shared" si="76"/>
        <v>1.5010464921956754</v>
      </c>
      <c r="S66" s="68">
        <f t="shared" si="26"/>
        <v>49.914975690210625</v>
      </c>
      <c r="T66" s="69">
        <f t="shared" si="27"/>
        <v>44.162622786681268</v>
      </c>
      <c r="U66" s="69">
        <f t="shared" si="28"/>
        <v>94.077598476891879</v>
      </c>
      <c r="W66" t="str">
        <f t="shared" si="29"/>
        <v>72 Customer service occupations</v>
      </c>
      <c r="X66" s="173">
        <f t="shared" ref="X66:AB66" si="77">X29/X$35*100</f>
        <v>1.9659074421524239</v>
      </c>
      <c r="Y66" s="173">
        <f t="shared" si="77"/>
        <v>2.1637902864067664</v>
      </c>
      <c r="Z66" s="173">
        <f t="shared" si="77"/>
        <v>2.0988190255726318</v>
      </c>
      <c r="AA66" s="173">
        <f t="shared" si="77"/>
        <v>2.138036448004065</v>
      </c>
      <c r="AB66" s="173">
        <f t="shared" si="77"/>
        <v>2.2080736001252843</v>
      </c>
      <c r="AD66" s="68">
        <f t="shared" si="31"/>
        <v>11.612373287991318</v>
      </c>
      <c r="AE66" s="69">
        <f t="shared" si="32"/>
        <v>56.234865552247811</v>
      </c>
      <c r="AF66" s="69">
        <f t="shared" si="33"/>
        <v>67.847238840239129</v>
      </c>
    </row>
    <row r="67" spans="1:32" x14ac:dyDescent="0.2">
      <c r="A67" t="str">
        <f t="shared" si="19"/>
        <v>81 Process, plant and machine operatives</v>
      </c>
      <c r="B67" s="173">
        <f t="shared" si="73"/>
        <v>1.653132094000203</v>
      </c>
      <c r="C67" s="173">
        <f t="shared" si="73"/>
        <v>1.5945041038022956</v>
      </c>
      <c r="D67" s="173">
        <f t="shared" si="73"/>
        <v>1.4442100199373928</v>
      </c>
      <c r="E67" s="173">
        <f t="shared" si="73"/>
        <v>1.5168005674868423</v>
      </c>
      <c r="F67" s="173">
        <f t="shared" si="73"/>
        <v>1.4086232231801576</v>
      </c>
      <c r="H67" s="68">
        <f t="shared" si="21"/>
        <v>3.9293165655766682</v>
      </c>
      <c r="I67" s="69">
        <f t="shared" si="22"/>
        <v>40.170725329568747</v>
      </c>
      <c r="J67" s="69">
        <f t="shared" si="23"/>
        <v>44.100041895145417</v>
      </c>
      <c r="L67" t="str">
        <f t="shared" si="24"/>
        <v>81 Process, plant and machine operatives</v>
      </c>
      <c r="M67" s="173">
        <f t="shared" ref="M67:Q67" si="78">M30/M$35*100</f>
        <v>2.6746835030550473</v>
      </c>
      <c r="N67" s="173">
        <f t="shared" si="78"/>
        <v>2.6080666008535243</v>
      </c>
      <c r="O67" s="173">
        <f t="shared" si="78"/>
        <v>2.3918499032270888</v>
      </c>
      <c r="P67" s="173">
        <f t="shared" si="78"/>
        <v>2.460606375661011</v>
      </c>
      <c r="Q67" s="173">
        <f t="shared" si="78"/>
        <v>2.2597527167281193</v>
      </c>
      <c r="S67" s="68">
        <f t="shared" si="26"/>
        <v>1.0982470154334016</v>
      </c>
      <c r="T67" s="69">
        <f t="shared" si="27"/>
        <v>37.437007383235951</v>
      </c>
      <c r="U67" s="69">
        <f t="shared" si="28"/>
        <v>38.535254398669352</v>
      </c>
      <c r="W67" t="str">
        <f t="shared" si="29"/>
        <v>81 Process, plant and machine operatives</v>
      </c>
      <c r="X67" s="173">
        <f t="shared" ref="X67:AB67" si="79">X30/X$35*100</f>
        <v>0.56235708684153796</v>
      </c>
      <c r="Y67" s="173">
        <f t="shared" si="79"/>
        <v>0.5230779900808501</v>
      </c>
      <c r="Z67" s="173">
        <f t="shared" si="79"/>
        <v>0.47159548853301697</v>
      </c>
      <c r="AA67" s="173">
        <f t="shared" si="79"/>
        <v>0.54045515015316981</v>
      </c>
      <c r="AB67" s="173">
        <f t="shared" si="79"/>
        <v>0.52750150877079249</v>
      </c>
      <c r="AD67" s="68">
        <f t="shared" si="31"/>
        <v>18.66642377375851</v>
      </c>
      <c r="AE67" s="69">
        <f t="shared" si="32"/>
        <v>54.401069635309383</v>
      </c>
      <c r="AF67" s="69">
        <f t="shared" si="33"/>
        <v>73.067493409067879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3.5717605463647355</v>
      </c>
      <c r="C68" s="173">
        <f t="shared" si="73"/>
        <v>3.7882446340273992</v>
      </c>
      <c r="D68" s="173">
        <f t="shared" si="73"/>
        <v>3.1520029528476892</v>
      </c>
      <c r="E68" s="173">
        <f t="shared" si="73"/>
        <v>3.1131870784557445</v>
      </c>
      <c r="F68" s="173">
        <f t="shared" si="73"/>
        <v>2.9239827110151047</v>
      </c>
      <c r="H68" s="68">
        <f t="shared" si="21"/>
        <v>-1.153393117823138</v>
      </c>
      <c r="I68" s="69">
        <f t="shared" si="22"/>
        <v>52.545006949868402</v>
      </c>
      <c r="J68" s="69">
        <f t="shared" si="23"/>
        <v>51.391613832045266</v>
      </c>
      <c r="L68" t="str">
        <f t="shared" si="24"/>
        <v>82 Transport and mobile machine drivers and operatives</v>
      </c>
      <c r="M68" s="173">
        <f t="shared" ref="M68:Q68" si="80">M31/M$35*100</f>
        <v>6.323822997264382</v>
      </c>
      <c r="N68" s="173">
        <f t="shared" si="80"/>
        <v>6.8016839119158341</v>
      </c>
      <c r="O68" s="173">
        <f t="shared" si="80"/>
        <v>5.725990713054097</v>
      </c>
      <c r="P68" s="173">
        <f t="shared" si="80"/>
        <v>5.4842026328203719</v>
      </c>
      <c r="Q68" s="173">
        <f t="shared" si="80"/>
        <v>5.0486103769854997</v>
      </c>
      <c r="S68" s="68">
        <f t="shared" si="26"/>
        <v>-5.6508814682945268</v>
      </c>
      <c r="T68" s="69">
        <f t="shared" si="27"/>
        <v>50.169694451389155</v>
      </c>
      <c r="U68" s="69">
        <f t="shared" si="28"/>
        <v>44.518812983094634</v>
      </c>
      <c r="W68" t="str">
        <f t="shared" si="29"/>
        <v>82 Transport and mobile machine drivers and operatives</v>
      </c>
      <c r="X68" s="173">
        <f t="shared" ref="X68:AB68" si="81">X31/X$35*100</f>
        <v>0.63320952193948787</v>
      </c>
      <c r="Y68" s="173">
        <f t="shared" si="81"/>
        <v>0.60277008871145588</v>
      </c>
      <c r="Z68" s="173">
        <f t="shared" si="81"/>
        <v>0.51017883444635037</v>
      </c>
      <c r="AA68" s="173">
        <f t="shared" si="81"/>
        <v>0.6604259798468356</v>
      </c>
      <c r="AB68" s="173">
        <f t="shared" si="81"/>
        <v>0.72448711638158692</v>
      </c>
      <c r="AD68" s="68">
        <f t="shared" si="31"/>
        <v>50.654469143437609</v>
      </c>
      <c r="AE68" s="69">
        <f t="shared" si="32"/>
        <v>79.90691501034496</v>
      </c>
      <c r="AF68" s="69">
        <f t="shared" si="33"/>
        <v>130.56138415378257</v>
      </c>
    </row>
    <row r="69" spans="1:32" x14ac:dyDescent="0.2">
      <c r="A69" t="str">
        <f t="shared" si="19"/>
        <v>91 Elementary trades and related occupations</v>
      </c>
      <c r="B69" s="173">
        <f t="shared" si="73"/>
        <v>1.5329121394606584</v>
      </c>
      <c r="C69" s="173">
        <f t="shared" si="73"/>
        <v>1.2944156695333309</v>
      </c>
      <c r="D69" s="173">
        <f t="shared" si="73"/>
        <v>1.1773461496445254</v>
      </c>
      <c r="E69" s="173">
        <f t="shared" si="73"/>
        <v>2.0774431353836489</v>
      </c>
      <c r="F69" s="173">
        <f t="shared" si="73"/>
        <v>2.222928130488139</v>
      </c>
      <c r="H69" s="68">
        <f t="shared" si="21"/>
        <v>101.18464685326371</v>
      </c>
      <c r="I69" s="69">
        <f t="shared" si="22"/>
        <v>77.03040722471745</v>
      </c>
      <c r="J69" s="69">
        <f t="shared" si="23"/>
        <v>178.21505407798116</v>
      </c>
      <c r="L69" t="str">
        <f t="shared" si="24"/>
        <v>91 Elementary trades and related occupations</v>
      </c>
      <c r="M69" s="173">
        <f t="shared" ref="M69:Q70" si="82">M32/M$35*100</f>
        <v>2.4004738922359969</v>
      </c>
      <c r="N69" s="173">
        <f t="shared" si="82"/>
        <v>2.1045982999120127</v>
      </c>
      <c r="O69" s="173">
        <f t="shared" si="82"/>
        <v>1.9363189541049355</v>
      </c>
      <c r="P69" s="173">
        <f t="shared" si="82"/>
        <v>2.5727366811247454</v>
      </c>
      <c r="Q69" s="173">
        <f t="shared" si="82"/>
        <v>2.6553224694858377</v>
      </c>
      <c r="S69" s="68">
        <f t="shared" si="26"/>
        <v>46.742868594411831</v>
      </c>
      <c r="T69" s="69">
        <f t="shared" si="27"/>
        <v>45.08463608481447</v>
      </c>
      <c r="U69" s="69">
        <f t="shared" si="28"/>
        <v>91.827504679226308</v>
      </c>
      <c r="W69" t="str">
        <f t="shared" si="29"/>
        <v>91 Elementary trades and related occupations</v>
      </c>
      <c r="X69" s="173">
        <f t="shared" ref="X69:AB70" si="83">X32/X$35*100</f>
        <v>0.60656162131135871</v>
      </c>
      <c r="Y69" s="173">
        <f t="shared" si="83"/>
        <v>0.4379802453767711</v>
      </c>
      <c r="Z69" s="173">
        <f t="shared" si="83"/>
        <v>0.39837093809440177</v>
      </c>
      <c r="AA69" s="173">
        <f t="shared" si="83"/>
        <v>1.565073345506256</v>
      </c>
      <c r="AB69" s="173">
        <f t="shared" si="83"/>
        <v>1.7752970189279218</v>
      </c>
      <c r="AD69" s="68">
        <f t="shared" si="31"/>
        <v>372.77789806246761</v>
      </c>
      <c r="AE69" s="69">
        <f t="shared" si="32"/>
        <v>236.39801283485795</v>
      </c>
      <c r="AF69" s="69">
        <f t="shared" si="33"/>
        <v>609.17591089732559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10.317857023006251</v>
      </c>
      <c r="C70" s="173">
        <f t="shared" si="73"/>
        <v>9.959367638386535</v>
      </c>
      <c r="D70" s="173">
        <f t="shared" si="73"/>
        <v>9.3225071486788202</v>
      </c>
      <c r="E70" s="173">
        <f t="shared" si="73"/>
        <v>8.2594260422960168</v>
      </c>
      <c r="F70" s="173">
        <f t="shared" si="73"/>
        <v>7.4293376802541031</v>
      </c>
      <c r="H70" s="68">
        <f t="shared" si="21"/>
        <v>-15.083721148962221</v>
      </c>
      <c r="I70" s="69">
        <f t="shared" si="22"/>
        <v>42.978752346787246</v>
      </c>
      <c r="J70" s="69">
        <f t="shared" si="23"/>
        <v>27.895031197825027</v>
      </c>
      <c r="L70" t="str">
        <f t="shared" si="24"/>
        <v>92 Elementary administration and service occupations</v>
      </c>
      <c r="M70" s="173">
        <f t="shared" si="82"/>
        <v>9.6176401945894572</v>
      </c>
      <c r="N70" s="173">
        <f t="shared" si="82"/>
        <v>9.1251366640706149</v>
      </c>
      <c r="O70" s="173">
        <f t="shared" si="82"/>
        <v>8.7557748159627593</v>
      </c>
      <c r="P70" s="173">
        <f t="shared" si="82"/>
        <v>8.2388174215043826</v>
      </c>
      <c r="Q70" s="173">
        <f t="shared" si="82"/>
        <v>7.2954915849781434</v>
      </c>
      <c r="S70" s="68">
        <f t="shared" si="26"/>
        <v>-10.838655673187636</v>
      </c>
      <c r="T70" s="69">
        <f t="shared" si="27"/>
        <v>36.921555321323666</v>
      </c>
      <c r="U70" s="69">
        <f t="shared" si="28"/>
        <v>26.082899648136028</v>
      </c>
      <c r="W70" t="str">
        <f t="shared" si="29"/>
        <v>92 Elementary administration and service occupations</v>
      </c>
      <c r="X70" s="173">
        <f t="shared" si="83"/>
        <v>11.065522788291258</v>
      </c>
      <c r="Y70" s="173">
        <f t="shared" si="83"/>
        <v>10.841224310627043</v>
      </c>
      <c r="Z70" s="173">
        <f t="shared" si="83"/>
        <v>9.904175472201505</v>
      </c>
      <c r="AA70" s="173">
        <f t="shared" si="83"/>
        <v>8.2807451868628501</v>
      </c>
      <c r="AB70" s="173">
        <f t="shared" si="83"/>
        <v>7.5679002630697223</v>
      </c>
      <c r="AD70" s="68">
        <f t="shared" si="31"/>
        <v>-18.935470996553917</v>
      </c>
      <c r="AE70" s="69">
        <f t="shared" si="32"/>
        <v>48.474735354070539</v>
      </c>
      <c r="AF70" s="69">
        <f t="shared" si="33"/>
        <v>29.539264357516625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6.5549380979177494</v>
      </c>
      <c r="I72" s="67">
        <f>IF(D35&gt;0,I35/D35*100,0)</f>
        <v>49.533879801148679</v>
      </c>
      <c r="J72" s="67">
        <f>IF(D35&gt;0,(J35/D35)*100,0)</f>
        <v>56.08881789906642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7.0080945362952747</v>
      </c>
      <c r="T72" s="67">
        <f t="shared" ref="T72" si="85">IF(O35&gt;0,T35/O35*100,0)</f>
        <v>41.371872130905132</v>
      </c>
      <c r="U72" s="67">
        <f t="shared" ref="U72" si="86">IF(O35&gt;0,(U35/O35)*100,0)</f>
        <v>48.379966667200421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6.089838913367462</v>
      </c>
      <c r="AE72" s="67">
        <f t="shared" ref="AE72" si="88">IF(Z35&gt;0,AE35/Z35*100,0)</f>
        <v>57.910993729653562</v>
      </c>
      <c r="AF72" s="67">
        <f t="shared" ref="AF72" si="89">IF(Z35&gt;0,(AF35/Z35)*100,0)</f>
        <v>64.000832643020985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Kent and Medway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Kent and Medway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Kent and Medway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4.1580071020876019</v>
      </c>
      <c r="C82" s="18">
        <f t="shared" ref="B82:E107" si="96">IF(AND(D$6-C$6 &lt;&gt; 0,C8&lt;&gt;0,D8&lt;&gt;0),(EXP(LN(D8/C8)/(D$6-C$6))-1)*100,0)</f>
        <v>1.3626149364405649</v>
      </c>
      <c r="D82" s="18">
        <f t="shared" si="96"/>
        <v>-1.6932132188512972</v>
      </c>
      <c r="E82" s="18">
        <f t="shared" si="96"/>
        <v>0.82157026882996309</v>
      </c>
      <c r="F82" s="18">
        <f t="shared" ref="F82:F107" si="97">IF(AND(F$6-D$6 &lt;&gt; 0,D8&lt;&gt;0,F8&lt;&gt;0),(EXP(LN(F8/D8)/(F$6-D$6))-1)*100,0)</f>
        <v>-2.3758665971918003E-2</v>
      </c>
      <c r="H82" s="18">
        <f t="shared" ref="H82:H107" si="98">IF($F$6-$D$6 &lt;&gt; 0,(EXP(LN(1+(H45/100))/($F$6-$D$6))-1)*100,0)</f>
        <v>-2.3758665971918003E-2</v>
      </c>
      <c r="I82" s="18">
        <f t="shared" ref="I82:I107" si="99">IF(D8&gt;0,((1+(I8/D8))^(1/($F$6-$D$6))-1)*100,0)</f>
        <v>2.668121833716075</v>
      </c>
      <c r="J82" s="18">
        <f t="shared" ref="J82:J107" si="100">IF($F$6-$D$6 &lt;&gt; 0,(EXP(LN(1+(J45/100))/($F$6-$D$6))-1)*100,0)</f>
        <v>2.6516975082175653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3.1047544756797274</v>
      </c>
      <c r="N82" s="18">
        <f t="shared" si="102"/>
        <v>0.3457310499362487</v>
      </c>
      <c r="O82" s="18">
        <f t="shared" si="102"/>
        <v>-2.6342266136952674</v>
      </c>
      <c r="P82" s="18">
        <f t="shared" si="102"/>
        <v>0.38944961968441216</v>
      </c>
      <c r="Q82" s="18">
        <f t="shared" ref="Q82:Q107" si="103">IF(AND(Q$6-O$6 &lt;&gt; 0,O8&lt;&gt;0,Q8&lt;&gt;0),(EXP(LN(Q8/O8)/(Q$6-O$6))-1)*100,0)</f>
        <v>-0.62873431323435813</v>
      </c>
      <c r="S82" s="18">
        <f t="shared" ref="S82:S107" si="104">IF($F$6-$D$6 &lt;&gt; 0,(EXP(LN(1+(S45/100))/($F$6-$D$6))-1)*100,0)</f>
        <v>-0.62873431323435813</v>
      </c>
      <c r="T82" s="18">
        <f t="shared" ref="T82:T107" si="105">IF(O8&gt;0,((1+(T8/O8))^(1/($F$6-$D$6))-1)*100,0)</f>
        <v>2.335039813441897</v>
      </c>
      <c r="U82" s="18">
        <f t="shared" ref="U82:U107" si="106">IF($F$6-$D$6 &lt;&gt; 0,(EXP(LN(1+(U45/100))/($F$6-$D$6))-1)*100,0)</f>
        <v>1.8858732985534532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6.3125558952867422</v>
      </c>
      <c r="Y82" s="18">
        <f t="shared" si="108"/>
        <v>3.2897680520520556</v>
      </c>
      <c r="Z82" s="18">
        <f t="shared" si="108"/>
        <v>-4.9427940724477981E-2</v>
      </c>
      <c r="AA82" s="18">
        <f t="shared" si="108"/>
        <v>1.4861070686650546</v>
      </c>
      <c r="AB82" s="18">
        <f t="shared" ref="AB82:AB107" si="109">IF(AND(AB$6-Z$6 &lt;&gt; 0,Z8&lt;&gt;0,AB8&lt;&gt;0),(EXP(LN(AB8/Z8)/(AB$6-Z$6))-1)*100,0)</f>
        <v>0.9716586552561024</v>
      </c>
      <c r="AD82" s="18">
        <f t="shared" ref="AD82:AD107" si="110">IF($F$6-$D$6 &lt;&gt; 0,(EXP(LN(1+(AD45/100))/($F$6-$D$6))-1)*100,0)</f>
        <v>0.9716586552561024</v>
      </c>
      <c r="AE82" s="18">
        <f t="shared" ref="AE82:AE107" si="111">IF(Z8&gt;0,((1+(AE8/Z8))^(1/($F$6-$D$6))-1)*100,0)</f>
        <v>3.2444335697706661</v>
      </c>
      <c r="AF82" s="18">
        <f t="shared" ref="AF82:AF107" si="112">IF($F$6-$D$6 &lt;&gt; 0,(EXP(LN(1+(AF45/100))/($F$6-$D$6))-1)*100,0)</f>
        <v>3.8816644644699805</v>
      </c>
    </row>
    <row r="83" spans="1:32" x14ac:dyDescent="0.2">
      <c r="A83" t="str">
        <f t="shared" si="95"/>
        <v>12 Other managers and proprietors</v>
      </c>
      <c r="B83" s="18">
        <f t="shared" si="96"/>
        <v>1.4305538134642859</v>
      </c>
      <c r="C83" s="18">
        <f t="shared" si="96"/>
        <v>-1.4854520235465185</v>
      </c>
      <c r="D83" s="18">
        <f t="shared" si="96"/>
        <v>1.1115570500872085</v>
      </c>
      <c r="E83" s="18">
        <f t="shared" si="96"/>
        <v>1.2360858550692022</v>
      </c>
      <c r="F83" s="18">
        <f t="shared" si="97"/>
        <v>1.1945592216803913</v>
      </c>
      <c r="H83" s="18">
        <f t="shared" si="98"/>
        <v>1.1945592216803913</v>
      </c>
      <c r="I83" s="18">
        <f t="shared" si="99"/>
        <v>3.2448842067269279</v>
      </c>
      <c r="J83" s="18">
        <f t="shared" si="100"/>
        <v>4.0326165209481513</v>
      </c>
      <c r="L83" t="str">
        <f t="shared" si="101"/>
        <v>12 Other managers and proprietors</v>
      </c>
      <c r="M83" s="18">
        <f t="shared" si="102"/>
        <v>1.3786053119326791</v>
      </c>
      <c r="N83" s="18">
        <f t="shared" si="102"/>
        <v>-6.3530197206899564</v>
      </c>
      <c r="O83" s="18">
        <f t="shared" si="102"/>
        <v>2.7386482905584542</v>
      </c>
      <c r="P83" s="18">
        <f t="shared" si="102"/>
        <v>1.1911298460057118</v>
      </c>
      <c r="Q83" s="18">
        <f t="shared" si="103"/>
        <v>1.7043618615562472</v>
      </c>
      <c r="S83" s="18">
        <f t="shared" si="104"/>
        <v>1.7043618615562472</v>
      </c>
      <c r="T83" s="18">
        <f t="shared" si="105"/>
        <v>3.1528690308169516</v>
      </c>
      <c r="U83" s="18">
        <f t="shared" si="106"/>
        <v>4.3039906106736803</v>
      </c>
      <c r="W83" t="str">
        <f t="shared" si="107"/>
        <v>12 Other managers and proprietors</v>
      </c>
      <c r="X83" s="18">
        <f t="shared" si="108"/>
        <v>1.5026860468980718</v>
      </c>
      <c r="Y83" s="18">
        <f t="shared" si="108"/>
        <v>5.2526931551243328</v>
      </c>
      <c r="Z83" s="18">
        <f t="shared" si="108"/>
        <v>-1.0483270468001349</v>
      </c>
      <c r="AA83" s="18">
        <f t="shared" si="108"/>
        <v>1.3025639891770302</v>
      </c>
      <c r="AB83" s="18">
        <f t="shared" si="109"/>
        <v>0.51279245524764594</v>
      </c>
      <c r="AD83" s="18">
        <f t="shared" si="110"/>
        <v>0.51279245524764594</v>
      </c>
      <c r="AE83" s="18">
        <f t="shared" si="111"/>
        <v>3.3566597489012695</v>
      </c>
      <c r="AF83" s="18">
        <f t="shared" si="112"/>
        <v>3.6841516477930547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2.8438007496247808</v>
      </c>
      <c r="C84" s="18">
        <f t="shared" si="96"/>
        <v>3.4497752562175243</v>
      </c>
      <c r="D84" s="18">
        <f t="shared" si="96"/>
        <v>4.4776546870045619</v>
      </c>
      <c r="E84" s="18">
        <f t="shared" si="96"/>
        <v>1.3157589281129312</v>
      </c>
      <c r="F84" s="18">
        <f t="shared" si="97"/>
        <v>2.3589462451171217</v>
      </c>
      <c r="H84" s="18">
        <f t="shared" si="98"/>
        <v>2.3589462451171217</v>
      </c>
      <c r="I84" s="18">
        <f t="shared" si="99"/>
        <v>2.643679016730327</v>
      </c>
      <c r="J84" s="18">
        <f t="shared" si="100"/>
        <v>4.3636137333602498</v>
      </c>
      <c r="L84" t="str">
        <f t="shared" si="101"/>
        <v>21 Science, research, engineering and technology professionals</v>
      </c>
      <c r="M84" s="18">
        <f t="shared" si="102"/>
        <v>3.0278966503833882</v>
      </c>
      <c r="N84" s="18">
        <f t="shared" si="102"/>
        <v>-0.81842366219730955</v>
      </c>
      <c r="O84" s="18">
        <f t="shared" si="102"/>
        <v>3.8046739978754962</v>
      </c>
      <c r="P84" s="18">
        <f t="shared" si="102"/>
        <v>1.0950970674777016</v>
      </c>
      <c r="Q84" s="18">
        <f t="shared" si="103"/>
        <v>1.9903382256339919</v>
      </c>
      <c r="S84" s="18">
        <f t="shared" si="104"/>
        <v>1.9903382256339919</v>
      </c>
      <c r="T84" s="18">
        <f t="shared" si="105"/>
        <v>2.2620121010822558</v>
      </c>
      <c r="U84" s="18">
        <f t="shared" si="106"/>
        <v>3.7720240713932762</v>
      </c>
      <c r="W84" t="str">
        <f t="shared" si="107"/>
        <v>21 Science, research, engineering and technology professionals</v>
      </c>
      <c r="X84" s="18">
        <f t="shared" si="108"/>
        <v>2.1760020106250666</v>
      </c>
      <c r="Y84" s="18">
        <f t="shared" si="108"/>
        <v>19.25758133107578</v>
      </c>
      <c r="Z84" s="18">
        <f t="shared" si="108"/>
        <v>6.4482517085685975</v>
      </c>
      <c r="AA84" s="18">
        <f t="shared" si="108"/>
        <v>1.8941938700625327</v>
      </c>
      <c r="AB84" s="18">
        <f t="shared" si="109"/>
        <v>3.3901430442612179</v>
      </c>
      <c r="AD84" s="18">
        <f t="shared" si="110"/>
        <v>3.3901430442612179</v>
      </c>
      <c r="AE84" s="18">
        <f t="shared" si="111"/>
        <v>3.7082815928562995</v>
      </c>
      <c r="AF84" s="18">
        <f t="shared" si="112"/>
        <v>5.9376843542549684</v>
      </c>
    </row>
    <row r="85" spans="1:32" x14ac:dyDescent="0.2">
      <c r="A85" t="str">
        <f t="shared" si="95"/>
        <v>22 Health professionals</v>
      </c>
      <c r="B85" s="18">
        <f t="shared" si="96"/>
        <v>4.3673221904021453</v>
      </c>
      <c r="C85" s="18">
        <f t="shared" si="96"/>
        <v>-0.59914796080080546</v>
      </c>
      <c r="D85" s="18">
        <f t="shared" si="96"/>
        <v>-0.62540949427776216</v>
      </c>
      <c r="E85" s="18">
        <f t="shared" si="96"/>
        <v>0.28370534904638145</v>
      </c>
      <c r="F85" s="18">
        <f t="shared" si="97"/>
        <v>-2.0253296067396231E-2</v>
      </c>
      <c r="H85" s="18">
        <f t="shared" si="98"/>
        <v>-2.0253296067396231E-2</v>
      </c>
      <c r="I85" s="18">
        <f t="shared" si="99"/>
        <v>2.8463945790265788</v>
      </c>
      <c r="J85" s="18">
        <f t="shared" si="100"/>
        <v>2.8327287177046356</v>
      </c>
      <c r="L85" t="str">
        <f t="shared" si="101"/>
        <v>22 Health professionals</v>
      </c>
      <c r="M85" s="18">
        <f t="shared" si="102"/>
        <v>4.0778091435845321</v>
      </c>
      <c r="N85" s="18">
        <f t="shared" si="102"/>
        <v>9.1664799680001074</v>
      </c>
      <c r="O85" s="18">
        <f t="shared" si="102"/>
        <v>-0.36551267411844002</v>
      </c>
      <c r="P85" s="18">
        <f t="shared" si="102"/>
        <v>0.4175135735461355</v>
      </c>
      <c r="Q85" s="18">
        <f t="shared" si="103"/>
        <v>0.15582344682656402</v>
      </c>
      <c r="S85" s="18">
        <f t="shared" si="104"/>
        <v>0.15582344682656402</v>
      </c>
      <c r="T85" s="18">
        <f t="shared" si="105"/>
        <v>2.1209902004454495</v>
      </c>
      <c r="U85" s="18">
        <f t="shared" si="106"/>
        <v>2.2374818186449374</v>
      </c>
      <c r="W85" t="str">
        <f t="shared" si="107"/>
        <v>22 Health professionals</v>
      </c>
      <c r="X85" s="18">
        <f t="shared" si="108"/>
        <v>4.4433792786912285</v>
      </c>
      <c r="Y85" s="18">
        <f t="shared" si="108"/>
        <v>-3.142244489803403</v>
      </c>
      <c r="Z85" s="18">
        <f t="shared" si="108"/>
        <v>-0.70220953633075567</v>
      </c>
      <c r="AA85" s="18">
        <f t="shared" si="108"/>
        <v>0.24344807059981655</v>
      </c>
      <c r="AB85" s="18">
        <f t="shared" si="109"/>
        <v>-7.2767577832910657E-2</v>
      </c>
      <c r="AD85" s="18">
        <f t="shared" si="110"/>
        <v>-7.2767577832910657E-2</v>
      </c>
      <c r="AE85" s="18">
        <f t="shared" si="111"/>
        <v>3.0463632488883396</v>
      </c>
      <c r="AF85" s="18">
        <f t="shared" si="112"/>
        <v>2.9986458320595322</v>
      </c>
    </row>
    <row r="86" spans="1:32" x14ac:dyDescent="0.2">
      <c r="A86" t="str">
        <f t="shared" si="95"/>
        <v>23 Teaching and other educational professionals</v>
      </c>
      <c r="B86" s="18">
        <f t="shared" si="96"/>
        <v>2.0034832097968636</v>
      </c>
      <c r="C86" s="18">
        <f t="shared" si="96"/>
        <v>-6.8288012071282544E-2</v>
      </c>
      <c r="D86" s="18">
        <f t="shared" si="96"/>
        <v>-0.67574709199624827</v>
      </c>
      <c r="E86" s="18">
        <f t="shared" si="96"/>
        <v>0.64221740964938157</v>
      </c>
      <c r="F86" s="18">
        <f t="shared" si="97"/>
        <v>0.20096411624663801</v>
      </c>
      <c r="H86" s="18">
        <f t="shared" si="98"/>
        <v>0.20096411624663801</v>
      </c>
      <c r="I86" s="18">
        <f t="shared" si="99"/>
        <v>2.7883207671987487</v>
      </c>
      <c r="J86" s="18">
        <f t="shared" si="100"/>
        <v>2.9257114817655916</v>
      </c>
      <c r="L86" t="str">
        <f t="shared" si="101"/>
        <v>23 Teaching and other educational professionals</v>
      </c>
      <c r="M86" s="18">
        <f t="shared" si="102"/>
        <v>0.66371308638983884</v>
      </c>
      <c r="N86" s="18">
        <f t="shared" si="102"/>
        <v>4.7420084538444263</v>
      </c>
      <c r="O86" s="18">
        <f t="shared" si="102"/>
        <v>-8.0214853446558543E-3</v>
      </c>
      <c r="P86" s="18">
        <f t="shared" si="102"/>
        <v>0.60094988148207129</v>
      </c>
      <c r="Q86" s="18">
        <f t="shared" si="103"/>
        <v>0.39754845303245911</v>
      </c>
      <c r="S86" s="18">
        <f t="shared" si="104"/>
        <v>0.39754845303245911</v>
      </c>
      <c r="T86" s="18">
        <f t="shared" si="105"/>
        <v>2.4472694283166119</v>
      </c>
      <c r="U86" s="18">
        <f t="shared" si="106"/>
        <v>2.733035474166301</v>
      </c>
      <c r="W86" t="str">
        <f t="shared" si="107"/>
        <v>23 Teaching and other educational professionals</v>
      </c>
      <c r="X86" s="18">
        <f t="shared" si="108"/>
        <v>2.5926349230309897</v>
      </c>
      <c r="Y86" s="18">
        <f t="shared" si="108"/>
        <v>-2.0853635307174878</v>
      </c>
      <c r="Z86" s="18">
        <f t="shared" si="108"/>
        <v>-0.98119132803488052</v>
      </c>
      <c r="AA86" s="18">
        <f t="shared" si="108"/>
        <v>0.66160356451403501</v>
      </c>
      <c r="AB86" s="18">
        <f t="shared" si="109"/>
        <v>0.11099903040636683</v>
      </c>
      <c r="AD86" s="18">
        <f t="shared" si="110"/>
        <v>0.11099903040636683</v>
      </c>
      <c r="AE86" s="18">
        <f t="shared" si="111"/>
        <v>2.9363006083391818</v>
      </c>
      <c r="AF86" s="18">
        <f t="shared" si="112"/>
        <v>3.0105244712113288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3.6464660364240009</v>
      </c>
      <c r="C87" s="18">
        <f t="shared" si="96"/>
        <v>5.8962945924561083</v>
      </c>
      <c r="D87" s="18">
        <f t="shared" si="96"/>
        <v>1.1259733523518056</v>
      </c>
      <c r="E87" s="18">
        <f t="shared" si="96"/>
        <v>1.020297516418478</v>
      </c>
      <c r="F87" s="18">
        <f t="shared" si="97"/>
        <v>1.0555105193156056</v>
      </c>
      <c r="H87" s="18">
        <f t="shared" si="98"/>
        <v>1.0555105193156056</v>
      </c>
      <c r="I87" s="18">
        <f t="shared" si="99"/>
        <v>2.8067875124060837</v>
      </c>
      <c r="J87" s="18">
        <f t="shared" si="100"/>
        <v>3.5407800906099851</v>
      </c>
      <c r="L87" t="str">
        <f t="shared" si="101"/>
        <v>24 Business, media and public service professionals</v>
      </c>
      <c r="M87" s="18">
        <f t="shared" si="102"/>
        <v>2.4455625295641159</v>
      </c>
      <c r="N87" s="18">
        <f t="shared" si="102"/>
        <v>4.2113125724267952</v>
      </c>
      <c r="O87" s="18">
        <f t="shared" si="102"/>
        <v>1.4103154366809756</v>
      </c>
      <c r="P87" s="18">
        <f t="shared" si="102"/>
        <v>0.88688135319781036</v>
      </c>
      <c r="Q87" s="18">
        <f t="shared" si="103"/>
        <v>1.0610584981323612</v>
      </c>
      <c r="S87" s="18">
        <f t="shared" si="104"/>
        <v>1.0610584981323612</v>
      </c>
      <c r="T87" s="18">
        <f t="shared" si="105"/>
        <v>2.5469933336168538</v>
      </c>
      <c r="U87" s="18">
        <f t="shared" si="106"/>
        <v>3.3101161335328921</v>
      </c>
      <c r="W87" t="str">
        <f t="shared" si="107"/>
        <v>24 Business, media and public service professionals</v>
      </c>
      <c r="X87" s="18">
        <f t="shared" si="108"/>
        <v>5.2671159052098515</v>
      </c>
      <c r="Y87" s="18">
        <f t="shared" si="108"/>
        <v>8.0210351000824964</v>
      </c>
      <c r="Z87" s="18">
        <f t="shared" si="108"/>
        <v>0.77569836148987381</v>
      </c>
      <c r="AA87" s="18">
        <f t="shared" si="108"/>
        <v>1.1855614986630458</v>
      </c>
      <c r="AB87" s="18">
        <f t="shared" si="109"/>
        <v>1.0487555705613438</v>
      </c>
      <c r="AD87" s="18">
        <f t="shared" si="110"/>
        <v>1.0487555705613438</v>
      </c>
      <c r="AE87" s="18">
        <f t="shared" si="111"/>
        <v>3.1109215284707226</v>
      </c>
      <c r="AF87" s="18">
        <f t="shared" si="112"/>
        <v>3.8120213366483968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3.7320896930044034</v>
      </c>
      <c r="C88" s="18">
        <f t="shared" si="96"/>
        <v>7.6028211863214956</v>
      </c>
      <c r="D88" s="18">
        <f t="shared" si="96"/>
        <v>-0.9449655232818821</v>
      </c>
      <c r="E88" s="18">
        <f t="shared" si="96"/>
        <v>0.8843701993805686</v>
      </c>
      <c r="F88" s="18">
        <f t="shared" si="97"/>
        <v>0.27086833707254954</v>
      </c>
      <c r="H88" s="18">
        <f t="shared" si="98"/>
        <v>0.27086833707254954</v>
      </c>
      <c r="I88" s="18">
        <f t="shared" si="99"/>
        <v>2.2864198647923439</v>
      </c>
      <c r="J88" s="18">
        <f t="shared" si="100"/>
        <v>2.4848702597349837</v>
      </c>
      <c r="L88" t="str">
        <f t="shared" si="101"/>
        <v>31 Science, engineering and technology associate professionals</v>
      </c>
      <c r="M88" s="18">
        <f t="shared" si="102"/>
        <v>4.9810253157569262</v>
      </c>
      <c r="N88" s="18">
        <f t="shared" si="102"/>
        <v>2.8555338081683868</v>
      </c>
      <c r="O88" s="18">
        <f t="shared" si="102"/>
        <v>-2.1454467965463464</v>
      </c>
      <c r="P88" s="18">
        <f t="shared" si="102"/>
        <v>0.40319767905823145</v>
      </c>
      <c r="Q88" s="18">
        <f t="shared" si="103"/>
        <v>-0.45364193698981259</v>
      </c>
      <c r="S88" s="18">
        <f t="shared" si="104"/>
        <v>-0.45364193698981259</v>
      </c>
      <c r="T88" s="18">
        <f t="shared" si="105"/>
        <v>1.9145539548847568</v>
      </c>
      <c r="U88" s="18">
        <f t="shared" si="106"/>
        <v>1.5694639269043353</v>
      </c>
      <c r="W88" t="str">
        <f t="shared" si="107"/>
        <v>31 Science, engineering and technology associate professionals</v>
      </c>
      <c r="X88" s="18">
        <f t="shared" si="108"/>
        <v>0.81145574647591978</v>
      </c>
      <c r="Y88" s="18">
        <f t="shared" si="108"/>
        <v>19.89326026831899</v>
      </c>
      <c r="Z88" s="18">
        <f t="shared" si="108"/>
        <v>1.5306210505111384</v>
      </c>
      <c r="AA88" s="18">
        <f t="shared" si="108"/>
        <v>1.7222581500095924</v>
      </c>
      <c r="AB88" s="18">
        <f t="shared" si="109"/>
        <v>1.6583389603712195</v>
      </c>
      <c r="AD88" s="18">
        <f t="shared" si="110"/>
        <v>1.6583389603712195</v>
      </c>
      <c r="AE88" s="18">
        <f t="shared" si="111"/>
        <v>3.0503901367116226</v>
      </c>
      <c r="AF88" s="18">
        <f t="shared" si="112"/>
        <v>4.1836780577241717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3.1590773300077091</v>
      </c>
      <c r="C89" s="18">
        <f t="shared" si="96"/>
        <v>1.8543496045835939</v>
      </c>
      <c r="D89" s="18">
        <f t="shared" si="96"/>
        <v>8.963063967896435</v>
      </c>
      <c r="E89" s="18">
        <f t="shared" si="96"/>
        <v>1.2779971553607661</v>
      </c>
      <c r="F89" s="18">
        <f t="shared" si="97"/>
        <v>3.7774922232588493</v>
      </c>
      <c r="H89" s="18">
        <f t="shared" si="98"/>
        <v>3.7774922232588493</v>
      </c>
      <c r="I89" s="18">
        <f t="shared" si="99"/>
        <v>4.360508446507172</v>
      </c>
      <c r="J89" s="18">
        <f t="shared" si="100"/>
        <v>6.6882930565327126</v>
      </c>
      <c r="L89" t="str">
        <f t="shared" si="101"/>
        <v>32 Health and social care associate professionals</v>
      </c>
      <c r="M89" s="18">
        <f t="shared" si="102"/>
        <v>0.20313356753016709</v>
      </c>
      <c r="N89" s="18">
        <f t="shared" si="102"/>
        <v>14.092098081395999</v>
      </c>
      <c r="O89" s="18">
        <f t="shared" si="102"/>
        <v>5.6460717439425157</v>
      </c>
      <c r="P89" s="18">
        <f t="shared" si="102"/>
        <v>0.96018857346551467</v>
      </c>
      <c r="Q89" s="18">
        <f>IF(AND(Q$6-O$6 &lt;&gt; 0,O15&lt;&gt;0,Q15&lt;&gt;0),(EXP(LN(Q15/O15)/(Q$6-O$6))-1)*100,0)</f>
        <v>2.4985888934345946</v>
      </c>
      <c r="S89" s="18">
        <f t="shared" si="104"/>
        <v>2.4985888934345946</v>
      </c>
      <c r="T89" s="18">
        <f t="shared" si="105"/>
        <v>3.2352325308794727</v>
      </c>
      <c r="U89" s="18">
        <f t="shared" si="106"/>
        <v>4.9366726986744158</v>
      </c>
      <c r="W89" t="str">
        <f t="shared" si="107"/>
        <v>32 Health and social care associate professionals</v>
      </c>
      <c r="X89" s="18">
        <f t="shared" si="108"/>
        <v>3.8740889003578305</v>
      </c>
      <c r="Y89" s="18">
        <f t="shared" si="108"/>
        <v>-0.84984018346568879</v>
      </c>
      <c r="Z89" s="18">
        <f t="shared" si="108"/>
        <v>9.7453568653941716</v>
      </c>
      <c r="AA89" s="18">
        <f t="shared" si="108"/>
        <v>1.3436732243924832</v>
      </c>
      <c r="AB89" s="18">
        <f t="shared" si="109"/>
        <v>4.0702215828777977</v>
      </c>
      <c r="AD89" s="18">
        <f t="shared" si="110"/>
        <v>4.0702215828777977</v>
      </c>
      <c r="AE89" s="18">
        <f t="shared" si="111"/>
        <v>4.6213998317161442</v>
      </c>
      <c r="AF89" s="18">
        <f t="shared" si="112"/>
        <v>7.0759453168304676</v>
      </c>
    </row>
    <row r="90" spans="1:32" x14ac:dyDescent="0.2">
      <c r="A90" t="str">
        <f t="shared" si="95"/>
        <v>33 Protective service occupations</v>
      </c>
      <c r="B90" s="18">
        <f t="shared" si="96"/>
        <v>-0.85604887349356451</v>
      </c>
      <c r="C90" s="18">
        <f t="shared" si="96"/>
        <v>5.4980608344574522</v>
      </c>
      <c r="D90" s="18">
        <f t="shared" si="96"/>
        <v>-2.6041214704388138</v>
      </c>
      <c r="E90" s="18">
        <f t="shared" si="96"/>
        <v>0.67807519168867625</v>
      </c>
      <c r="F90" s="18">
        <f t="shared" si="97"/>
        <v>-0.42809966617761708</v>
      </c>
      <c r="H90" s="18">
        <f t="shared" si="98"/>
        <v>-0.42809966617761708</v>
      </c>
      <c r="I90" s="18">
        <f t="shared" si="99"/>
        <v>1.8274578522590845</v>
      </c>
      <c r="J90" s="18">
        <f t="shared" si="100"/>
        <v>1.4976288735325083</v>
      </c>
      <c r="L90" t="str">
        <f t="shared" si="101"/>
        <v>33 Protective service occupations</v>
      </c>
      <c r="M90" s="18">
        <f t="shared" si="102"/>
        <v>-1.8478256014214156</v>
      </c>
      <c r="N90" s="18">
        <f t="shared" si="102"/>
        <v>3.7477516612212991</v>
      </c>
      <c r="O90" s="18">
        <f t="shared" si="102"/>
        <v>-2.9341349580395804</v>
      </c>
      <c r="P90" s="18">
        <f t="shared" si="102"/>
        <v>-0.14733898499169618</v>
      </c>
      <c r="Q90" s="18">
        <f t="shared" si="103"/>
        <v>-1.0850493932641259</v>
      </c>
      <c r="S90" s="18">
        <f t="shared" si="104"/>
        <v>-1.0850493932641259</v>
      </c>
      <c r="T90" s="18">
        <f t="shared" si="105"/>
        <v>1.4548797351002118</v>
      </c>
      <c r="U90" s="18">
        <f t="shared" si="106"/>
        <v>0.58209410333864842</v>
      </c>
      <c r="W90" t="str">
        <f t="shared" si="107"/>
        <v>33 Protective service occupations</v>
      </c>
      <c r="X90" s="18">
        <f t="shared" si="108"/>
        <v>2.2789946762611146</v>
      </c>
      <c r="Y90" s="18">
        <f t="shared" si="108"/>
        <v>10.492235342785715</v>
      </c>
      <c r="Z90" s="18">
        <f t="shared" si="108"/>
        <v>-1.7413607576429957</v>
      </c>
      <c r="AA90" s="18">
        <f t="shared" si="108"/>
        <v>2.5234759314694877</v>
      </c>
      <c r="AB90" s="18">
        <f t="shared" si="109"/>
        <v>1.0816827334575452</v>
      </c>
      <c r="AD90" s="18">
        <f t="shared" si="110"/>
        <v>1.0816827334575674</v>
      </c>
      <c r="AE90" s="18">
        <f t="shared" si="111"/>
        <v>2.740841543162631</v>
      </c>
      <c r="AF90" s="18">
        <f t="shared" si="112"/>
        <v>3.4999000859761376</v>
      </c>
    </row>
    <row r="91" spans="1:32" x14ac:dyDescent="0.2">
      <c r="A91" t="str">
        <f t="shared" si="95"/>
        <v>34 Culture, media and sports occupations</v>
      </c>
      <c r="B91" s="18">
        <f t="shared" si="96"/>
        <v>-1.5399487403206957</v>
      </c>
      <c r="C91" s="18">
        <f t="shared" si="96"/>
        <v>3.6872171735759407</v>
      </c>
      <c r="D91" s="18">
        <f t="shared" si="96"/>
        <v>-1.7852206656041147</v>
      </c>
      <c r="E91" s="18">
        <f t="shared" si="96"/>
        <v>0.83429491902908826</v>
      </c>
      <c r="F91" s="18">
        <f t="shared" si="97"/>
        <v>-4.654920424517206E-2</v>
      </c>
      <c r="H91" s="18">
        <f t="shared" si="98"/>
        <v>-4.654920424517206E-2</v>
      </c>
      <c r="I91" s="18">
        <f t="shared" si="99"/>
        <v>2.4663374536317395</v>
      </c>
      <c r="J91" s="18">
        <f t="shared" si="100"/>
        <v>2.4332745204953321</v>
      </c>
      <c r="L91" t="str">
        <f t="shared" si="101"/>
        <v>34 Culture, media and sports occupations</v>
      </c>
      <c r="M91" s="18">
        <f t="shared" si="102"/>
        <v>-2.8743824602586399</v>
      </c>
      <c r="N91" s="18">
        <f t="shared" si="102"/>
        <v>-0.39114762996931285</v>
      </c>
      <c r="O91" s="18">
        <f t="shared" si="102"/>
        <v>-1.9810482063014279</v>
      </c>
      <c r="P91" s="18">
        <f t="shared" si="102"/>
        <v>1.0820759147076142</v>
      </c>
      <c r="Q91" s="18">
        <f t="shared" si="103"/>
        <v>5.0543667856906005E-2</v>
      </c>
      <c r="S91" s="18">
        <f t="shared" si="104"/>
        <v>5.0543667856906005E-2</v>
      </c>
      <c r="T91" s="18">
        <f t="shared" si="105"/>
        <v>2.1581043845456449</v>
      </c>
      <c r="U91" s="18">
        <f t="shared" si="106"/>
        <v>2.1956247890341452</v>
      </c>
      <c r="W91" t="str">
        <f t="shared" si="107"/>
        <v>34 Culture, media and sports occupations</v>
      </c>
      <c r="X91" s="18">
        <f t="shared" si="108"/>
        <v>-5.833013733987924E-2</v>
      </c>
      <c r="Y91" s="18">
        <f t="shared" si="108"/>
        <v>7.9032450306832258</v>
      </c>
      <c r="Z91" s="18">
        <f>IF(AND(AA$6-Z$6 &lt;&gt; 0,Z17&lt;&gt;0,AA17&lt;&gt;0),(EXP(LN(AA17/Z17)/(AA$6-Z$6))-1)*100,0)</f>
        <v>-1.5997894524961365</v>
      </c>
      <c r="AA91" s="18">
        <f t="shared" si="108"/>
        <v>0.59731322578349122</v>
      </c>
      <c r="AB91" s="18">
        <f t="shared" si="109"/>
        <v>-0.14045175987469349</v>
      </c>
      <c r="AD91" s="18">
        <f t="shared" si="110"/>
        <v>-0.14045175987469349</v>
      </c>
      <c r="AE91" s="18">
        <f t="shared" si="111"/>
        <v>2.748849601678538</v>
      </c>
      <c r="AF91" s="18">
        <f t="shared" si="112"/>
        <v>2.6530825530730606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1.5441689381268997</v>
      </c>
      <c r="C92" s="18">
        <f t="shared" si="96"/>
        <v>2.2552349047621378</v>
      </c>
      <c r="D92" s="18">
        <f t="shared" si="96"/>
        <v>0.51471697611218392</v>
      </c>
      <c r="E92" s="18">
        <f t="shared" si="96"/>
        <v>0.5670642103176915</v>
      </c>
      <c r="F92" s="18">
        <f t="shared" si="97"/>
        <v>0.54961210383819292</v>
      </c>
      <c r="H92" s="18">
        <f t="shared" si="98"/>
        <v>0.54961210383819292</v>
      </c>
      <c r="I92" s="18">
        <f t="shared" si="99"/>
        <v>2.6268454109482864</v>
      </c>
      <c r="J92" s="18">
        <f t="shared" si="100"/>
        <v>3.0138249369918269</v>
      </c>
      <c r="L92" t="str">
        <f t="shared" si="101"/>
        <v>35 Business and public service associate professionals</v>
      </c>
      <c r="M92" s="18">
        <f t="shared" si="102"/>
        <v>0.98675757838904143</v>
      </c>
      <c r="N92" s="18">
        <f t="shared" si="102"/>
        <v>3.083521344813378</v>
      </c>
      <c r="O92" s="18">
        <f t="shared" si="102"/>
        <v>0.37780021757234383</v>
      </c>
      <c r="P92" s="18">
        <f t="shared" si="102"/>
        <v>0.32260117113105391</v>
      </c>
      <c r="Q92" s="18">
        <f t="shared" si="103"/>
        <v>0.34099747971276795</v>
      </c>
      <c r="S92" s="18">
        <f t="shared" si="104"/>
        <v>0.34099747971276795</v>
      </c>
      <c r="T92" s="18">
        <f t="shared" si="105"/>
        <v>2.2340802212935218</v>
      </c>
      <c r="U92" s="18">
        <f t="shared" si="106"/>
        <v>2.4860219879978107</v>
      </c>
      <c r="W92" t="str">
        <f t="shared" si="107"/>
        <v>35 Business and public service associate professionals</v>
      </c>
      <c r="X92" s="18">
        <f t="shared" si="108"/>
        <v>2.1598102537674357</v>
      </c>
      <c r="Y92" s="18">
        <f t="shared" si="108"/>
        <v>1.3664532871094703</v>
      </c>
      <c r="Z92" s="18">
        <f t="shared" si="108"/>
        <v>0.66327605644977972</v>
      </c>
      <c r="AA92" s="18">
        <f t="shared" si="108"/>
        <v>0.82422644605728568</v>
      </c>
      <c r="AB92" s="18">
        <f t="shared" si="109"/>
        <v>0.77054774277938165</v>
      </c>
      <c r="AD92" s="18">
        <f t="shared" si="110"/>
        <v>0.77054774277938165</v>
      </c>
      <c r="AE92" s="18">
        <f t="shared" si="111"/>
        <v>3.0327116226518402</v>
      </c>
      <c r="AF92" s="18">
        <f t="shared" si="112"/>
        <v>3.5496121072591702</v>
      </c>
    </row>
    <row r="93" spans="1:32" x14ac:dyDescent="0.2">
      <c r="A93" t="str">
        <f t="shared" si="95"/>
        <v>41 Administrative occupations</v>
      </c>
      <c r="B93" s="18">
        <f t="shared" si="96"/>
        <v>-0.608827029472081</v>
      </c>
      <c r="C93" s="18">
        <f t="shared" si="96"/>
        <v>2.2029755240323468</v>
      </c>
      <c r="D93" s="18">
        <f t="shared" si="96"/>
        <v>0.52491667673542075</v>
      </c>
      <c r="E93" s="18">
        <f t="shared" si="96"/>
        <v>-0.46785532306236055</v>
      </c>
      <c r="F93" s="18">
        <f t="shared" si="97"/>
        <v>-0.13802552104551502</v>
      </c>
      <c r="H93" s="18">
        <f t="shared" si="98"/>
        <v>-0.13802552104551502</v>
      </c>
      <c r="I93" s="18">
        <f t="shared" si="99"/>
        <v>2.7720030983801491</v>
      </c>
      <c r="J93" s="18">
        <f t="shared" si="100"/>
        <v>2.6781834497459744</v>
      </c>
      <c r="L93" t="str">
        <f t="shared" si="101"/>
        <v>41 Administrative occupations</v>
      </c>
      <c r="M93" s="18">
        <f t="shared" si="102"/>
        <v>-1.8593609456772797</v>
      </c>
      <c r="N93" s="18">
        <f t="shared" si="102"/>
        <v>15.550475475096226</v>
      </c>
      <c r="O93" s="18">
        <f t="shared" si="102"/>
        <v>0.98455534659571686</v>
      </c>
      <c r="P93" s="18">
        <f t="shared" si="102"/>
        <v>0.82411316968893367</v>
      </c>
      <c r="Q93" s="18">
        <f t="shared" si="103"/>
        <v>0.87756555228211131</v>
      </c>
      <c r="S93" s="18">
        <f t="shared" si="104"/>
        <v>0.87756555228211131</v>
      </c>
      <c r="T93" s="18">
        <f t="shared" si="105"/>
        <v>2.2453958960803266</v>
      </c>
      <c r="U93" s="18">
        <f t="shared" si="106"/>
        <v>2.8994138985623641</v>
      </c>
      <c r="W93" t="str">
        <f t="shared" si="107"/>
        <v>41 Administrative occupations</v>
      </c>
      <c r="X93" s="18">
        <f t="shared" si="108"/>
        <v>-0.20006591820355135</v>
      </c>
      <c r="Y93" s="18">
        <f t="shared" si="108"/>
        <v>-1.9804462157330671</v>
      </c>
      <c r="Z93" s="18">
        <f t="shared" si="108"/>
        <v>0.35294189817449695</v>
      </c>
      <c r="AA93" s="18">
        <f t="shared" si="108"/>
        <v>-1.0029775965665455</v>
      </c>
      <c r="AB93" s="18">
        <f t="shared" si="109"/>
        <v>-0.55305236585134754</v>
      </c>
      <c r="AD93" s="18">
        <f t="shared" si="110"/>
        <v>-0.55305236585134754</v>
      </c>
      <c r="AE93" s="18">
        <f t="shared" si="111"/>
        <v>2.9573882893015435</v>
      </c>
      <c r="AF93" s="18">
        <f t="shared" si="112"/>
        <v>2.5947256753056758</v>
      </c>
    </row>
    <row r="94" spans="1:32" x14ac:dyDescent="0.2">
      <c r="A94" t="str">
        <f t="shared" si="95"/>
        <v>42 Secretarial and related occupations</v>
      </c>
      <c r="B94" s="18">
        <f t="shared" si="96"/>
        <v>-2.4945891752590321</v>
      </c>
      <c r="C94" s="18">
        <f t="shared" si="96"/>
        <v>-2.6040642668661018</v>
      </c>
      <c r="D94" s="18">
        <f t="shared" si="96"/>
        <v>-1.8180456609106499</v>
      </c>
      <c r="E94" s="18">
        <f t="shared" si="96"/>
        <v>-2.6665947842304139</v>
      </c>
      <c r="F94" s="18">
        <f t="shared" si="97"/>
        <v>-2.3845630763054793</v>
      </c>
      <c r="H94" s="18">
        <f t="shared" si="98"/>
        <v>-2.3845630763054793</v>
      </c>
      <c r="I94" s="18">
        <f t="shared" si="99"/>
        <v>2.513912477806568</v>
      </c>
      <c r="J94" s="18">
        <f t="shared" si="100"/>
        <v>0.9215711999569498</v>
      </c>
      <c r="L94" t="str">
        <f t="shared" si="101"/>
        <v>42 Secretarial and related occupations</v>
      </c>
      <c r="M94" s="18">
        <f t="shared" si="102"/>
        <v>-5.1074300150740326</v>
      </c>
      <c r="N94" s="18">
        <f t="shared" si="102"/>
        <v>-8.0425509064993133</v>
      </c>
      <c r="O94" s="18">
        <f t="shared" si="102"/>
        <v>-0.6213173924971116</v>
      </c>
      <c r="P94" s="18">
        <f t="shared" si="102"/>
        <v>1.1461956548117547</v>
      </c>
      <c r="Q94" s="18">
        <f t="shared" si="103"/>
        <v>0.55355903954974472</v>
      </c>
      <c r="S94" s="18">
        <f t="shared" si="104"/>
        <v>0.55355903954974472</v>
      </c>
      <c r="T94" s="18">
        <f t="shared" si="105"/>
        <v>1.8741725352691807</v>
      </c>
      <c r="U94" s="18">
        <f t="shared" si="106"/>
        <v>2.3049685463492731</v>
      </c>
      <c r="W94" t="str">
        <f t="shared" si="107"/>
        <v>42 Secretarial and related occupations</v>
      </c>
      <c r="X94" s="18">
        <f t="shared" si="108"/>
        <v>-2.370575388290086</v>
      </c>
      <c r="Y94" s="18">
        <f t="shared" si="108"/>
        <v>-2.3637586217072015</v>
      </c>
      <c r="Z94" s="18">
        <f t="shared" si="108"/>
        <v>-1.8691309818527402</v>
      </c>
      <c r="AA94" s="18">
        <f t="shared" si="108"/>
        <v>-2.8706616811992491</v>
      </c>
      <c r="AB94" s="18">
        <f t="shared" si="109"/>
        <v>-2.5379590412100916</v>
      </c>
      <c r="AD94" s="18">
        <f t="shared" si="110"/>
        <v>-2.5379590412100916</v>
      </c>
      <c r="AE94" s="18">
        <f t="shared" si="111"/>
        <v>2.5393595767276622</v>
      </c>
      <c r="AF94" s="18">
        <f t="shared" si="112"/>
        <v>0.85785245379297326</v>
      </c>
    </row>
    <row r="95" spans="1:32" x14ac:dyDescent="0.2">
      <c r="A95" t="str">
        <f t="shared" si="95"/>
        <v>51 Skilled agricultural and related trades</v>
      </c>
      <c r="B95" s="18">
        <f t="shared" si="96"/>
        <v>3.9163521655542377</v>
      </c>
      <c r="C95" s="18">
        <f t="shared" si="96"/>
        <v>-28.168161726709663</v>
      </c>
      <c r="D95" s="18">
        <f t="shared" si="96"/>
        <v>0.3447785068542375</v>
      </c>
      <c r="E95" s="18">
        <f t="shared" si="96"/>
        <v>1.314044934771208</v>
      </c>
      <c r="F95" s="18">
        <f t="shared" si="97"/>
        <v>0.98992028928843734</v>
      </c>
      <c r="H95" s="18">
        <f t="shared" si="98"/>
        <v>0.98992028928843734</v>
      </c>
      <c r="I95" s="18">
        <f t="shared" si="99"/>
        <v>3.1692202770932765</v>
      </c>
      <c r="J95" s="18">
        <f t="shared" si="100"/>
        <v>3.825078541582716</v>
      </c>
      <c r="L95" t="str">
        <f t="shared" si="101"/>
        <v>51 Skilled agricultural and related trades</v>
      </c>
      <c r="M95" s="18">
        <f t="shared" si="102"/>
        <v>7.5215426815643083</v>
      </c>
      <c r="N95" s="18">
        <f t="shared" si="102"/>
        <v>-37.249221089491478</v>
      </c>
      <c r="O95" s="18">
        <f t="shared" si="102"/>
        <v>-0.17031870374373259</v>
      </c>
      <c r="P95" s="18">
        <f t="shared" si="102"/>
        <v>1.0671503201201471</v>
      </c>
      <c r="Q95" s="18">
        <f t="shared" si="103"/>
        <v>0.65296558781220426</v>
      </c>
      <c r="S95" s="18">
        <f t="shared" si="104"/>
        <v>0.65296558781220426</v>
      </c>
      <c r="T95" s="18">
        <f t="shared" si="105"/>
        <v>2.8755242798963243</v>
      </c>
      <c r="U95" s="18">
        <f t="shared" si="106"/>
        <v>3.3214418113647559</v>
      </c>
      <c r="W95" t="str">
        <f t="shared" si="107"/>
        <v>51 Skilled agricultural and related trades</v>
      </c>
      <c r="X95" s="18">
        <f t="shared" si="108"/>
        <v>-9.5552337434661858</v>
      </c>
      <c r="Y95" s="18">
        <f t="shared" si="108"/>
        <v>24.714107166863197</v>
      </c>
      <c r="Z95" s="18">
        <f t="shared" si="108"/>
        <v>1.7960406297391263</v>
      </c>
      <c r="AA95" s="18">
        <f t="shared" si="108"/>
        <v>1.945105002547054</v>
      </c>
      <c r="AB95" s="18">
        <f t="shared" si="109"/>
        <v>1.8953926405545829</v>
      </c>
      <c r="AD95" s="18">
        <f t="shared" si="110"/>
        <v>1.8953926405545829</v>
      </c>
      <c r="AE95" s="18">
        <f t="shared" si="111"/>
        <v>3.9680463060613791</v>
      </c>
      <c r="AF95" s="18">
        <f t="shared" si="112"/>
        <v>5.1303318908726192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1.1291732777209518</v>
      </c>
      <c r="C96" s="18">
        <f t="shared" si="96"/>
        <v>-12.675354213810285</v>
      </c>
      <c r="D96" s="18">
        <f t="shared" si="96"/>
        <v>0.54208249037945855</v>
      </c>
      <c r="E96" s="18">
        <f t="shared" si="96"/>
        <v>-0.18249977795256056</v>
      </c>
      <c r="F96" s="18">
        <f t="shared" si="97"/>
        <v>5.8445568816889448E-2</v>
      </c>
      <c r="H96" s="18">
        <f t="shared" si="98"/>
        <v>5.8445568816889448E-2</v>
      </c>
      <c r="I96" s="18">
        <f t="shared" si="99"/>
        <v>2.2088875880049041</v>
      </c>
      <c r="J96" s="18">
        <f t="shared" si="100"/>
        <v>2.2519804942831678</v>
      </c>
      <c r="L96" t="str">
        <f t="shared" si="101"/>
        <v>52 Skilled metal, electrical and electronic trades</v>
      </c>
      <c r="M96" s="18">
        <f t="shared" si="102"/>
        <v>0.75503484426677758</v>
      </c>
      <c r="N96" s="18">
        <f t="shared" si="102"/>
        <v>-12.105357111258041</v>
      </c>
      <c r="O96" s="18">
        <f t="shared" si="102"/>
        <v>3.1172684778324466E-2</v>
      </c>
      <c r="P96" s="18">
        <f t="shared" si="102"/>
        <v>-0.40607258766501841</v>
      </c>
      <c r="Q96" s="18">
        <f t="shared" si="103"/>
        <v>-0.26053693695826663</v>
      </c>
      <c r="S96" s="18">
        <f t="shared" si="104"/>
        <v>-0.26053693695826663</v>
      </c>
      <c r="T96" s="18">
        <f t="shared" si="105"/>
        <v>2.0988583419496054</v>
      </c>
      <c r="U96" s="18">
        <f t="shared" si="106"/>
        <v>1.9050215854168995</v>
      </c>
      <c r="W96" t="str">
        <f t="shared" si="107"/>
        <v>52 Skilled metal, electrical and electronic trades</v>
      </c>
      <c r="X96" s="18">
        <f t="shared" si="108"/>
        <v>14.821218085393761</v>
      </c>
      <c r="Y96" s="18">
        <f t="shared" si="108"/>
        <v>-27.873229989145543</v>
      </c>
      <c r="Z96" s="18">
        <f t="shared" si="108"/>
        <v>13.299621493568115</v>
      </c>
      <c r="AA96" s="18">
        <f t="shared" si="108"/>
        <v>3.133245175897037</v>
      </c>
      <c r="AB96" s="18">
        <f t="shared" si="109"/>
        <v>6.4164111927906164</v>
      </c>
      <c r="AD96" s="18">
        <f t="shared" si="110"/>
        <v>6.4164111927906164</v>
      </c>
      <c r="AE96" s="18">
        <f t="shared" si="111"/>
        <v>5.1055317001510447</v>
      </c>
      <c r="AF96" s="18">
        <f t="shared" si="112"/>
        <v>9.0194015834705645</v>
      </c>
    </row>
    <row r="97" spans="1:32" x14ac:dyDescent="0.2">
      <c r="A97" t="str">
        <f t="shared" si="95"/>
        <v>53 Skilled construction and building trades</v>
      </c>
      <c r="B97" s="18">
        <f t="shared" si="96"/>
        <v>-0.27669131544902914</v>
      </c>
      <c r="C97" s="18">
        <f t="shared" si="96"/>
        <v>-10.034713290141472</v>
      </c>
      <c r="D97" s="18">
        <f t="shared" si="96"/>
        <v>0.52258938070459671</v>
      </c>
      <c r="E97" s="18">
        <f t="shared" si="96"/>
        <v>-0.90697261021849274</v>
      </c>
      <c r="F97" s="18">
        <f t="shared" si="97"/>
        <v>-0.4327252583832375</v>
      </c>
      <c r="H97" s="18">
        <f t="shared" si="98"/>
        <v>-0.4327252583832375</v>
      </c>
      <c r="I97" s="18">
        <f t="shared" si="99"/>
        <v>2.3419356288840065</v>
      </c>
      <c r="J97" s="18">
        <f t="shared" si="100"/>
        <v>2.0318061334045012</v>
      </c>
      <c r="L97" t="str">
        <f t="shared" si="101"/>
        <v>53 Skilled construction and building trades</v>
      </c>
      <c r="M97" s="18">
        <f t="shared" si="102"/>
        <v>-0.36941037795229503</v>
      </c>
      <c r="N97" s="18">
        <f t="shared" si="102"/>
        <v>-10.101517488310686</v>
      </c>
      <c r="O97" s="18">
        <f t="shared" si="102"/>
        <v>0.66536035712645436</v>
      </c>
      <c r="P97" s="18">
        <f t="shared" si="102"/>
        <v>-0.94916319712224917</v>
      </c>
      <c r="Q97" s="18">
        <f t="shared" si="103"/>
        <v>-0.41388655670223651</v>
      </c>
      <c r="S97" s="18">
        <f t="shared" si="104"/>
        <v>-0.41388655670223651</v>
      </c>
      <c r="T97" s="18">
        <f t="shared" si="105"/>
        <v>2.3448212744520802</v>
      </c>
      <c r="U97" s="18">
        <f t="shared" si="106"/>
        <v>2.048194744713383</v>
      </c>
      <c r="W97" t="str">
        <f t="shared" si="107"/>
        <v>53 Skilled construction and building trades</v>
      </c>
      <c r="X97" s="18">
        <f t="shared" si="108"/>
        <v>5.1563977177222498</v>
      </c>
      <c r="Y97" s="18">
        <f t="shared" si="108"/>
        <v>-6.6083186286741817</v>
      </c>
      <c r="Z97" s="18">
        <f t="shared" si="108"/>
        <v>-7.8211449536686022</v>
      </c>
      <c r="AA97" s="18">
        <f t="shared" si="108"/>
        <v>1.9280287511139083</v>
      </c>
      <c r="AB97" s="18">
        <f t="shared" si="109"/>
        <v>-1.4311885222983323</v>
      </c>
      <c r="AD97" s="18">
        <f t="shared" si="110"/>
        <v>-1.4311885222983323</v>
      </c>
      <c r="AE97" s="18">
        <f t="shared" si="111"/>
        <v>2.198030531258266</v>
      </c>
      <c r="AF97" s="18">
        <f t="shared" si="112"/>
        <v>1.1729575089513</v>
      </c>
    </row>
    <row r="98" spans="1:32" x14ac:dyDescent="0.2">
      <c r="A98" t="str">
        <f t="shared" si="95"/>
        <v>54 Textiles, printing and other skilled trades</v>
      </c>
      <c r="B98" s="18">
        <f t="shared" si="96"/>
        <v>-1.7521272499000373</v>
      </c>
      <c r="C98" s="18">
        <f t="shared" si="96"/>
        <v>-8.10827389445069</v>
      </c>
      <c r="D98" s="18">
        <f t="shared" si="96"/>
        <v>1.8701047638909785</v>
      </c>
      <c r="E98" s="18">
        <f t="shared" si="96"/>
        <v>0.5422172032235606</v>
      </c>
      <c r="F98" s="18">
        <f t="shared" si="97"/>
        <v>0.98291192321080523</v>
      </c>
      <c r="H98" s="18">
        <f t="shared" si="98"/>
        <v>0.98291192321080523</v>
      </c>
      <c r="I98" s="18">
        <f t="shared" si="99"/>
        <v>2.6318546282103394</v>
      </c>
      <c r="J98" s="18">
        <f t="shared" si="100"/>
        <v>3.3299159073365558</v>
      </c>
      <c r="L98" t="str">
        <f t="shared" si="101"/>
        <v>54 Textiles, printing and other skilled trades</v>
      </c>
      <c r="M98" s="18">
        <f t="shared" si="102"/>
        <v>-1.4335308351138831</v>
      </c>
      <c r="N98" s="18">
        <f t="shared" si="102"/>
        <v>-16.213160638787826</v>
      </c>
      <c r="O98" s="18">
        <f t="shared" si="102"/>
        <v>2.0311653592054224</v>
      </c>
      <c r="P98" s="18">
        <f t="shared" si="102"/>
        <v>0.44469929883714787</v>
      </c>
      <c r="Q98" s="18">
        <f t="shared" si="103"/>
        <v>0.97076134844424899</v>
      </c>
      <c r="S98" s="18">
        <f t="shared" si="104"/>
        <v>0.97076134844424899</v>
      </c>
      <c r="T98" s="18">
        <f t="shared" si="105"/>
        <v>2.0708396864484779</v>
      </c>
      <c r="U98" s="18">
        <f t="shared" si="106"/>
        <v>2.8121905072314268</v>
      </c>
      <c r="W98" t="str">
        <f t="shared" si="107"/>
        <v>54 Textiles, printing and other skilled trades</v>
      </c>
      <c r="X98" s="18">
        <f t="shared" si="108"/>
        <v>-2.2857885882735296</v>
      </c>
      <c r="Y98" s="18">
        <f t="shared" si="108"/>
        <v>5.7658537141015653</v>
      </c>
      <c r="Z98" s="18">
        <f t="shared" si="108"/>
        <v>1.650051454453072</v>
      </c>
      <c r="AA98" s="18">
        <f t="shared" si="108"/>
        <v>0.67557281464822871</v>
      </c>
      <c r="AB98" s="18">
        <f t="shared" si="109"/>
        <v>0.9993565871694976</v>
      </c>
      <c r="AD98" s="18">
        <f t="shared" si="110"/>
        <v>0.9993565871694976</v>
      </c>
      <c r="AE98" s="18">
        <f t="shared" si="111"/>
        <v>3.3299692208459852</v>
      </c>
      <c r="AF98" s="18">
        <f t="shared" si="112"/>
        <v>3.9786047763074706</v>
      </c>
    </row>
    <row r="99" spans="1:32" x14ac:dyDescent="0.2">
      <c r="A99" t="str">
        <f t="shared" si="95"/>
        <v>61 Caring personal service occupations</v>
      </c>
      <c r="B99" s="18">
        <f t="shared" si="96"/>
        <v>0.81008669436681835</v>
      </c>
      <c r="C99" s="18">
        <f t="shared" si="96"/>
        <v>-4.5246818244196625</v>
      </c>
      <c r="D99" s="18">
        <f t="shared" si="96"/>
        <v>0.7077001549516071</v>
      </c>
      <c r="E99" s="18">
        <f t="shared" si="96"/>
        <v>0.59255813801131207</v>
      </c>
      <c r="F99" s="18">
        <f t="shared" si="97"/>
        <v>0.63092417564396541</v>
      </c>
      <c r="H99" s="18">
        <f t="shared" si="98"/>
        <v>0.63092417564396541</v>
      </c>
      <c r="I99" s="18">
        <f t="shared" si="99"/>
        <v>3.0933067836113048</v>
      </c>
      <c r="J99" s="18">
        <f t="shared" si="100"/>
        <v>3.5117629646806314</v>
      </c>
      <c r="L99" t="str">
        <f t="shared" si="101"/>
        <v>61 Caring personal service occupations</v>
      </c>
      <c r="M99" s="18">
        <f t="shared" si="102"/>
        <v>-0.42685681457599323</v>
      </c>
      <c r="N99" s="18">
        <f t="shared" si="102"/>
        <v>-0.71877173400415328</v>
      </c>
      <c r="O99" s="18">
        <f t="shared" si="102"/>
        <v>3.5827714207688377</v>
      </c>
      <c r="P99" s="18">
        <f t="shared" si="102"/>
        <v>1.4427713609929338</v>
      </c>
      <c r="Q99" s="18">
        <f t="shared" si="103"/>
        <v>2.1511466132013712</v>
      </c>
      <c r="S99" s="18">
        <f t="shared" si="104"/>
        <v>2.1511466132013712</v>
      </c>
      <c r="T99" s="18">
        <f t="shared" si="105"/>
        <v>2.9335704475220492</v>
      </c>
      <c r="U99" s="18">
        <f t="shared" si="106"/>
        <v>4.4413689346660679</v>
      </c>
      <c r="W99" t="str">
        <f t="shared" si="107"/>
        <v>61 Caring personal service occupations</v>
      </c>
      <c r="X99" s="18">
        <f t="shared" si="108"/>
        <v>1.0931860799771931</v>
      </c>
      <c r="Y99" s="18">
        <f t="shared" si="108"/>
        <v>-5.363290168773494</v>
      </c>
      <c r="Z99" s="18">
        <f t="shared" si="108"/>
        <v>-5.9837385086636274E-3</v>
      </c>
      <c r="AA99" s="18">
        <f t="shared" si="108"/>
        <v>0.34631836281882045</v>
      </c>
      <c r="AB99" s="18">
        <f t="shared" si="109"/>
        <v>0.22874662878444862</v>
      </c>
      <c r="AD99" s="18">
        <f t="shared" si="110"/>
        <v>0.22874662878444862</v>
      </c>
      <c r="AE99" s="18">
        <f t="shared" si="111"/>
        <v>3.1297429634072227</v>
      </c>
      <c r="AF99" s="18">
        <f t="shared" si="112"/>
        <v>3.2792066392031805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1.590269878467887</v>
      </c>
      <c r="C100" s="18">
        <f t="shared" si="96"/>
        <v>-8.8146312982453789</v>
      </c>
      <c r="D100" s="18">
        <f t="shared" si="96"/>
        <v>-1.2642838971697823</v>
      </c>
      <c r="E100" s="18">
        <f t="shared" si="96"/>
        <v>0.17048625501512316</v>
      </c>
      <c r="F100" s="18">
        <f t="shared" si="97"/>
        <v>-0.31007220961045689</v>
      </c>
      <c r="H100" s="18">
        <f t="shared" si="98"/>
        <v>-0.31007220961045689</v>
      </c>
      <c r="I100" s="18">
        <f t="shared" si="99"/>
        <v>2.6454707631709207</v>
      </c>
      <c r="J100" s="18">
        <f t="shared" si="100"/>
        <v>2.4318618790209579</v>
      </c>
      <c r="L100" t="str">
        <f t="shared" si="101"/>
        <v>62 Leisure, travel and related personal service occupations</v>
      </c>
      <c r="M100" s="18">
        <f t="shared" si="102"/>
        <v>3.0035632821310942</v>
      </c>
      <c r="N100" s="18">
        <f t="shared" si="102"/>
        <v>-10.382450807534005</v>
      </c>
      <c r="O100" s="18">
        <f t="shared" si="102"/>
        <v>-0.18633852408650453</v>
      </c>
      <c r="P100" s="18">
        <f t="shared" si="102"/>
        <v>1.0788953732405737</v>
      </c>
      <c r="Q100" s="18">
        <f t="shared" si="103"/>
        <v>0.65537870066498805</v>
      </c>
      <c r="S100" s="18">
        <f t="shared" si="104"/>
        <v>0.65537870066498805</v>
      </c>
      <c r="T100" s="18">
        <f t="shared" si="105"/>
        <v>2.5018502651282359</v>
      </c>
      <c r="U100" s="18">
        <f t="shared" si="106"/>
        <v>2.9720494328672409</v>
      </c>
      <c r="W100" t="str">
        <f t="shared" si="107"/>
        <v>62 Leisure, travel and related personal service occupations</v>
      </c>
      <c r="X100" s="18">
        <f t="shared" si="108"/>
        <v>0.97138543501373853</v>
      </c>
      <c r="Y100" s="18">
        <f t="shared" si="108"/>
        <v>-8.0930812525307871</v>
      </c>
      <c r="Z100" s="18">
        <f t="shared" si="108"/>
        <v>-1.7637295996539182</v>
      </c>
      <c r="AA100" s="18">
        <f t="shared" si="108"/>
        <v>-0.29921570191350222</v>
      </c>
      <c r="AB100" s="18">
        <f t="shared" si="109"/>
        <v>-0.78979696448352454</v>
      </c>
      <c r="AD100" s="18">
        <f t="shared" si="110"/>
        <v>-0.78979696448352454</v>
      </c>
      <c r="AE100" s="18">
        <f t="shared" si="111"/>
        <v>2.7090184804668072</v>
      </c>
      <c r="AF100" s="18">
        <f t="shared" si="112"/>
        <v>2.1758595167228334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-4.0061531948134999</v>
      </c>
      <c r="C101" s="18">
        <f t="shared" si="96"/>
        <v>19.633503849510326</v>
      </c>
      <c r="D101" s="18">
        <f t="shared" si="96"/>
        <v>-4.6288530591101384</v>
      </c>
      <c r="E101" s="18">
        <f t="shared" si="96"/>
        <v>0.63021208167124421</v>
      </c>
      <c r="F101" s="18">
        <f t="shared" si="97"/>
        <v>-1.1542668058508343</v>
      </c>
      <c r="H101" s="18">
        <f t="shared" si="98"/>
        <v>-1.1542668058508343</v>
      </c>
      <c r="I101" s="18">
        <f t="shared" si="99"/>
        <v>2.2929992803583099</v>
      </c>
      <c r="J101" s="18">
        <f t="shared" si="100"/>
        <v>1.4727860908518853</v>
      </c>
      <c r="L101" t="str">
        <f t="shared" si="101"/>
        <v>63 Community and civil enforcement occupations</v>
      </c>
      <c r="M101" s="18">
        <f t="shared" si="102"/>
        <v>-7.6589529837063015</v>
      </c>
      <c r="N101" s="18">
        <f t="shared" si="102"/>
        <v>41.687121655802258</v>
      </c>
      <c r="O101" s="18">
        <f t="shared" si="102"/>
        <v>-10.240538662995268</v>
      </c>
      <c r="P101" s="18">
        <f t="shared" si="102"/>
        <v>1.2201203349864187</v>
      </c>
      <c r="Q101" s="18">
        <f t="shared" si="103"/>
        <v>-2.7540973033421734</v>
      </c>
      <c r="S101" s="18">
        <f t="shared" si="104"/>
        <v>-2.7540973033421734</v>
      </c>
      <c r="T101" s="18">
        <f t="shared" si="105"/>
        <v>1.5584325461275972</v>
      </c>
      <c r="U101" s="18">
        <f t="shared" si="106"/>
        <v>-0.56273371565418451</v>
      </c>
      <c r="W101" t="str">
        <f t="shared" si="107"/>
        <v>63 Community and civil enforcement occupations</v>
      </c>
      <c r="X101" s="18">
        <f t="shared" si="108"/>
        <v>4.5886096869913295</v>
      </c>
      <c r="Y101" s="18">
        <f t="shared" si="108"/>
        <v>-18.512519114269487</v>
      </c>
      <c r="Z101" s="18">
        <f t="shared" si="108"/>
        <v>7.1086514651874655</v>
      </c>
      <c r="AA101" s="18">
        <f t="shared" si="108"/>
        <v>-0.14934209873845861</v>
      </c>
      <c r="AB101" s="18">
        <f t="shared" si="109"/>
        <v>2.2136281773504241</v>
      </c>
      <c r="AD101" s="18">
        <f t="shared" si="110"/>
        <v>2.2136281773504241</v>
      </c>
      <c r="AE101" s="18">
        <f t="shared" si="111"/>
        <v>4.1414128352079915</v>
      </c>
      <c r="AF101" s="18">
        <f t="shared" si="112"/>
        <v>5.4821044733705637</v>
      </c>
    </row>
    <row r="102" spans="1:32" x14ac:dyDescent="0.2">
      <c r="A102" t="str">
        <f t="shared" si="95"/>
        <v>71 Sales occupations</v>
      </c>
      <c r="B102" s="18">
        <f t="shared" si="96"/>
        <v>-0.84458976861310209</v>
      </c>
      <c r="C102" s="18">
        <f t="shared" si="96"/>
        <v>0.20032614490870237</v>
      </c>
      <c r="D102" s="18">
        <f t="shared" si="96"/>
        <v>-0.22201881110743837</v>
      </c>
      <c r="E102" s="18">
        <f t="shared" si="96"/>
        <v>-0.28588152982499393</v>
      </c>
      <c r="F102" s="18">
        <f t="shared" si="97"/>
        <v>-0.26459849990259077</v>
      </c>
      <c r="H102" s="18">
        <f t="shared" si="98"/>
        <v>-0.26459849990259077</v>
      </c>
      <c r="I102" s="18">
        <f t="shared" si="99"/>
        <v>2.4170880374215109</v>
      </c>
      <c r="J102" s="18">
        <f t="shared" si="100"/>
        <v>2.2287539001688561</v>
      </c>
      <c r="L102" t="str">
        <f t="shared" si="101"/>
        <v>71 Sales occupations</v>
      </c>
      <c r="M102" s="18">
        <f t="shared" si="102"/>
        <v>0.32655041959874787</v>
      </c>
      <c r="N102" s="18">
        <f t="shared" si="102"/>
        <v>-6.9489256612098593E-2</v>
      </c>
      <c r="O102" s="18">
        <f t="shared" si="102"/>
        <v>0.1084441248652146</v>
      </c>
      <c r="P102" s="18">
        <f t="shared" si="102"/>
        <v>6.9061199174602628E-2</v>
      </c>
      <c r="Q102" s="18">
        <f t="shared" si="103"/>
        <v>8.2187119287446819E-2</v>
      </c>
      <c r="S102" s="18">
        <f t="shared" si="104"/>
        <v>8.2187119287446819E-2</v>
      </c>
      <c r="T102" s="18">
        <f t="shared" si="105"/>
        <v>1.9433697931274807</v>
      </c>
      <c r="U102" s="18">
        <f t="shared" si="106"/>
        <v>2.0062338746658748</v>
      </c>
      <c r="W102" t="str">
        <f t="shared" si="107"/>
        <v>71 Sales occupations</v>
      </c>
      <c r="X102" s="18">
        <f t="shared" si="108"/>
        <v>-1.766098467170174</v>
      </c>
      <c r="Y102" s="18">
        <f t="shared" si="108"/>
        <v>0.42411051401609612</v>
      </c>
      <c r="Z102" s="18">
        <f t="shared" si="108"/>
        <v>-0.49809306819282861</v>
      </c>
      <c r="AA102" s="18">
        <f t="shared" si="108"/>
        <v>-0.59707904412070745</v>
      </c>
      <c r="AB102" s="18">
        <f t="shared" si="109"/>
        <v>-0.56409466506520678</v>
      </c>
      <c r="AD102" s="18">
        <f t="shared" si="110"/>
        <v>-0.56409466506520678</v>
      </c>
      <c r="AE102" s="18">
        <f t="shared" si="111"/>
        <v>2.7861908822607306</v>
      </c>
      <c r="AF102" s="18">
        <f t="shared" si="112"/>
        <v>2.4074297446746717</v>
      </c>
    </row>
    <row r="103" spans="1:32" x14ac:dyDescent="0.2">
      <c r="A103" t="str">
        <f t="shared" si="95"/>
        <v>72 Customer service occupations</v>
      </c>
      <c r="B103" s="18">
        <f t="shared" si="96"/>
        <v>1.8822726655205457</v>
      </c>
      <c r="C103" s="18">
        <f t="shared" si="96"/>
        <v>1.8564186612455069</v>
      </c>
      <c r="D103" s="18">
        <f t="shared" si="96"/>
        <v>2.2543371654600186</v>
      </c>
      <c r="E103" s="18">
        <f t="shared" si="96"/>
        <v>1.1053271554390731</v>
      </c>
      <c r="F103" s="18">
        <f t="shared" si="97"/>
        <v>1.4868887049525048</v>
      </c>
      <c r="H103" s="18">
        <f t="shared" si="98"/>
        <v>1.4868887049525048</v>
      </c>
      <c r="I103" s="18">
        <f t="shared" si="99"/>
        <v>2.8345285130289222</v>
      </c>
      <c r="J103" s="18">
        <f t="shared" si="100"/>
        <v>3.8746419876078075</v>
      </c>
      <c r="L103" t="str">
        <f t="shared" si="101"/>
        <v>72 Customer service occupations</v>
      </c>
      <c r="M103" s="18">
        <f t="shared" si="102"/>
        <v>-2.0753680140600417</v>
      </c>
      <c r="N103" s="18">
        <f t="shared" si="102"/>
        <v>15.28999928426369</v>
      </c>
      <c r="O103" s="18">
        <f t="shared" si="102"/>
        <v>4.770293049872909</v>
      </c>
      <c r="P103" s="18">
        <f t="shared" si="102"/>
        <v>1.733836496171004</v>
      </c>
      <c r="Q103" s="18">
        <f t="shared" si="103"/>
        <v>2.7360824813846829</v>
      </c>
      <c r="S103" s="18">
        <f t="shared" si="104"/>
        <v>2.7360824813846829</v>
      </c>
      <c r="T103" s="18">
        <f t="shared" si="105"/>
        <v>2.4684527074048335</v>
      </c>
      <c r="U103" s="18">
        <f t="shared" si="106"/>
        <v>4.5197496071976095</v>
      </c>
      <c r="W103" t="str">
        <f t="shared" si="107"/>
        <v>72 Customer service occupations</v>
      </c>
      <c r="X103" s="18">
        <f t="shared" si="108"/>
        <v>3.8851881701778668</v>
      </c>
      <c r="Y103" s="18">
        <f t="shared" si="108"/>
        <v>-4.0041631838947271</v>
      </c>
      <c r="Z103" s="18">
        <f t="shared" si="108"/>
        <v>0.83051843819235138</v>
      </c>
      <c r="AA103" s="18">
        <f t="shared" si="108"/>
        <v>0.68742498311396005</v>
      </c>
      <c r="AB103" s="18">
        <f t="shared" si="109"/>
        <v>0.73510022380478546</v>
      </c>
      <c r="AD103" s="18">
        <f t="shared" si="110"/>
        <v>0.73510022380478546</v>
      </c>
      <c r="AE103" s="18">
        <f t="shared" si="111"/>
        <v>3.019284804891198</v>
      </c>
      <c r="AF103" s="18">
        <f t="shared" si="112"/>
        <v>3.5128533340648804</v>
      </c>
    </row>
    <row r="104" spans="1:32" x14ac:dyDescent="0.2">
      <c r="A104" t="str">
        <f t="shared" si="95"/>
        <v>81 Process, plant and machine operatives</v>
      </c>
      <c r="B104" s="18">
        <f t="shared" si="96"/>
        <v>0.38254785426692361</v>
      </c>
      <c r="C104" s="18">
        <f t="shared" si="96"/>
        <v>-11.700229824845721</v>
      </c>
      <c r="D104" s="18">
        <f t="shared" si="96"/>
        <v>1.5292253950979884</v>
      </c>
      <c r="E104" s="18">
        <f t="shared" si="96"/>
        <v>-0.37272062785451698</v>
      </c>
      <c r="F104" s="18">
        <f t="shared" si="97"/>
        <v>0.25726926205675849</v>
      </c>
      <c r="H104" s="18">
        <f t="shared" si="98"/>
        <v>0.25726926205675849</v>
      </c>
      <c r="I104" s="18">
        <f t="shared" si="99"/>
        <v>2.2768054622257949</v>
      </c>
      <c r="J104" s="18">
        <f t="shared" si="100"/>
        <v>2.465486674360573</v>
      </c>
      <c r="L104" t="str">
        <f t="shared" si="101"/>
        <v>81 Process, plant and machine operatives</v>
      </c>
      <c r="M104" s="18">
        <f t="shared" si="102"/>
        <v>0.53362932764853266</v>
      </c>
      <c r="N104" s="18">
        <f t="shared" si="102"/>
        <v>-11.876132797517192</v>
      </c>
      <c r="O104" s="18">
        <f t="shared" si="102"/>
        <v>1.1883016753909903</v>
      </c>
      <c r="P104" s="18">
        <f t="shared" si="102"/>
        <v>-0.48026541657955057</v>
      </c>
      <c r="Q104" s="18">
        <f t="shared" si="103"/>
        <v>7.284385674424243E-2</v>
      </c>
      <c r="S104" s="18">
        <f t="shared" si="104"/>
        <v>7.284385674424243E-2</v>
      </c>
      <c r="T104" s="18">
        <f t="shared" si="105"/>
        <v>2.1426009911244881</v>
      </c>
      <c r="U104" s="18">
        <f t="shared" si="106"/>
        <v>2.1968132828082299</v>
      </c>
      <c r="W104" t="str">
        <f t="shared" si="107"/>
        <v>81 Process, plant and machine operatives</v>
      </c>
      <c r="X104" s="18">
        <f t="shared" si="108"/>
        <v>-0.39545081139759075</v>
      </c>
      <c r="Y104" s="18">
        <f t="shared" si="108"/>
        <v>-10.773107359919221</v>
      </c>
      <c r="Z104" s="18">
        <f t="shared" si="108"/>
        <v>3.233816041347537</v>
      </c>
      <c r="AA104" s="18">
        <f t="shared" si="108"/>
        <v>0.12021988942982897</v>
      </c>
      <c r="AB104" s="18">
        <f t="shared" si="109"/>
        <v>1.1475086721843164</v>
      </c>
      <c r="AD104" s="18">
        <f t="shared" si="110"/>
        <v>1.1475086721843164</v>
      </c>
      <c r="AE104" s="18">
        <f t="shared" si="111"/>
        <v>2.9382277708479565</v>
      </c>
      <c r="AF104" s="18">
        <f t="shared" si="112"/>
        <v>3.7244244265697946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2.793963969667379</v>
      </c>
      <c r="C105" s="18">
        <f t="shared" si="96"/>
        <v>-18.884572818733801</v>
      </c>
      <c r="D105" s="18">
        <f t="shared" si="96"/>
        <v>0.28943110548185214</v>
      </c>
      <c r="E105" s="18">
        <f t="shared" si="96"/>
        <v>-0.26017711006381949</v>
      </c>
      <c r="F105" s="18">
        <f t="shared" si="97"/>
        <v>-7.7309853101903414E-2</v>
      </c>
      <c r="H105" s="18">
        <f t="shared" si="98"/>
        <v>-7.7309853101903414E-2</v>
      </c>
      <c r="I105" s="18">
        <f t="shared" si="99"/>
        <v>2.8552663455118088</v>
      </c>
      <c r="J105" s="18">
        <f t="shared" si="100"/>
        <v>2.8032365868303488</v>
      </c>
      <c r="L105" t="str">
        <f t="shared" si="101"/>
        <v>82 Transport and mobile machine drivers and operatives</v>
      </c>
      <c r="M105" s="18">
        <f t="shared" si="102"/>
        <v>3.0288794662435059</v>
      </c>
      <c r="N105" s="18">
        <f t="shared" si="102"/>
        <v>-19.106710543225034</v>
      </c>
      <c r="O105" s="18">
        <f t="shared" si="102"/>
        <v>-0.24808700627990676</v>
      </c>
      <c r="P105" s="18">
        <f t="shared" si="102"/>
        <v>-0.45644007314933344</v>
      </c>
      <c r="Q105" s="18">
        <f t="shared" si="103"/>
        <v>-0.38703745020846059</v>
      </c>
      <c r="S105" s="18">
        <f t="shared" si="104"/>
        <v>-0.38703745020846059</v>
      </c>
      <c r="T105" s="18">
        <f t="shared" si="105"/>
        <v>2.7477104417345855</v>
      </c>
      <c r="U105" s="18">
        <f t="shared" si="106"/>
        <v>2.485311558115999</v>
      </c>
      <c r="W105" t="str">
        <f t="shared" si="107"/>
        <v>82 Transport and mobile machine drivers and operatives</v>
      </c>
      <c r="X105" s="18">
        <f t="shared" si="108"/>
        <v>0.18245495211324236</v>
      </c>
      <c r="Y105" s="18">
        <f t="shared" si="108"/>
        <v>-16.234860251719319</v>
      </c>
      <c r="Z105" s="18">
        <f t="shared" si="108"/>
        <v>5.7801844953236037</v>
      </c>
      <c r="AA105" s="18">
        <f t="shared" si="108"/>
        <v>1.2968736594739516</v>
      </c>
      <c r="AB105" s="18">
        <f t="shared" si="109"/>
        <v>2.7697897338426536</v>
      </c>
      <c r="AD105" s="18">
        <f t="shared" si="110"/>
        <v>2.7697897338426536</v>
      </c>
      <c r="AE105" s="18">
        <f t="shared" si="111"/>
        <v>3.992780535987972</v>
      </c>
      <c r="AF105" s="18">
        <f t="shared" si="112"/>
        <v>5.7269664266788922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-2.9003156625244997</v>
      </c>
      <c r="C106" s="18">
        <f t="shared" si="96"/>
        <v>-11.32825260052882</v>
      </c>
      <c r="D106" s="18">
        <f t="shared" si="96"/>
        <v>12.630611622036136</v>
      </c>
      <c r="E106" s="18">
        <f t="shared" si="96"/>
        <v>1.0488236910130455</v>
      </c>
      <c r="F106" s="18">
        <f t="shared" si="97"/>
        <v>4.7706541914249279</v>
      </c>
      <c r="H106" s="18">
        <f t="shared" si="98"/>
        <v>4.7706541914249279</v>
      </c>
      <c r="I106" s="18">
        <f t="shared" si="99"/>
        <v>3.8810963689092981</v>
      </c>
      <c r="J106" s="18">
        <f t="shared" si="100"/>
        <v>7.0595404981093512</v>
      </c>
      <c r="L106" t="str">
        <f t="shared" si="101"/>
        <v>91 Elementary trades and related occupations</v>
      </c>
      <c r="M106" s="18">
        <f t="shared" si="102"/>
        <v>-2.1033459424214862</v>
      </c>
      <c r="N106" s="18">
        <f t="shared" si="102"/>
        <v>-11.593136358698885</v>
      </c>
      <c r="O106" s="18">
        <f t="shared" si="102"/>
        <v>6.5006726571932738</v>
      </c>
      <c r="P106" s="18">
        <f t="shared" si="102"/>
        <v>0.68841979037752576</v>
      </c>
      <c r="Q106" s="18">
        <f t="shared" si="103"/>
        <v>2.5897095630434741</v>
      </c>
      <c r="S106" s="18">
        <f t="shared" si="104"/>
        <v>2.5897095630434741</v>
      </c>
      <c r="T106" s="18">
        <f t="shared" si="105"/>
        <v>2.5120129825005222</v>
      </c>
      <c r="U106" s="18">
        <f t="shared" si="106"/>
        <v>4.4385239352153105</v>
      </c>
      <c r="W106" t="str">
        <f t="shared" si="107"/>
        <v>91 Elementary trades and related occupations</v>
      </c>
      <c r="X106" s="18">
        <f t="shared" si="108"/>
        <v>-6.5056203380742028</v>
      </c>
      <c r="Y106" s="18">
        <f t="shared" si="108"/>
        <v>-9.9827587518217964</v>
      </c>
      <c r="Z106" s="18">
        <f t="shared" si="108"/>
        <v>32.078882912816312</v>
      </c>
      <c r="AA106" s="18">
        <f t="shared" si="108"/>
        <v>1.6363413084592437</v>
      </c>
      <c r="AB106" s="18">
        <f t="shared" si="109"/>
        <v>10.911644420606436</v>
      </c>
      <c r="AD106" s="18">
        <f t="shared" si="110"/>
        <v>10.911644420606436</v>
      </c>
      <c r="AE106" s="18">
        <f t="shared" si="111"/>
        <v>8.4235346745318971</v>
      </c>
      <c r="AF106" s="18">
        <f t="shared" si="112"/>
        <v>13.950682756224131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0.40128198723938802</v>
      </c>
      <c r="C107" s="18">
        <f t="shared" si="96"/>
        <v>-8.7451781381114309</v>
      </c>
      <c r="D107" s="18">
        <f t="shared" si="96"/>
        <v>-1.8670451834708057</v>
      </c>
      <c r="E107" s="18">
        <f t="shared" si="96"/>
        <v>-0.69030283508118018</v>
      </c>
      <c r="F107" s="18">
        <f t="shared" si="97"/>
        <v>-1.0841098398465809</v>
      </c>
      <c r="H107" s="18">
        <f t="shared" si="98"/>
        <v>-1.0841098398465809</v>
      </c>
      <c r="I107" s="18">
        <f t="shared" si="99"/>
        <v>2.412138184423962</v>
      </c>
      <c r="J107" s="18">
        <f t="shared" si="100"/>
        <v>1.6537906766370236</v>
      </c>
      <c r="L107" t="str">
        <f t="shared" si="101"/>
        <v>92 Elementary administration and service occupations</v>
      </c>
      <c r="M107" s="18">
        <f t="shared" si="102"/>
        <v>-0.1512793975530502</v>
      </c>
      <c r="N107" s="18">
        <f t="shared" si="102"/>
        <v>-7.7994506988174894</v>
      </c>
      <c r="O107" s="18">
        <f t="shared" si="102"/>
        <v>-0.60083837303697152</v>
      </c>
      <c r="P107" s="18">
        <f t="shared" si="102"/>
        <v>-0.84233299114422344</v>
      </c>
      <c r="Q107" s="18">
        <f t="shared" si="103"/>
        <v>-0.76190004690792623</v>
      </c>
      <c r="S107" s="18">
        <f t="shared" si="104"/>
        <v>-0.76190004690792623</v>
      </c>
      <c r="T107" s="18">
        <f t="shared" si="105"/>
        <v>2.1170173986770013</v>
      </c>
      <c r="U107" s="18">
        <f t="shared" si="106"/>
        <v>1.5571284357233095</v>
      </c>
      <c r="W107" t="str">
        <f t="shared" si="107"/>
        <v>92 Elementary administration and service occupations</v>
      </c>
      <c r="X107" s="18">
        <f t="shared" si="108"/>
        <v>0.90604957776301287</v>
      </c>
      <c r="Y107" s="18">
        <f t="shared" si="108"/>
        <v>-9.5866483206137545</v>
      </c>
      <c r="Z107" s="18">
        <f t="shared" si="108"/>
        <v>-3.0753599793440722</v>
      </c>
      <c r="AA107" s="18">
        <f t="shared" si="108"/>
        <v>-0.53598456869344835</v>
      </c>
      <c r="AB107" s="18">
        <f t="shared" si="109"/>
        <v>-1.3897505128013687</v>
      </c>
      <c r="AD107" s="18">
        <f t="shared" si="110"/>
        <v>-1.3897505128013687</v>
      </c>
      <c r="AE107" s="18">
        <f t="shared" si="111"/>
        <v>2.6699862808451602</v>
      </c>
      <c r="AF107" s="18">
        <f t="shared" si="112"/>
        <v>1.7403971107816218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1.292827330021451</v>
      </c>
      <c r="C109" s="26">
        <f>IF(AND(D$6-C$6 &lt;&gt; 0,C35&lt;&gt;0,D35&lt;&gt;0),(EXP(LN(D35/C35)/(D$6-C$6))-1)*100,0)</f>
        <v>-2.511169452219586</v>
      </c>
      <c r="D109" s="26">
        <f>IF(AND(E$6-D$6 &lt;&gt; 0,D35&lt;&gt;0,E35&lt;&gt;0),(EXP(LN(E35/D35)/(E$6-D$6))-1)*100,0)</f>
        <v>0.53827906969545758</v>
      </c>
      <c r="E109" s="26">
        <f>IF(AND(F$6-E$6 &lt;&gt; 0,E35&lt;&gt;0,F35&lt;&gt;0),(EXP(LN(F35/E35)/(F$6-E$6))-1)*100,0)</f>
        <v>0.36715979175780955</v>
      </c>
      <c r="F109" s="26">
        <f t="shared" ref="F109" si="113">IF(AND(F$6-D$6 &lt;&gt; 0,D35&lt;&gt;0,F35&lt;&gt;0),(EXP(LN(F35/D35)/(F$6-D$6))-1)*100,0)</f>
        <v>0.42416716541802124</v>
      </c>
      <c r="H109" s="26">
        <f t="shared" ref="H109" si="114">IF($F$6-$D$6 &lt;&gt; 0,(EXP(LN(1+(H72/100))/($F$6-$D$6))-1)*100,0)</f>
        <v>0.42416716541802124</v>
      </c>
      <c r="I109" s="26">
        <f>IF(D35&gt;0,((1+(I35/D35))^(1/($F$6-$D$6))-1)*100,0)</f>
        <v>2.7186509022398386</v>
      </c>
      <c r="J109" s="26">
        <f t="shared" ref="J109" si="115">IF($F$6-$D$6 &lt;&gt; 0,(EXP(LN(1+(J72/100))/($F$6-$D$6))-1)*100,0)</f>
        <v>3.0128618714026834</v>
      </c>
      <c r="L109" s="24" t="str">
        <f>L35</f>
        <v>All occupations</v>
      </c>
      <c r="M109" s="26">
        <f>IF(AND(N$6-M$6 &lt;&gt; 0,M35&lt;&gt;0,N35&lt;&gt;0),(EXP(LN(N35/M35)/(N$6-M$6))-1)*100,0)</f>
        <v>1.1695437697039512</v>
      </c>
      <c r="N109" s="26">
        <f>IF(AND(O$6-N$6 &lt;&gt; 0,N35&lt;&gt;0,O35&lt;&gt;0),(EXP(LN(O35/N35)/(O$6-N$6))-1)*100,0)</f>
        <v>-3.9099759233404585</v>
      </c>
      <c r="O109" s="26">
        <f>IF(AND(P$6-O$6 &lt;&gt; 0,O35&lt;&gt;0,P35&lt;&gt;0),(EXP(LN(P35/O35)/(P$6-O$6))-1)*100,0)</f>
        <v>0.61637404189871514</v>
      </c>
      <c r="P109" s="26">
        <f>IF(AND(Q$6-P$6 &lt;&gt; 0,P35&lt;&gt;0,Q35&lt;&gt;0),(EXP(LN(Q35/P35)/(Q$6-P$6))-1)*100,0)</f>
        <v>0.37078756395945156</v>
      </c>
      <c r="Q109" s="26">
        <f t="shared" ref="Q109" si="116">IF(AND(Q$6-O$6 &lt;&gt; 0,O35&lt;&gt;0,Q35&lt;&gt;0),(EXP(LN(Q35/O35)/(Q$6-O$6))-1)*100,0)</f>
        <v>0.45258304731337073</v>
      </c>
      <c r="S109" s="26">
        <f t="shared" ref="S109" si="117">IF($F$6-$D$6 &lt;&gt; 0,(EXP(LN(1+(S72/100))/($F$6-$D$6))-1)*100,0)</f>
        <v>0.45258304731337073</v>
      </c>
      <c r="T109" s="26">
        <f t="shared" ref="T109" si="118">IF(O35&gt;0,((1+(T35/O35))^(1/($F$6-$D$6))-1)*100,0)</f>
        <v>2.3350015822830139</v>
      </c>
      <c r="U109" s="26">
        <f t="shared" ref="U109" si="119">IF($F$6-$D$6 &lt;&gt; 0,(EXP(LN(1+(U72/100))/($F$6-$D$6))-1)*100,0)</f>
        <v>2.6656161550033142</v>
      </c>
      <c r="W109" s="24" t="str">
        <f>W35</f>
        <v>All occupations</v>
      </c>
      <c r="X109" s="26">
        <f>IF(AND(Y$6-X$6 &lt;&gt; 0,X35&lt;&gt;0,Y35&lt;&gt;0),(EXP(LN(Y35/X35)/(Y$6-X$6))-1)*100,0)</f>
        <v>1.4239699470535605</v>
      </c>
      <c r="Y109" s="26">
        <f>IF(AND(Z$6-Y$6 &lt;&gt; 0,Y35&lt;&gt;0,Z35&lt;&gt;0),(EXP(LN(Z35/Y35)/(Z$6-Y$6))-1)*100,0)</f>
        <v>-1.0325060391971119</v>
      </c>
      <c r="Z109" s="26">
        <f>IF(AND(AA$6-Z$6 &lt;&gt; 0,Z35&lt;&gt;0,AA35&lt;&gt;0),(EXP(LN(AA35/Z35)/(AA$6-Z$6))-1)*100,0)</f>
        <v>0.45787281169906713</v>
      </c>
      <c r="AA109" s="26">
        <f>IF(AND(AB$6-AA$6 &lt;&gt; 0,AA35&lt;&gt;0,AB35&lt;&gt;0),(EXP(LN(AB35/AA35)/(AB$6-AA$6))-1)*100,0)</f>
        <v>0.36340570251189863</v>
      </c>
      <c r="AB109" s="26">
        <f t="shared" ref="AB109" si="120">IF(AND(AB$6-Z$6 &lt;&gt; 0,Z35&lt;&gt;0,AB35&lt;&gt;0),(EXP(LN(AB35/Z35)/(AB$6-Z$6))-1)*100,0)</f>
        <v>0.39488486437986303</v>
      </c>
      <c r="AD109" s="26">
        <f t="shared" ref="AD109" si="121">IF($F$6-$D$6 &lt;&gt; 0,(EXP(LN(1+(AD72/100))/($F$6-$D$6))-1)*100,0)</f>
        <v>0.39488486437986303</v>
      </c>
      <c r="AE109" s="26">
        <f t="shared" ref="AE109" si="122">IF(Z35&gt;0,((1+(AE35/Z35))^(1/($F$6-$D$6))-1)*100,0)</f>
        <v>3.0925996236199849</v>
      </c>
      <c r="AF109" s="26">
        <f t="shared" ref="AF109" si="123">IF($F$6-$D$6 &lt;&gt; 0,(EXP(LN(1+(AF72/100))/($F$6-$D$6))-1)*100,0)</f>
        <v>3.3529959313089996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Kent and Medway (Continued)</v>
      </c>
      <c r="L112" s="19" t="str">
        <f>CONCATENATE(L$1," (Continued)")</f>
        <v>Occupation Table 2.1  Males: Employment Change by Occupation (SOC 2020) and Replacement Demand, 2015-2035, Kent and Medway (Continued)</v>
      </c>
      <c r="W112" s="19" t="str">
        <f>CONCATENATE(W$1," (Continued)")</f>
        <v>Occupation Table 2.2  Females: Employment Change by Occupation (SOC 2020) and Replacement Demand, 2015-2035, Kent and Medway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10.956425397203887</v>
      </c>
      <c r="C119" s="27">
        <f t="shared" si="125"/>
        <v>0.9928373038379732</v>
      </c>
      <c r="D119" s="27">
        <f t="shared" si="125"/>
        <v>-6.04446752526502</v>
      </c>
      <c r="E119" s="27">
        <f t="shared" si="125"/>
        <v>5.7816986494659375</v>
      </c>
      <c r="F119" s="27">
        <f t="shared" ref="F119:F144" si="126">F8-D8</f>
        <v>-0.26276887579908248</v>
      </c>
      <c r="L119" t="str">
        <f t="shared" ref="L119:L144" si="127">L8</f>
        <v>11 Corporate managers and directors</v>
      </c>
      <c r="M119" s="27">
        <f t="shared" ref="M119:P144" si="128">N8-M8</f>
        <v>5.4906294783135081</v>
      </c>
      <c r="N119" s="27">
        <f t="shared" si="128"/>
        <v>0.16489834001303905</v>
      </c>
      <c r="O119" s="27">
        <f t="shared" si="128"/>
        <v>-5.9802869595464472</v>
      </c>
      <c r="P119" s="27">
        <f t="shared" si="128"/>
        <v>1.6599043702857159</v>
      </c>
      <c r="Q119" s="27">
        <f t="shared" ref="Q119:Q144" si="129">Q8-O8</f>
        <v>-4.3203825892607313</v>
      </c>
      <c r="W119" t="str">
        <f t="shared" ref="W119:W144" si="130">W8</f>
        <v>11 Corporate managers and directors</v>
      </c>
      <c r="X119" s="27">
        <f t="shared" ref="X119:AA144" si="131">Y8-X8</f>
        <v>5.4657959188904748</v>
      </c>
      <c r="Y119" s="27">
        <f t="shared" si="131"/>
        <v>0.82793896382485954</v>
      </c>
      <c r="Z119" s="27">
        <f t="shared" si="131"/>
        <v>-6.4180565718459093E-2</v>
      </c>
      <c r="AA119" s="27">
        <f t="shared" si="131"/>
        <v>4.1217942791802145</v>
      </c>
      <c r="AB119" s="27">
        <f t="shared" ref="AB119:AB144" si="132">AB8-Z8</f>
        <v>4.0576137134617554</v>
      </c>
    </row>
    <row r="120" spans="1:28" x14ac:dyDescent="0.2">
      <c r="A120" t="str">
        <f t="shared" si="124"/>
        <v>12 Other managers and proprietors</v>
      </c>
      <c r="B120" s="27">
        <f t="shared" si="125"/>
        <v>1.6908501590506155</v>
      </c>
      <c r="C120" s="27">
        <f t="shared" si="125"/>
        <v>-0.45474380455996766</v>
      </c>
      <c r="D120" s="27">
        <f t="shared" si="125"/>
        <v>1.7138190125263613</v>
      </c>
      <c r="E120" s="27">
        <f t="shared" si="125"/>
        <v>4.1662041995765975</v>
      </c>
      <c r="F120" s="27">
        <f t="shared" si="126"/>
        <v>5.8800232121029588</v>
      </c>
      <c r="L120" t="str">
        <f t="shared" si="127"/>
        <v>12 Other managers and proprietors</v>
      </c>
      <c r="M120" s="27">
        <f t="shared" si="128"/>
        <v>0.94724374314918336</v>
      </c>
      <c r="N120" s="27">
        <f t="shared" si="128"/>
        <v>-1.1291636961932348</v>
      </c>
      <c r="O120" s="27">
        <f t="shared" si="128"/>
        <v>2.4074729671528914</v>
      </c>
      <c r="P120" s="27">
        <f t="shared" si="128"/>
        <v>2.3949198019661537</v>
      </c>
      <c r="Q120" s="27">
        <f t="shared" si="129"/>
        <v>4.8023927691190451</v>
      </c>
      <c r="W120" t="str">
        <f t="shared" si="130"/>
        <v>12 Other managers and proprietors</v>
      </c>
      <c r="X120" s="27">
        <f t="shared" si="131"/>
        <v>0.74360641590148013</v>
      </c>
      <c r="Y120" s="27">
        <f t="shared" si="131"/>
        <v>0.67441989163322269</v>
      </c>
      <c r="Z120" s="27">
        <f t="shared" si="131"/>
        <v>-0.69365395462649104</v>
      </c>
      <c r="AA120" s="27">
        <f t="shared" si="131"/>
        <v>1.7712843976104011</v>
      </c>
      <c r="AB120" s="27">
        <f t="shared" si="132"/>
        <v>1.0776304429839101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5.48150461702906</v>
      </c>
      <c r="C121" s="27">
        <f t="shared" si="125"/>
        <v>1.7822282385929782</v>
      </c>
      <c r="D121" s="27">
        <f t="shared" si="125"/>
        <v>13.0858650961341</v>
      </c>
      <c r="E121" s="27">
        <f t="shared" si="125"/>
        <v>9.2906916147421583</v>
      </c>
      <c r="F121" s="27">
        <f t="shared" si="126"/>
        <v>22.376556710876258</v>
      </c>
      <c r="L121" t="str">
        <f t="shared" si="127"/>
        <v>21 Science, research, engineering and technology professionals</v>
      </c>
      <c r="M121" s="27">
        <f t="shared" si="128"/>
        <v>4.5753283835656973</v>
      </c>
      <c r="N121" s="27">
        <f t="shared" si="128"/>
        <v>-0.33292391984039682</v>
      </c>
      <c r="O121" s="27">
        <f t="shared" si="128"/>
        <v>8.2817948968951498</v>
      </c>
      <c r="P121" s="27">
        <f t="shared" si="128"/>
        <v>5.5954226791309623</v>
      </c>
      <c r="Q121" s="27">
        <f t="shared" si="129"/>
        <v>13.877217576026112</v>
      </c>
      <c r="W121" t="str">
        <f t="shared" si="130"/>
        <v>21 Science, research, engineering and technology professionals</v>
      </c>
      <c r="X121" s="27">
        <f t="shared" si="131"/>
        <v>0.90617623346339116</v>
      </c>
      <c r="Y121" s="27">
        <f t="shared" si="131"/>
        <v>2.1151521584332844</v>
      </c>
      <c r="Z121" s="27">
        <f t="shared" si="131"/>
        <v>4.8040701992390495</v>
      </c>
      <c r="AA121" s="27">
        <f t="shared" si="131"/>
        <v>3.6952689356112565</v>
      </c>
      <c r="AB121" s="27">
        <f t="shared" si="132"/>
        <v>8.499339134850306</v>
      </c>
    </row>
    <row r="122" spans="1:28" x14ac:dyDescent="0.2">
      <c r="A122" t="str">
        <f t="shared" si="124"/>
        <v>22 Health professionals</v>
      </c>
      <c r="B122" s="27">
        <f t="shared" si="125"/>
        <v>5.6169594513697909</v>
      </c>
      <c r="C122" s="27">
        <f t="shared" si="125"/>
        <v>-0.21412907982244178</v>
      </c>
      <c r="D122" s="27">
        <f t="shared" si="125"/>
        <v>-1.0970690022695706</v>
      </c>
      <c r="E122" s="27">
        <f t="shared" si="125"/>
        <v>0.98929772401013594</v>
      </c>
      <c r="F122" s="27">
        <f t="shared" si="126"/>
        <v>-0.10777127825943467</v>
      </c>
      <c r="L122" t="str">
        <f t="shared" si="127"/>
        <v>22 Health professionals</v>
      </c>
      <c r="M122" s="27">
        <f t="shared" si="128"/>
        <v>1.0909790422374508</v>
      </c>
      <c r="N122" s="27">
        <f t="shared" si="128"/>
        <v>0.67685237052693559</v>
      </c>
      <c r="O122" s="27">
        <f t="shared" si="128"/>
        <v>-0.1462440874250257</v>
      </c>
      <c r="P122" s="27">
        <f t="shared" si="128"/>
        <v>0.33672348174345057</v>
      </c>
      <c r="Q122" s="27">
        <f t="shared" si="129"/>
        <v>0.19047939431842487</v>
      </c>
      <c r="W122" t="str">
        <f t="shared" si="130"/>
        <v>22 Health professionals</v>
      </c>
      <c r="X122" s="27">
        <f t="shared" si="131"/>
        <v>4.5259804091322913</v>
      </c>
      <c r="Y122" s="27">
        <f t="shared" si="131"/>
        <v>-0.89098145034936138</v>
      </c>
      <c r="Z122" s="27">
        <f t="shared" si="131"/>
        <v>-0.95082491484446408</v>
      </c>
      <c r="AA122" s="27">
        <f t="shared" si="131"/>
        <v>0.65257424226665606</v>
      </c>
      <c r="AB122" s="27">
        <f t="shared" si="132"/>
        <v>-0.29825067257780802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3.1499908122660898</v>
      </c>
      <c r="C123" s="27">
        <f t="shared" si="125"/>
        <v>-2.8199328173684535E-2</v>
      </c>
      <c r="D123" s="27">
        <f t="shared" si="125"/>
        <v>-1.3755690290966456</v>
      </c>
      <c r="E123" s="27">
        <f t="shared" si="125"/>
        <v>2.6371845842366426</v>
      </c>
      <c r="F123" s="27">
        <f t="shared" si="126"/>
        <v>1.261615555139997</v>
      </c>
      <c r="L123" t="str">
        <f t="shared" si="127"/>
        <v>23 Teaching and other educational professionals</v>
      </c>
      <c r="M123" s="27">
        <f t="shared" si="128"/>
        <v>0.31859046215526909</v>
      </c>
      <c r="N123" s="27">
        <f t="shared" si="128"/>
        <v>0.57852909896930882</v>
      </c>
      <c r="O123" s="27">
        <f t="shared" si="128"/>
        <v>-5.1243514338850105E-3</v>
      </c>
      <c r="P123" s="27">
        <f t="shared" si="128"/>
        <v>0.78871757578697554</v>
      </c>
      <c r="Q123" s="27">
        <f t="shared" si="129"/>
        <v>0.78359322435309053</v>
      </c>
      <c r="W123" t="str">
        <f t="shared" si="130"/>
        <v>23 Teaching and other educational professionals</v>
      </c>
      <c r="X123" s="27">
        <f t="shared" si="131"/>
        <v>2.8314003501107798</v>
      </c>
      <c r="Y123" s="27">
        <f t="shared" si="131"/>
        <v>-0.6067284271429898</v>
      </c>
      <c r="Z123" s="27">
        <f t="shared" si="131"/>
        <v>-1.3704446776627499</v>
      </c>
      <c r="AA123" s="27">
        <f t="shared" si="131"/>
        <v>1.8484670084496884</v>
      </c>
      <c r="AB123" s="27">
        <f t="shared" si="132"/>
        <v>0.47802233078693845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7.5565430392640707</v>
      </c>
      <c r="C124" s="27">
        <f t="shared" si="125"/>
        <v>3.3381688254847077</v>
      </c>
      <c r="D124" s="27">
        <f t="shared" si="125"/>
        <v>3.4521358595541756</v>
      </c>
      <c r="E124" s="27">
        <f t="shared" si="125"/>
        <v>6.7744458679827275</v>
      </c>
      <c r="F124" s="27">
        <f t="shared" si="126"/>
        <v>10.226581727536903</v>
      </c>
      <c r="L124" t="str">
        <f t="shared" si="127"/>
        <v>24 Business, media and public service professionals</v>
      </c>
      <c r="M124" s="27">
        <f t="shared" si="128"/>
        <v>2.9087473566968249</v>
      </c>
      <c r="N124" s="27">
        <f t="shared" si="128"/>
        <v>1.3297167879246103</v>
      </c>
      <c r="O124" s="27">
        <f t="shared" si="128"/>
        <v>2.3866692981672202</v>
      </c>
      <c r="P124" s="27">
        <f t="shared" si="128"/>
        <v>3.2578308430595015</v>
      </c>
      <c r="Q124" s="27">
        <f t="shared" si="129"/>
        <v>5.6445001412267217</v>
      </c>
      <c r="W124" t="str">
        <f t="shared" si="130"/>
        <v>24 Business, media and public service professionals</v>
      </c>
      <c r="X124" s="27">
        <f t="shared" si="131"/>
        <v>4.6477956825672493</v>
      </c>
      <c r="Y124" s="27">
        <f t="shared" si="131"/>
        <v>2.0084520375601045</v>
      </c>
      <c r="Z124" s="27">
        <f t="shared" si="131"/>
        <v>1.0654665613869625</v>
      </c>
      <c r="AA124" s="27">
        <f t="shared" si="131"/>
        <v>3.5166150249232473</v>
      </c>
      <c r="AB124" s="27">
        <f t="shared" si="132"/>
        <v>4.5820815863102098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1.9691954614506813</v>
      </c>
      <c r="C125" s="27">
        <f t="shared" si="125"/>
        <v>1.0981710767260751</v>
      </c>
      <c r="D125" s="27">
        <f t="shared" si="125"/>
        <v>-0.72060472862522751</v>
      </c>
      <c r="E125" s="27">
        <f t="shared" si="125"/>
        <v>1.3642127882275261</v>
      </c>
      <c r="F125" s="27">
        <f t="shared" si="126"/>
        <v>0.64360805960229861</v>
      </c>
      <c r="L125" t="str">
        <f t="shared" si="127"/>
        <v>31 Science, engineering and technology associate professionals</v>
      </c>
      <c r="M125" s="27">
        <f t="shared" si="128"/>
        <v>1.8411698227679114</v>
      </c>
      <c r="N125" s="27">
        <f t="shared" si="128"/>
        <v>0.29753515617096227</v>
      </c>
      <c r="O125" s="27">
        <f t="shared" si="128"/>
        <v>-1.101368705128241</v>
      </c>
      <c r="P125" s="27">
        <f t="shared" si="128"/>
        <v>0.39481606577149009</v>
      </c>
      <c r="Q125" s="27">
        <f t="shared" si="129"/>
        <v>-0.70655263935675094</v>
      </c>
      <c r="W125" t="str">
        <f t="shared" si="130"/>
        <v>31 Science, engineering and technology associate professionals</v>
      </c>
      <c r="X125" s="27">
        <f t="shared" si="131"/>
        <v>0.12802563868275563</v>
      </c>
      <c r="Y125" s="27">
        <f t="shared" si="131"/>
        <v>0.80063592055511901</v>
      </c>
      <c r="Z125" s="27">
        <f t="shared" si="131"/>
        <v>0.38076397650302241</v>
      </c>
      <c r="AA125" s="27">
        <f t="shared" si="131"/>
        <v>0.9693967224560085</v>
      </c>
      <c r="AB125" s="27">
        <f t="shared" si="132"/>
        <v>1.3501606989590309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1.7955232832932122</v>
      </c>
      <c r="C126" s="27">
        <f t="shared" si="125"/>
        <v>0.2846220217334956</v>
      </c>
      <c r="D126" s="27">
        <f t="shared" si="125"/>
        <v>8.379854794436751</v>
      </c>
      <c r="E126" s="27">
        <f t="shared" si="125"/>
        <v>3.2515445897674695</v>
      </c>
      <c r="F126" s="27">
        <f t="shared" si="126"/>
        <v>11.63139938420422</v>
      </c>
      <c r="L126" t="str">
        <f t="shared" si="127"/>
        <v>32 Health and social care associate professionals</v>
      </c>
      <c r="M126" s="27">
        <f t="shared" si="128"/>
        <v>2.2456737432566154E-2</v>
      </c>
      <c r="N126" s="27">
        <f t="shared" si="128"/>
        <v>0.39145583511028326</v>
      </c>
      <c r="O126" s="27">
        <f t="shared" si="128"/>
        <v>1.0016017137122959</v>
      </c>
      <c r="P126" s="27">
        <f t="shared" si="128"/>
        <v>0.41823969635709357</v>
      </c>
      <c r="Q126" s="27">
        <f t="shared" si="129"/>
        <v>1.4198414100693895</v>
      </c>
      <c r="W126" t="str">
        <f t="shared" si="130"/>
        <v>32 Health and social care associate professionals</v>
      </c>
      <c r="X126" s="27">
        <f t="shared" si="131"/>
        <v>1.773066545860658</v>
      </c>
      <c r="Y126" s="27">
        <f t="shared" si="131"/>
        <v>-0.10683381337679698</v>
      </c>
      <c r="Z126" s="27">
        <f t="shared" si="131"/>
        <v>7.3782530807244644</v>
      </c>
      <c r="AA126" s="27">
        <f t="shared" si="131"/>
        <v>2.8333048934103608</v>
      </c>
      <c r="AB126" s="27">
        <f t="shared" si="132"/>
        <v>10.211557974134825</v>
      </c>
    </row>
    <row r="127" spans="1:28" x14ac:dyDescent="0.2">
      <c r="A127" t="str">
        <f t="shared" si="124"/>
        <v>33 Protective service occupations</v>
      </c>
      <c r="B127" s="27">
        <f t="shared" si="125"/>
        <v>-0.39975781171005664</v>
      </c>
      <c r="C127" s="27">
        <f t="shared" si="125"/>
        <v>0.6281935058227841</v>
      </c>
      <c r="D127" s="27">
        <f t="shared" si="125"/>
        <v>-1.4898519226929103</v>
      </c>
      <c r="E127" s="27">
        <f t="shared" si="125"/>
        <v>0.73858079237361096</v>
      </c>
      <c r="F127" s="27">
        <f t="shared" si="126"/>
        <v>-0.75127113031929937</v>
      </c>
      <c r="L127" t="str">
        <f t="shared" si="127"/>
        <v>33 Protective service occupations</v>
      </c>
      <c r="M127" s="27">
        <f t="shared" si="128"/>
        <v>-0.65533668930720168</v>
      </c>
      <c r="N127" s="27">
        <f t="shared" si="128"/>
        <v>0.31708062985417129</v>
      </c>
      <c r="O127" s="27">
        <f t="shared" si="128"/>
        <v>-1.2143554869089268</v>
      </c>
      <c r="P127" s="27">
        <f t="shared" si="128"/>
        <v>-0.11070065979144417</v>
      </c>
      <c r="Q127" s="27">
        <f t="shared" si="129"/>
        <v>-1.325056146700371</v>
      </c>
      <c r="W127" t="str">
        <f t="shared" si="130"/>
        <v>33 Protective service occupations</v>
      </c>
      <c r="X127" s="27">
        <f t="shared" si="131"/>
        <v>0.25557887759713438</v>
      </c>
      <c r="Y127" s="27">
        <f t="shared" si="131"/>
        <v>0.31111287596860437</v>
      </c>
      <c r="Z127" s="27">
        <f t="shared" si="131"/>
        <v>-0.27549643578397998</v>
      </c>
      <c r="AA127" s="27">
        <f t="shared" si="131"/>
        <v>0.84928145216504713</v>
      </c>
      <c r="AB127" s="27">
        <f t="shared" si="132"/>
        <v>0.57378501638106716</v>
      </c>
    </row>
    <row r="128" spans="1:28" x14ac:dyDescent="0.2">
      <c r="A128" t="str">
        <f t="shared" si="124"/>
        <v>34 Culture, media and sports occupations</v>
      </c>
      <c r="B128" s="27">
        <f t="shared" si="125"/>
        <v>-1.1340817373817309</v>
      </c>
      <c r="C128" s="27">
        <f t="shared" si="125"/>
        <v>0.65292243281800211</v>
      </c>
      <c r="D128" s="27">
        <f t="shared" si="125"/>
        <v>-1.5814104478115958</v>
      </c>
      <c r="E128" s="27">
        <f t="shared" si="125"/>
        <v>1.4536262837934153</v>
      </c>
      <c r="F128" s="27">
        <f t="shared" si="126"/>
        <v>-0.12778416401818049</v>
      </c>
      <c r="L128" t="str">
        <f t="shared" si="127"/>
        <v>34 Culture, media and sports occupations</v>
      </c>
      <c r="M128" s="27">
        <f t="shared" si="128"/>
        <v>-1.1137370542495084</v>
      </c>
      <c r="N128" s="27">
        <f t="shared" si="128"/>
        <v>-3.5206467853061696E-2</v>
      </c>
      <c r="O128" s="27">
        <f t="shared" si="128"/>
        <v>-0.85356914963224639</v>
      </c>
      <c r="P128" s="27">
        <f t="shared" si="128"/>
        <v>0.92178336818397</v>
      </c>
      <c r="Q128" s="27">
        <f t="shared" si="129"/>
        <v>6.8214218551723604E-2</v>
      </c>
      <c r="W128" t="str">
        <f t="shared" si="130"/>
        <v>34 Culture, media and sports occupations</v>
      </c>
      <c r="X128" s="27">
        <f t="shared" si="131"/>
        <v>-2.0344683132226038E-2</v>
      </c>
      <c r="Y128" s="27">
        <f t="shared" si="131"/>
        <v>0.68812890067107091</v>
      </c>
      <c r="Z128" s="27">
        <f t="shared" si="131"/>
        <v>-0.7278412981793263</v>
      </c>
      <c r="AA128" s="27">
        <f t="shared" si="131"/>
        <v>0.53184291560942576</v>
      </c>
      <c r="AB128" s="27">
        <f t="shared" si="132"/>
        <v>-0.19599838256990054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3.357426838305507</v>
      </c>
      <c r="C129" s="27">
        <f t="shared" si="125"/>
        <v>1.2735537474537821</v>
      </c>
      <c r="D129" s="27">
        <f t="shared" si="125"/>
        <v>1.5014825729667578</v>
      </c>
      <c r="E129" s="27">
        <f t="shared" si="125"/>
        <v>3.4466708265127295</v>
      </c>
      <c r="F129" s="27">
        <f t="shared" si="126"/>
        <v>4.9481533994794873</v>
      </c>
      <c r="L129" t="str">
        <f t="shared" si="127"/>
        <v>35 Business and public service associate professionals</v>
      </c>
      <c r="M129" s="27">
        <f t="shared" si="128"/>
        <v>1.1258190922404872</v>
      </c>
      <c r="N129" s="27">
        <f t="shared" si="128"/>
        <v>0.90132207332853653</v>
      </c>
      <c r="O129" s="27">
        <f t="shared" si="128"/>
        <v>0.57350343691992833</v>
      </c>
      <c r="P129" s="27">
        <f t="shared" si="128"/>
        <v>1.0050547370465992</v>
      </c>
      <c r="Q129" s="27">
        <f t="shared" si="129"/>
        <v>1.5785581739665275</v>
      </c>
      <c r="W129" t="str">
        <f t="shared" si="130"/>
        <v>35 Business and public service associate professionals</v>
      </c>
      <c r="X129" s="27">
        <f t="shared" si="131"/>
        <v>2.2316077460649986</v>
      </c>
      <c r="Y129" s="27">
        <f t="shared" si="131"/>
        <v>0.37223167412525271</v>
      </c>
      <c r="Z129" s="27">
        <f t="shared" si="131"/>
        <v>0.92797913604686144</v>
      </c>
      <c r="AA129" s="27">
        <f t="shared" si="131"/>
        <v>2.4416160894660557</v>
      </c>
      <c r="AB129" s="27">
        <f t="shared" si="132"/>
        <v>3.3695952255129171</v>
      </c>
    </row>
    <row r="130" spans="1:28" x14ac:dyDescent="0.2">
      <c r="A130" t="str">
        <f t="shared" si="124"/>
        <v>41 Administrative occupations</v>
      </c>
      <c r="B130" s="27">
        <f t="shared" si="125"/>
        <v>-1.7061420311190432</v>
      </c>
      <c r="C130" s="27">
        <f t="shared" si="125"/>
        <v>1.519953685359738</v>
      </c>
      <c r="D130" s="27">
        <f t="shared" si="125"/>
        <v>1.8702684389106565</v>
      </c>
      <c r="E130" s="27">
        <f t="shared" si="125"/>
        <v>-3.3161863943298755</v>
      </c>
      <c r="F130" s="27">
        <f t="shared" si="126"/>
        <v>-1.445917955419219</v>
      </c>
      <c r="L130" t="str">
        <f t="shared" si="127"/>
        <v>41 Administrative occupations</v>
      </c>
      <c r="M130" s="27">
        <f t="shared" si="128"/>
        <v>-1.2836442656271885</v>
      </c>
      <c r="N130" s="27">
        <f t="shared" si="128"/>
        <v>2.5603023483310423</v>
      </c>
      <c r="O130" s="27">
        <f t="shared" si="128"/>
        <v>0.95517084923501372</v>
      </c>
      <c r="P130" s="27">
        <f t="shared" si="128"/>
        <v>1.7089976938831697</v>
      </c>
      <c r="Q130" s="27">
        <f t="shared" si="129"/>
        <v>2.6641685431181834</v>
      </c>
      <c r="W130" t="str">
        <f t="shared" si="130"/>
        <v>41 Administrative occupations</v>
      </c>
      <c r="X130" s="27">
        <f t="shared" si="131"/>
        <v>-0.42249776549170548</v>
      </c>
      <c r="Y130" s="27">
        <f t="shared" si="131"/>
        <v>-1.040348662971347</v>
      </c>
      <c r="Z130" s="27">
        <f t="shared" si="131"/>
        <v>0.91509758967552557</v>
      </c>
      <c r="AA130" s="27">
        <f t="shared" si="131"/>
        <v>-5.0251840882130097</v>
      </c>
      <c r="AB130" s="27">
        <f t="shared" si="132"/>
        <v>-4.1100864985374841</v>
      </c>
    </row>
    <row r="131" spans="1:28" x14ac:dyDescent="0.2">
      <c r="A131" t="str">
        <f t="shared" si="124"/>
        <v>42 Secretarial and related occupations</v>
      </c>
      <c r="B131" s="27">
        <f t="shared" si="125"/>
        <v>-1.9917489430711441</v>
      </c>
      <c r="C131" s="27">
        <f t="shared" si="125"/>
        <v>-0.48778209045859811</v>
      </c>
      <c r="D131" s="27">
        <f t="shared" si="125"/>
        <v>-1.5991872299130314</v>
      </c>
      <c r="E131" s="27">
        <f t="shared" si="125"/>
        <v>-3.9420023745310289</v>
      </c>
      <c r="F131" s="27">
        <f t="shared" si="126"/>
        <v>-5.5411896044440603</v>
      </c>
      <c r="L131" t="str">
        <f t="shared" si="127"/>
        <v>42 Secretarial and related occupations</v>
      </c>
      <c r="M131" s="27">
        <f t="shared" si="128"/>
        <v>-0.18493101064578943</v>
      </c>
      <c r="N131" s="27">
        <f t="shared" si="128"/>
        <v>-6.3749379285091501E-2</v>
      </c>
      <c r="O131" s="27">
        <f t="shared" si="128"/>
        <v>-2.2364331096742518E-2</v>
      </c>
      <c r="P131" s="27">
        <f t="shared" si="128"/>
        <v>8.5290299518783197E-2</v>
      </c>
      <c r="Q131" s="27">
        <f t="shared" si="129"/>
        <v>6.2925968422040679E-2</v>
      </c>
      <c r="W131" t="str">
        <f t="shared" si="130"/>
        <v>42 Secretarial and related occupations</v>
      </c>
      <c r="X131" s="27">
        <f t="shared" si="131"/>
        <v>-1.8068179324253535</v>
      </c>
      <c r="Y131" s="27">
        <f t="shared" si="131"/>
        <v>-0.42403271117352048</v>
      </c>
      <c r="Z131" s="27">
        <f t="shared" si="131"/>
        <v>-1.5768228988162818</v>
      </c>
      <c r="AA131" s="27">
        <f t="shared" si="131"/>
        <v>-4.0272926740498161</v>
      </c>
      <c r="AB131" s="27">
        <f t="shared" si="132"/>
        <v>-5.6041155728660978</v>
      </c>
    </row>
    <row r="132" spans="1:28" x14ac:dyDescent="0.2">
      <c r="A132" t="str">
        <f t="shared" si="124"/>
        <v>51 Skilled agricultural and related trades</v>
      </c>
      <c r="B132" s="27">
        <f t="shared" si="125"/>
        <v>1.7375348354337898</v>
      </c>
      <c r="C132" s="27">
        <f t="shared" si="125"/>
        <v>-3.4360504551083331</v>
      </c>
      <c r="D132" s="27">
        <f t="shared" si="125"/>
        <v>0.15209778819466813</v>
      </c>
      <c r="E132" s="27">
        <f t="shared" si="125"/>
        <v>1.2431422835131052</v>
      </c>
      <c r="F132" s="27">
        <f t="shared" si="126"/>
        <v>1.3952400717077733</v>
      </c>
      <c r="L132" t="str">
        <f t="shared" si="127"/>
        <v>51 Skilled agricultural and related trades</v>
      </c>
      <c r="M132" s="27">
        <f t="shared" si="128"/>
        <v>2.6213865059792587</v>
      </c>
      <c r="N132" s="27">
        <f t="shared" si="128"/>
        <v>-3.877872854619234</v>
      </c>
      <c r="O132" s="27">
        <f t="shared" si="128"/>
        <v>-5.5443223127575436E-2</v>
      </c>
      <c r="P132" s="27">
        <f t="shared" si="128"/>
        <v>0.72538144797568993</v>
      </c>
      <c r="Q132" s="27">
        <f t="shared" si="129"/>
        <v>0.66993822484811449</v>
      </c>
      <c r="W132" t="str">
        <f t="shared" si="130"/>
        <v>51 Skilled agricultural and related trades</v>
      </c>
      <c r="X132" s="27">
        <f t="shared" si="131"/>
        <v>-0.88385167054546754</v>
      </c>
      <c r="Y132" s="27">
        <f t="shared" si="131"/>
        <v>0.44182239951090052</v>
      </c>
      <c r="Z132" s="27">
        <f t="shared" si="131"/>
        <v>0.20754101132224978</v>
      </c>
      <c r="AA132" s="27">
        <f t="shared" si="131"/>
        <v>0.51776083553742369</v>
      </c>
      <c r="AB132" s="27">
        <f t="shared" si="132"/>
        <v>0.72530184685967347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1.2783266532674915</v>
      </c>
      <c r="C133" s="27">
        <f t="shared" si="125"/>
        <v>-3.6892517036508679</v>
      </c>
      <c r="D133" s="27">
        <f t="shared" si="125"/>
        <v>0.69640013104833542</v>
      </c>
      <c r="E133" s="27">
        <f t="shared" si="125"/>
        <v>-0.47266431654573893</v>
      </c>
      <c r="F133" s="27">
        <f t="shared" si="126"/>
        <v>0.2237358145025965</v>
      </c>
      <c r="L133" t="str">
        <f t="shared" si="127"/>
        <v>52 Skilled metal, electrical and electronic trades</v>
      </c>
      <c r="M133" s="27">
        <f t="shared" si="128"/>
        <v>0.83150221779411737</v>
      </c>
      <c r="N133" s="27">
        <f t="shared" si="128"/>
        <v>-3.395983473470551</v>
      </c>
      <c r="O133" s="27">
        <f t="shared" si="128"/>
        <v>3.8456109261645111E-2</v>
      </c>
      <c r="P133" s="27">
        <f t="shared" si="128"/>
        <v>-0.98471004218918168</v>
      </c>
      <c r="Q133" s="27">
        <f t="shared" si="129"/>
        <v>-0.94625393292753657</v>
      </c>
      <c r="W133" t="str">
        <f t="shared" si="130"/>
        <v>52 Skilled metal, electrical and electronic trades</v>
      </c>
      <c r="X133" s="27">
        <f t="shared" si="131"/>
        <v>0.44682443547336936</v>
      </c>
      <c r="Y133" s="27">
        <f t="shared" si="131"/>
        <v>-0.29326823018030412</v>
      </c>
      <c r="Z133" s="27">
        <f t="shared" si="131"/>
        <v>0.65794402178669154</v>
      </c>
      <c r="AA133" s="27">
        <f t="shared" si="131"/>
        <v>0.51204572564344564</v>
      </c>
      <c r="AB133" s="27">
        <f t="shared" si="132"/>
        <v>1.1699897474301371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-0.29764866731678907</v>
      </c>
      <c r="C134" s="27">
        <f t="shared" si="125"/>
        <v>-2.6800506761355436</v>
      </c>
      <c r="D134" s="27">
        <f t="shared" si="125"/>
        <v>0.63442855769898188</v>
      </c>
      <c r="E134" s="27">
        <f t="shared" si="125"/>
        <v>-2.147672973953739</v>
      </c>
      <c r="F134" s="27">
        <f t="shared" si="126"/>
        <v>-1.5132444162547571</v>
      </c>
      <c r="L134" t="str">
        <f t="shared" si="127"/>
        <v>53 Skilled construction and building trades</v>
      </c>
      <c r="M134" s="27">
        <f t="shared" si="128"/>
        <v>-0.39069977626006391</v>
      </c>
      <c r="N134" s="27">
        <f t="shared" si="128"/>
        <v>-2.6462979031496801</v>
      </c>
      <c r="O134" s="27">
        <f t="shared" si="128"/>
        <v>0.79398190264286583</v>
      </c>
      <c r="P134" s="27">
        <f t="shared" si="128"/>
        <v>-2.2144721595582979</v>
      </c>
      <c r="Q134" s="27">
        <f t="shared" si="129"/>
        <v>-1.4204902569154321</v>
      </c>
      <c r="W134" t="str">
        <f t="shared" si="130"/>
        <v>53 Skilled construction and building trades</v>
      </c>
      <c r="X134" s="27">
        <f t="shared" si="131"/>
        <v>9.3051108943270511E-2</v>
      </c>
      <c r="Y134" s="27">
        <f t="shared" si="131"/>
        <v>-3.3752772985839896E-2</v>
      </c>
      <c r="Z134" s="27">
        <f t="shared" si="131"/>
        <v>-0.15955334494389678</v>
      </c>
      <c r="AA134" s="27">
        <f t="shared" si="131"/>
        <v>6.6799185604586253E-2</v>
      </c>
      <c r="AB134" s="27">
        <f t="shared" si="132"/>
        <v>-9.2754159339310527E-2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-1.2805806964616764</v>
      </c>
      <c r="C135" s="27">
        <f t="shared" si="125"/>
        <v>-1.4172054273353538</v>
      </c>
      <c r="D135" s="27">
        <f t="shared" si="125"/>
        <v>1.5590474526627567</v>
      </c>
      <c r="E135" s="27">
        <f t="shared" si="125"/>
        <v>0.97905774631215436</v>
      </c>
      <c r="F135" s="27">
        <f t="shared" si="126"/>
        <v>2.538105198974911</v>
      </c>
      <c r="L135" t="str">
        <f t="shared" si="127"/>
        <v>54 Textiles, printing and other skilled trades</v>
      </c>
      <c r="M135" s="27">
        <f t="shared" si="128"/>
        <v>-0.65599795911051473</v>
      </c>
      <c r="N135" s="27">
        <f t="shared" si="128"/>
        <v>-1.7888319946434237</v>
      </c>
      <c r="O135" s="27">
        <f t="shared" si="128"/>
        <v>0.97776444731391265</v>
      </c>
      <c r="P135" s="27">
        <f t="shared" si="128"/>
        <v>0.46378343148368018</v>
      </c>
      <c r="Q135" s="27">
        <f t="shared" si="129"/>
        <v>1.4415478787975928</v>
      </c>
      <c r="W135" t="str">
        <f t="shared" si="130"/>
        <v>54 Textiles, printing and other skilled trades</v>
      </c>
      <c r="X135" s="27">
        <f t="shared" si="131"/>
        <v>-0.62458273735117587</v>
      </c>
      <c r="Y135" s="27">
        <f t="shared" si="131"/>
        <v>0.37162656730807342</v>
      </c>
      <c r="Z135" s="27">
        <f t="shared" si="131"/>
        <v>0.58128300534886268</v>
      </c>
      <c r="AA135" s="27">
        <f t="shared" si="131"/>
        <v>0.5152743148284733</v>
      </c>
      <c r="AB135" s="27">
        <f t="shared" si="132"/>
        <v>1.096557320177336</v>
      </c>
    </row>
    <row r="136" spans="1:28" x14ac:dyDescent="0.2">
      <c r="A136" t="str">
        <f t="shared" si="124"/>
        <v>61 Caring personal service occupations</v>
      </c>
      <c r="B136" s="27">
        <f t="shared" si="125"/>
        <v>2.0132573670963012</v>
      </c>
      <c r="C136" s="27">
        <f t="shared" si="125"/>
        <v>-2.8683896916593099</v>
      </c>
      <c r="D136" s="27">
        <f t="shared" si="125"/>
        <v>2.1722383252685589</v>
      </c>
      <c r="E136" s="27">
        <f t="shared" si="125"/>
        <v>3.8158777055577531</v>
      </c>
      <c r="F136" s="27">
        <f t="shared" si="126"/>
        <v>5.9881160308263119</v>
      </c>
      <c r="L136" t="str">
        <f t="shared" si="127"/>
        <v>61 Caring personal service occupations</v>
      </c>
      <c r="M136" s="27">
        <f t="shared" si="128"/>
        <v>-0.19754235752816385</v>
      </c>
      <c r="N136" s="27">
        <f t="shared" si="128"/>
        <v>-8.2273426761533486E-2</v>
      </c>
      <c r="O136" s="27">
        <f t="shared" si="128"/>
        <v>2.1869451261095598</v>
      </c>
      <c r="P136" s="27">
        <f t="shared" si="128"/>
        <v>2.087052597973873</v>
      </c>
      <c r="Q136" s="27">
        <f t="shared" si="129"/>
        <v>4.2739977240834328</v>
      </c>
      <c r="W136" t="str">
        <f t="shared" si="130"/>
        <v>61 Caring personal service occupations</v>
      </c>
      <c r="X136" s="27">
        <f t="shared" si="131"/>
        <v>2.2107997246245077</v>
      </c>
      <c r="Y136" s="27">
        <f t="shared" si="131"/>
        <v>-2.7861162648977498</v>
      </c>
      <c r="Z136" s="27">
        <f t="shared" si="131"/>
        <v>-1.4706800841054246E-2</v>
      </c>
      <c r="AA136" s="27">
        <f t="shared" si="131"/>
        <v>1.7288251075838019</v>
      </c>
      <c r="AB136" s="27">
        <f t="shared" si="132"/>
        <v>1.7141183067427477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1.381238590353437</v>
      </c>
      <c r="C137" s="27">
        <f t="shared" si="125"/>
        <v>-1.9906951086580555</v>
      </c>
      <c r="D137" s="27">
        <f t="shared" si="125"/>
        <v>-1.2692852458129877</v>
      </c>
      <c r="E137" s="27">
        <f t="shared" si="125"/>
        <v>0.33198674648164683</v>
      </c>
      <c r="F137" s="27">
        <f t="shared" si="126"/>
        <v>-0.93729849933134091</v>
      </c>
      <c r="L137" t="str">
        <f t="shared" si="127"/>
        <v>62 Leisure, travel and related personal service occupations</v>
      </c>
      <c r="M137" s="27">
        <f t="shared" si="128"/>
        <v>0.79461176959090185</v>
      </c>
      <c r="N137" s="27">
        <f t="shared" si="128"/>
        <v>-0.73901122612155312</v>
      </c>
      <c r="O137" s="27">
        <f t="shared" si="128"/>
        <v>-5.9210449386374542E-2</v>
      </c>
      <c r="P137" s="27">
        <f t="shared" si="128"/>
        <v>0.71589933099963776</v>
      </c>
      <c r="Q137" s="27">
        <f t="shared" si="129"/>
        <v>0.65668888161326322</v>
      </c>
      <c r="W137" t="str">
        <f t="shared" si="130"/>
        <v>62 Leisure, travel and related personal service occupations</v>
      </c>
      <c r="X137" s="27">
        <f t="shared" si="131"/>
        <v>0.58662682076254136</v>
      </c>
      <c r="Y137" s="27">
        <f t="shared" si="131"/>
        <v>-1.2516838825365149</v>
      </c>
      <c r="Z137" s="27">
        <f t="shared" si="131"/>
        <v>-1.2100747964265874</v>
      </c>
      <c r="AA137" s="27">
        <f t="shared" si="131"/>
        <v>-0.3839125845180078</v>
      </c>
      <c r="AB137" s="27">
        <f t="shared" si="132"/>
        <v>-1.5939873809445952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-0.15406845948691084</v>
      </c>
      <c r="C138" s="27">
        <f t="shared" si="125"/>
        <v>0.17024676014542939</v>
      </c>
      <c r="D138" s="27">
        <f t="shared" si="125"/>
        <v>-0.21887003863943799</v>
      </c>
      <c r="E138" s="27">
        <f t="shared" si="125"/>
        <v>5.3070608568127953E-2</v>
      </c>
      <c r="F138" s="27">
        <f t="shared" si="126"/>
        <v>-0.16579943007131004</v>
      </c>
      <c r="L138" t="str">
        <f t="shared" si="127"/>
        <v>63 Community and civil enforcement occupations</v>
      </c>
      <c r="M138" s="27">
        <f t="shared" si="128"/>
        <v>-0.20625317432843182</v>
      </c>
      <c r="N138" s="27">
        <f t="shared" si="128"/>
        <v>0.22905423182654849</v>
      </c>
      <c r="O138" s="27">
        <f t="shared" si="128"/>
        <v>-0.32491994231924543</v>
      </c>
      <c r="P138" s="27">
        <f t="shared" si="128"/>
        <v>5.8483708908227683E-2</v>
      </c>
      <c r="Q138" s="27">
        <f t="shared" si="129"/>
        <v>-0.26643623341101774</v>
      </c>
      <c r="W138" t="str">
        <f t="shared" si="130"/>
        <v>63 Community and civil enforcement occupations</v>
      </c>
      <c r="X138" s="27">
        <f t="shared" si="131"/>
        <v>5.2184714841520319E-2</v>
      </c>
      <c r="Y138" s="27">
        <f t="shared" si="131"/>
        <v>-5.8807471681118384E-2</v>
      </c>
      <c r="Z138" s="27">
        <f t="shared" si="131"/>
        <v>0.10604990367980649</v>
      </c>
      <c r="AA138" s="27">
        <f t="shared" si="131"/>
        <v>-5.4131003400988975E-3</v>
      </c>
      <c r="AB138" s="27">
        <f t="shared" si="132"/>
        <v>0.10063680333970759</v>
      </c>
    </row>
    <row r="139" spans="1:28" x14ac:dyDescent="0.2">
      <c r="A139" t="str">
        <f t="shared" si="124"/>
        <v>71 Sales occupations</v>
      </c>
      <c r="B139" s="27">
        <f t="shared" si="125"/>
        <v>-1.7913010843159114</v>
      </c>
      <c r="C139" s="27">
        <f t="shared" si="125"/>
        <v>0.10398529475491358</v>
      </c>
      <c r="D139" s="27">
        <f t="shared" si="125"/>
        <v>-0.57482384659556374</v>
      </c>
      <c r="E139" s="27">
        <f t="shared" si="125"/>
        <v>-1.4517195196381607</v>
      </c>
      <c r="F139" s="27">
        <f t="shared" si="126"/>
        <v>-2.0265433662337244</v>
      </c>
      <c r="L139" t="str">
        <f t="shared" si="127"/>
        <v>71 Sales occupations</v>
      </c>
      <c r="M139" s="27">
        <f t="shared" si="128"/>
        <v>0.30490357449449235</v>
      </c>
      <c r="N139" s="27">
        <f t="shared" si="128"/>
        <v>-1.6353351017833972E-2</v>
      </c>
      <c r="O139" s="27">
        <f t="shared" si="128"/>
        <v>0.12779244119107958</v>
      </c>
      <c r="P139" s="27">
        <f t="shared" si="128"/>
        <v>0.16380416569643685</v>
      </c>
      <c r="Q139" s="27">
        <f t="shared" si="129"/>
        <v>0.29159660688751643</v>
      </c>
      <c r="W139" t="str">
        <f t="shared" si="130"/>
        <v>71 Sales occupations</v>
      </c>
      <c r="X139" s="27">
        <f t="shared" si="131"/>
        <v>-2.0962046588104002</v>
      </c>
      <c r="Y139" s="27">
        <f t="shared" si="131"/>
        <v>0.12033864577279019</v>
      </c>
      <c r="Z139" s="27">
        <f t="shared" si="131"/>
        <v>-0.70261628778660068</v>
      </c>
      <c r="AA139" s="27">
        <f t="shared" si="131"/>
        <v>-1.615523685334658</v>
      </c>
      <c r="AB139" s="27">
        <f t="shared" si="132"/>
        <v>-2.3181399731212586</v>
      </c>
    </row>
    <row r="140" spans="1:28" x14ac:dyDescent="0.2">
      <c r="A140" t="str">
        <f t="shared" si="124"/>
        <v>72 Customer service occupations</v>
      </c>
      <c r="B140" s="27">
        <f t="shared" si="125"/>
        <v>0.95008029841604547</v>
      </c>
      <c r="C140" s="27">
        <f t="shared" si="125"/>
        <v>0.24538379998323379</v>
      </c>
      <c r="D140" s="27">
        <f t="shared" si="125"/>
        <v>1.5875467646756043</v>
      </c>
      <c r="E140" s="27">
        <f t="shared" si="125"/>
        <v>1.748869979636023</v>
      </c>
      <c r="F140" s="27">
        <f t="shared" si="126"/>
        <v>3.3364167443116273</v>
      </c>
      <c r="L140" t="str">
        <f t="shared" si="127"/>
        <v>72 Customer service occupations</v>
      </c>
      <c r="M140" s="27">
        <f t="shared" si="128"/>
        <v>-0.35134144507992726</v>
      </c>
      <c r="N140" s="27">
        <f t="shared" si="128"/>
        <v>0.61389236411829629</v>
      </c>
      <c r="O140" s="27">
        <f t="shared" si="128"/>
        <v>1.2145361352248933</v>
      </c>
      <c r="P140" s="27">
        <f t="shared" si="128"/>
        <v>1.0959707487202994</v>
      </c>
      <c r="Q140" s="27">
        <f t="shared" si="129"/>
        <v>2.3105068839451928</v>
      </c>
      <c r="W140" t="str">
        <f t="shared" si="130"/>
        <v>72 Customer service occupations</v>
      </c>
      <c r="X140" s="27">
        <f t="shared" si="131"/>
        <v>1.3014217434959976</v>
      </c>
      <c r="Y140" s="27">
        <f t="shared" si="131"/>
        <v>-0.36850856413505184</v>
      </c>
      <c r="Z140" s="27">
        <f t="shared" si="131"/>
        <v>0.37301062945069852</v>
      </c>
      <c r="AA140" s="27">
        <f t="shared" si="131"/>
        <v>0.6528992309157271</v>
      </c>
      <c r="AB140" s="27">
        <f t="shared" si="132"/>
        <v>1.0259098603664256</v>
      </c>
    </row>
    <row r="141" spans="1:28" x14ac:dyDescent="0.2">
      <c r="A141" t="str">
        <f t="shared" si="124"/>
        <v>81 Process, plant and machine operatives</v>
      </c>
      <c r="B141" s="27">
        <f t="shared" si="125"/>
        <v>0.21144802267243357</v>
      </c>
      <c r="C141" s="27">
        <f t="shared" si="125"/>
        <v>-1.6322769143804692</v>
      </c>
      <c r="D141" s="27">
        <f t="shared" si="125"/>
        <v>0.97114190606308526</v>
      </c>
      <c r="E141" s="27">
        <f t="shared" si="125"/>
        <v>-0.48710771737134984</v>
      </c>
      <c r="F141" s="27">
        <f t="shared" si="126"/>
        <v>0.48403418869173542</v>
      </c>
      <c r="L141" t="str">
        <f t="shared" si="127"/>
        <v>81 Process, plant and machine operatives</v>
      </c>
      <c r="M141" s="27">
        <f t="shared" si="128"/>
        <v>0.24699035186099039</v>
      </c>
      <c r="N141" s="27">
        <f t="shared" si="128"/>
        <v>-1.3925989627530679</v>
      </c>
      <c r="O141" s="27">
        <f t="shared" si="128"/>
        <v>0.62872756211877778</v>
      </c>
      <c r="P141" s="27">
        <f t="shared" si="128"/>
        <v>-0.51524095786497348</v>
      </c>
      <c r="Q141" s="27">
        <f t="shared" si="129"/>
        <v>0.1134866042538043</v>
      </c>
      <c r="W141" t="str">
        <f t="shared" si="130"/>
        <v>81 Process, plant and machine operatives</v>
      </c>
      <c r="X141" s="27">
        <f t="shared" si="131"/>
        <v>-3.5542329188582578E-2</v>
      </c>
      <c r="Y141" s="27">
        <f t="shared" si="131"/>
        <v>-0.23967795162739569</v>
      </c>
      <c r="Z141" s="27">
        <f t="shared" si="131"/>
        <v>0.34241434394430281</v>
      </c>
      <c r="AA141" s="27">
        <f t="shared" si="131"/>
        <v>2.8133240493631195E-2</v>
      </c>
      <c r="AB141" s="27">
        <f t="shared" si="132"/>
        <v>0.37054758443793401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3.4592318644448312</v>
      </c>
      <c r="C142" s="27">
        <f t="shared" si="125"/>
        <v>-6.2592022723325869</v>
      </c>
      <c r="D142" s="27">
        <f t="shared" si="125"/>
        <v>0.39133117934207817</v>
      </c>
      <c r="E142" s="27">
        <f t="shared" si="125"/>
        <v>-0.70142466052165986</v>
      </c>
      <c r="F142" s="27">
        <f t="shared" si="126"/>
        <v>-0.31009348117958169</v>
      </c>
      <c r="L142" t="str">
        <f t="shared" si="127"/>
        <v>82 Transport and mobile machine drivers and operatives</v>
      </c>
      <c r="M142" s="27">
        <f t="shared" si="128"/>
        <v>3.4406062882202093</v>
      </c>
      <c r="N142" s="27">
        <f t="shared" si="128"/>
        <v>-5.8429842340021345</v>
      </c>
      <c r="O142" s="27">
        <f t="shared" si="128"/>
        <v>-0.30533771747422023</v>
      </c>
      <c r="P142" s="27">
        <f t="shared" si="128"/>
        <v>-1.092566721155773</v>
      </c>
      <c r="Q142" s="27">
        <f t="shared" si="129"/>
        <v>-1.3979044386299933</v>
      </c>
      <c r="W142" t="str">
        <f t="shared" si="130"/>
        <v>82 Transport and mobile machine drivers and operatives</v>
      </c>
      <c r="X142" s="27">
        <f t="shared" si="131"/>
        <v>1.862557622464811E-2</v>
      </c>
      <c r="Y142" s="27">
        <f t="shared" si="131"/>
        <v>-0.41621803833045723</v>
      </c>
      <c r="Z142" s="27">
        <f t="shared" si="131"/>
        <v>0.69666889681634236</v>
      </c>
      <c r="AA142" s="27">
        <f t="shared" si="131"/>
        <v>0.39114206063407453</v>
      </c>
      <c r="AB142" s="27">
        <f t="shared" si="132"/>
        <v>1.0878109574504169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-1.4149574497882096</v>
      </c>
      <c r="C143" s="27">
        <f t="shared" si="125"/>
        <v>-1.2829522435967142</v>
      </c>
      <c r="D143" s="27">
        <f t="shared" si="125"/>
        <v>8.1595379291261789</v>
      </c>
      <c r="E143" s="27">
        <f t="shared" si="125"/>
        <v>2.0017194817147157</v>
      </c>
      <c r="F143" s="27">
        <f t="shared" si="126"/>
        <v>10.161257410840895</v>
      </c>
      <c r="L143" t="str">
        <f t="shared" si="127"/>
        <v>91 Elementary trades and related occupations</v>
      </c>
      <c r="M143" s="27">
        <f t="shared" si="128"/>
        <v>-0.83979887682841259</v>
      </c>
      <c r="N143" s="27">
        <f t="shared" si="128"/>
        <v>-1.0969895840222996</v>
      </c>
      <c r="O143" s="27">
        <f t="shared" si="128"/>
        <v>3.096290857003444</v>
      </c>
      <c r="P143" s="27">
        <f t="shared" si="128"/>
        <v>0.81394455872549187</v>
      </c>
      <c r="Q143" s="27">
        <f t="shared" si="129"/>
        <v>3.9102354157289358</v>
      </c>
      <c r="W143" t="str">
        <f t="shared" si="130"/>
        <v>91 Elementary trades and related occupations</v>
      </c>
      <c r="X143" s="27">
        <f t="shared" si="131"/>
        <v>-0.57515857295982786</v>
      </c>
      <c r="Y143" s="27">
        <f t="shared" si="131"/>
        <v>-0.18596265957440017</v>
      </c>
      <c r="Z143" s="27">
        <f t="shared" si="131"/>
        <v>5.0632470721227545</v>
      </c>
      <c r="AA143" s="27">
        <f t="shared" si="131"/>
        <v>1.1877749229891963</v>
      </c>
      <c r="AB143" s="27">
        <f t="shared" si="132"/>
        <v>6.2510219951119499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1.3847501897341914</v>
      </c>
      <c r="C144" s="27">
        <f t="shared" si="125"/>
        <v>-7.6203378968407662</v>
      </c>
      <c r="D144" s="27">
        <f t="shared" si="125"/>
        <v>-7.1510567918880952</v>
      </c>
      <c r="E144" s="27">
        <f t="shared" si="125"/>
        <v>-4.8431045155805634</v>
      </c>
      <c r="F144" s="27">
        <f t="shared" si="126"/>
        <v>-11.994161307468659</v>
      </c>
      <c r="L144" t="str">
        <f t="shared" si="127"/>
        <v>92 Elementary administration and service occupations</v>
      </c>
      <c r="M144" s="27">
        <f t="shared" si="128"/>
        <v>-0.24920448874363643</v>
      </c>
      <c r="N144" s="27">
        <f t="shared" si="128"/>
        <v>-3.1998950845973084</v>
      </c>
      <c r="O144" s="27">
        <f t="shared" si="128"/>
        <v>-1.1228302698030603</v>
      </c>
      <c r="P144" s="27">
        <f t="shared" si="128"/>
        <v>-2.9771394588195434</v>
      </c>
      <c r="Q144" s="27">
        <f t="shared" si="129"/>
        <v>-4.0999697286226038</v>
      </c>
      <c r="W144" t="str">
        <f t="shared" si="130"/>
        <v>92 Elementary administration and service occupations</v>
      </c>
      <c r="X144" s="27">
        <f t="shared" si="131"/>
        <v>1.6339546784778776</v>
      </c>
      <c r="Y144" s="27">
        <f t="shared" si="131"/>
        <v>-4.4204428122435218</v>
      </c>
      <c r="Z144" s="27">
        <f t="shared" si="131"/>
        <v>-6.0282265220849922</v>
      </c>
      <c r="AA144" s="27">
        <f t="shared" si="131"/>
        <v>-1.8659650567610697</v>
      </c>
      <c r="AB144" s="27">
        <f t="shared" si="132"/>
        <v>-7.8941915788460619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43.819999999999709</v>
      </c>
      <c r="C146" s="29">
        <f t="shared" ref="C146" si="133">D35-C35</f>
        <v>-21.970999999999322</v>
      </c>
      <c r="D146" s="29">
        <f>E35-D35</f>
        <v>23.204999999998563</v>
      </c>
      <c r="E146" s="29">
        <f>F35-E35</f>
        <v>32.706000000000699</v>
      </c>
      <c r="F146" s="29">
        <f t="shared" ref="F146" si="134">F35-D35</f>
        <v>55.910999999999262</v>
      </c>
      <c r="L146" s="24" t="str">
        <f>L35</f>
        <v>All occupations</v>
      </c>
      <c r="M146" s="29">
        <f>N35-M35</f>
        <v>20.432477728790161</v>
      </c>
      <c r="N146" s="29">
        <f t="shared" ref="N146" si="135">O35-N35</f>
        <v>-17.579496322156672</v>
      </c>
      <c r="O146" s="29">
        <f>P35-O35</f>
        <v>13.479653069666711</v>
      </c>
      <c r="P146" s="29">
        <f>Q35-P35</f>
        <v>16.797190603837976</v>
      </c>
      <c r="Q146" s="29">
        <f t="shared" ref="Q146" si="136">Q35-O35</f>
        <v>30.276843673504686</v>
      </c>
      <c r="W146" s="24" t="str">
        <f>W35</f>
        <v>All occupations</v>
      </c>
      <c r="X146" s="29">
        <f>Y35-X35</f>
        <v>23.387522271210173</v>
      </c>
      <c r="Y146" s="29">
        <f t="shared" ref="Y146" si="137">Z35-Y35</f>
        <v>-4.3915036778430476</v>
      </c>
      <c r="Z146" s="29">
        <f>AA35-Z35</f>
        <v>9.7253469303327051</v>
      </c>
      <c r="AA146" s="29">
        <f>AB35-AA35</f>
        <v>15.908809396162155</v>
      </c>
      <c r="AB146" s="29">
        <f t="shared" ref="AB146" si="138">AB35-Z35</f>
        <v>25.63415632649486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61.906221069263793</v>
      </c>
      <c r="C153" s="11">
        <f t="shared" ref="C153:F153" si="143">C8</f>
        <v>72.86264646646768</v>
      </c>
      <c r="D153" s="11">
        <f t="shared" si="143"/>
        <v>73.855483770305653</v>
      </c>
      <c r="E153" s="11">
        <f t="shared" si="143"/>
        <v>67.811016245040634</v>
      </c>
      <c r="F153" s="11">
        <f t="shared" si="143"/>
        <v>73.592714894506571</v>
      </c>
      <c r="H153" s="40">
        <f>IF(D$151-B$151 &lt;&gt; 0,(EXP(LN(D153/B153)/(D$151-B$151))-1)*100,0)</f>
        <v>3.5928283515284543</v>
      </c>
      <c r="I153" s="40">
        <f>IF(F$151-D$151 &lt;&gt; 0,(EXP(LN(F153/D153)/(F$151-D$151))-1)*100,0)</f>
        <v>-2.3758665971918003E-2</v>
      </c>
      <c r="L153" s="10" t="str">
        <f>L8</f>
        <v>11 Corporate managers and directors</v>
      </c>
      <c r="M153" s="11">
        <f>M8</f>
        <v>42.204924636205007</v>
      </c>
      <c r="N153" s="11">
        <f t="shared" ref="N153:Q153" si="144">N8</f>
        <v>47.695554114518515</v>
      </c>
      <c r="O153" s="11">
        <f t="shared" si="144"/>
        <v>47.860452454531554</v>
      </c>
      <c r="P153" s="11">
        <f t="shared" si="144"/>
        <v>41.880165494985107</v>
      </c>
      <c r="Q153" s="11">
        <f t="shared" si="144"/>
        <v>43.540069865270823</v>
      </c>
      <c r="S153" s="40">
        <f>IF(O$151-M$151 &lt;&gt; 0,(EXP(LN(O153/M153)/(O$151-M$151))-1)*100,0)</f>
        <v>2.5469467570244264</v>
      </c>
      <c r="T153" s="40">
        <f>IF(Q$151-O$151 &lt;&gt; 0,(EXP(LN(Q153/O153)/(Q$151-O$151))-1)*100,0)</f>
        <v>-0.62873431323435813</v>
      </c>
      <c r="W153" s="10" t="str">
        <f>W8</f>
        <v>11 Corporate managers and directors</v>
      </c>
      <c r="X153" s="11">
        <f>X8</f>
        <v>19.70129643305869</v>
      </c>
      <c r="Y153" s="11">
        <f t="shared" ref="Y153:AB153" si="145">Y8</f>
        <v>25.167092351949165</v>
      </c>
      <c r="Z153" s="11">
        <f t="shared" si="145"/>
        <v>25.995031315774025</v>
      </c>
      <c r="AA153" s="11">
        <f t="shared" si="145"/>
        <v>25.930850750055566</v>
      </c>
      <c r="AB153" s="11">
        <f t="shared" si="145"/>
        <v>30.05264502923578</v>
      </c>
      <c r="AD153" s="40">
        <f>IF(Z$151-X$151 &lt;&gt; 0,(EXP(LN(Z153/X153)/(Z$151-X$151))-1)*100,0)</f>
        <v>5.7010028803458956</v>
      </c>
      <c r="AE153" s="40">
        <f>IF(AB$151-Z$151 &lt;&gt; 0,(EXP(LN(AB153/Z153)/(AB$151-Z$151))-1)*100,0)</f>
        <v>0.9716586552561024</v>
      </c>
    </row>
    <row r="154" spans="1:31" x14ac:dyDescent="0.2">
      <c r="A154" s="10" t="str">
        <f t="shared" si="142"/>
        <v>12 Other managers and proprietors</v>
      </c>
      <c r="B154" s="11">
        <f t="shared" si="142"/>
        <v>28.922309832092452</v>
      </c>
      <c r="C154" s="11">
        <f t="shared" ref="C154:F178" si="146">C9</f>
        <v>30.613159991143068</v>
      </c>
      <c r="D154" s="11">
        <f t="shared" si="146"/>
        <v>30.1584161865831</v>
      </c>
      <c r="E154" s="11">
        <f t="shared" si="146"/>
        <v>31.872235199109461</v>
      </c>
      <c r="F154" s="11">
        <f t="shared" si="146"/>
        <v>36.038439398686059</v>
      </c>
      <c r="H154" s="40">
        <f t="shared" ref="H154:H177" si="147">IF(D$151-B$151 &lt;&gt; 0,(EXP(LN(D154/B154)/(D$151-B$151))-1)*100,0)</f>
        <v>0.84052805168381983</v>
      </c>
      <c r="I154" s="40">
        <f t="shared" ref="I154:I180" si="148">IF(F$151-D$151 &lt;&gt; 0,(EXP(LN(F154/D154)/(F$151-D$151))-1)*100,0)</f>
        <v>1.1945592216803913</v>
      </c>
      <c r="L154" s="10" t="str">
        <f t="shared" ref="L154:Q154" si="149">L9</f>
        <v>12 Other managers and proprietors</v>
      </c>
      <c r="M154" s="11">
        <f t="shared" si="149"/>
        <v>16.826409508955059</v>
      </c>
      <c r="N154" s="11">
        <f t="shared" si="149"/>
        <v>17.773653252104243</v>
      </c>
      <c r="O154" s="11">
        <f t="shared" si="149"/>
        <v>16.644489555911008</v>
      </c>
      <c r="P154" s="11">
        <f t="shared" si="149"/>
        <v>19.051962523063899</v>
      </c>
      <c r="Q154" s="11">
        <f t="shared" si="149"/>
        <v>21.446882325030053</v>
      </c>
      <c r="S154" s="40">
        <f t="shared" ref="S154:S177" si="150">IF(O$151-M$151 &lt;&gt; 0,(EXP(LN(O154/M154)/(O$151-M$151))-1)*100,0)</f>
        <v>-0.21717269122552008</v>
      </c>
      <c r="T154" s="40">
        <f t="shared" ref="T154:T177" si="151">IF(Q$151-O$151 &lt;&gt; 0,(EXP(LN(Q154/O154)/(Q$151-O$151))-1)*100,0)</f>
        <v>1.7043618615562472</v>
      </c>
      <c r="W154" s="10" t="str">
        <f t="shared" ref="W154:AB154" si="152">W9</f>
        <v>12 Other managers and proprietors</v>
      </c>
      <c r="X154" s="11">
        <f t="shared" si="152"/>
        <v>12.095900323137384</v>
      </c>
      <c r="Y154" s="11">
        <f t="shared" si="152"/>
        <v>12.839506739038864</v>
      </c>
      <c r="Z154" s="11">
        <f t="shared" si="152"/>
        <v>13.513926630672087</v>
      </c>
      <c r="AA154" s="11">
        <f t="shared" si="152"/>
        <v>12.820272676045596</v>
      </c>
      <c r="AB154" s="11">
        <f t="shared" si="152"/>
        <v>14.591557073655997</v>
      </c>
      <c r="AD154" s="40">
        <f t="shared" ref="AD154:AD177" si="153">IF(Z$151-X$151 &lt;&gt; 0,(EXP(LN(Z154/X154)/(Z$151-X$151))-1)*100,0)</f>
        <v>2.2418434826038558</v>
      </c>
      <c r="AE154" s="40">
        <f t="shared" ref="AE154:AE177" si="154">IF(AB$151-Z$151 &lt;&gt; 0,(EXP(LN(AB154/Z154)/(AB$151-Z$151))-1)*100,0)</f>
        <v>0.51279245524764594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46.180650341641638</v>
      </c>
      <c r="C155" s="11">
        <f t="shared" si="146"/>
        <v>51.662154958670698</v>
      </c>
      <c r="D155" s="11">
        <f t="shared" si="146"/>
        <v>53.444383197263676</v>
      </c>
      <c r="E155" s="11">
        <f t="shared" si="146"/>
        <v>66.530248293397776</v>
      </c>
      <c r="F155" s="11">
        <f t="shared" si="146"/>
        <v>75.820939908139934</v>
      </c>
      <c r="H155" s="40">
        <f t="shared" si="147"/>
        <v>2.9647110156057144</v>
      </c>
      <c r="I155" s="40">
        <f t="shared" si="148"/>
        <v>2.3589462451171217</v>
      </c>
      <c r="L155" s="10" t="str">
        <f t="shared" ref="L155:Q155" si="155">L10</f>
        <v>21 Science, research, engineering and technology professionals</v>
      </c>
      <c r="M155" s="11">
        <f t="shared" si="155"/>
        <v>36.103348836807257</v>
      </c>
      <c r="N155" s="11">
        <f t="shared" si="155"/>
        <v>40.678677220372954</v>
      </c>
      <c r="O155" s="11">
        <f t="shared" si="155"/>
        <v>40.345753300532557</v>
      </c>
      <c r="P155" s="11">
        <f t="shared" si="155"/>
        <v>48.627548197427707</v>
      </c>
      <c r="Q155" s="11">
        <f t="shared" si="155"/>
        <v>54.222970876558669</v>
      </c>
      <c r="S155" s="40">
        <f t="shared" si="150"/>
        <v>2.2468808361732151</v>
      </c>
      <c r="T155" s="40">
        <f t="shared" si="151"/>
        <v>1.9903382256339919</v>
      </c>
      <c r="W155" s="10" t="str">
        <f t="shared" ref="W155:AB155" si="156">W10</f>
        <v>21 Science, research, engineering and technology professionals</v>
      </c>
      <c r="X155" s="11">
        <f t="shared" si="156"/>
        <v>10.077301504834319</v>
      </c>
      <c r="Y155" s="11">
        <f t="shared" si="156"/>
        <v>10.98347773829771</v>
      </c>
      <c r="Z155" s="11">
        <f t="shared" si="156"/>
        <v>13.098629896730994</v>
      </c>
      <c r="AA155" s="11">
        <f t="shared" si="156"/>
        <v>17.902700095970044</v>
      </c>
      <c r="AB155" s="11">
        <f t="shared" si="156"/>
        <v>21.5979690315813</v>
      </c>
      <c r="AD155" s="40">
        <f t="shared" si="153"/>
        <v>5.3843991543552461</v>
      </c>
      <c r="AE155" s="40">
        <f t="shared" si="154"/>
        <v>3.3901430442612179</v>
      </c>
    </row>
    <row r="156" spans="1:31" x14ac:dyDescent="0.2">
      <c r="A156" s="10" t="str">
        <f t="shared" si="142"/>
        <v>22 Health professionals</v>
      </c>
      <c r="B156" s="11">
        <f t="shared" si="142"/>
        <v>30.121972136787999</v>
      </c>
      <c r="C156" s="11">
        <f t="shared" si="146"/>
        <v>35.73893158815779</v>
      </c>
      <c r="D156" s="11">
        <f t="shared" si="146"/>
        <v>35.524802508335348</v>
      </c>
      <c r="E156" s="11">
        <f t="shared" si="146"/>
        <v>34.427733506065778</v>
      </c>
      <c r="F156" s="11">
        <f t="shared" si="146"/>
        <v>35.417031230075914</v>
      </c>
      <c r="H156" s="40">
        <f t="shared" si="147"/>
        <v>3.3545627399119482</v>
      </c>
      <c r="I156" s="40">
        <f t="shared" si="148"/>
        <v>-2.0253296067396231E-2</v>
      </c>
      <c r="L156" s="10" t="str">
        <f t="shared" ref="L156:Q156" si="157">L11</f>
        <v>22 Health professionals</v>
      </c>
      <c r="M156" s="11">
        <f t="shared" si="157"/>
        <v>6.2930153906288764</v>
      </c>
      <c r="N156" s="11">
        <f t="shared" si="157"/>
        <v>7.3839944328663272</v>
      </c>
      <c r="O156" s="11">
        <f t="shared" si="157"/>
        <v>8.0608468033932628</v>
      </c>
      <c r="P156" s="11">
        <f t="shared" si="157"/>
        <v>7.9146027159682371</v>
      </c>
      <c r="Q156" s="11">
        <f t="shared" si="157"/>
        <v>8.2513261977116876</v>
      </c>
      <c r="S156" s="40">
        <f t="shared" si="150"/>
        <v>5.0762039294314221</v>
      </c>
      <c r="T156" s="40">
        <f t="shared" si="151"/>
        <v>0.15582344682656402</v>
      </c>
      <c r="W156" s="10" t="str">
        <f t="shared" ref="W156:AB156" si="158">W11</f>
        <v>22 Health professionals</v>
      </c>
      <c r="X156" s="11">
        <f t="shared" si="158"/>
        <v>23.828956746159108</v>
      </c>
      <c r="Y156" s="11">
        <f t="shared" si="158"/>
        <v>28.354937155291399</v>
      </c>
      <c r="Z156" s="11">
        <f t="shared" si="158"/>
        <v>27.463955704942038</v>
      </c>
      <c r="AA156" s="11">
        <f t="shared" si="158"/>
        <v>26.513130790097573</v>
      </c>
      <c r="AB156" s="11">
        <f t="shared" si="158"/>
        <v>27.16570503236423</v>
      </c>
      <c r="AD156" s="40">
        <f t="shared" si="153"/>
        <v>2.8801555478116025</v>
      </c>
      <c r="AE156" s="40">
        <f t="shared" si="154"/>
        <v>-7.2767577832910657E-2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38.144706922161539</v>
      </c>
      <c r="C157" s="11">
        <f t="shared" si="146"/>
        <v>41.294697734427629</v>
      </c>
      <c r="D157" s="11">
        <f t="shared" si="146"/>
        <v>41.266498406253945</v>
      </c>
      <c r="E157" s="11">
        <f t="shared" si="146"/>
        <v>39.890929377157299</v>
      </c>
      <c r="F157" s="11">
        <f t="shared" si="146"/>
        <v>42.528113961393942</v>
      </c>
      <c r="H157" s="40">
        <f t="shared" si="147"/>
        <v>1.5857210044958769</v>
      </c>
      <c r="I157" s="40">
        <f t="shared" si="148"/>
        <v>0.20096411624663801</v>
      </c>
      <c r="L157" s="10" t="str">
        <f t="shared" ref="L157:Q157" si="159">L12</f>
        <v>23 Teaching and other educational professionals</v>
      </c>
      <c r="M157" s="11">
        <f t="shared" si="159"/>
        <v>11.881495315850591</v>
      </c>
      <c r="N157" s="11">
        <f t="shared" si="159"/>
        <v>12.20008577800586</v>
      </c>
      <c r="O157" s="11">
        <f t="shared" si="159"/>
        <v>12.778614876975169</v>
      </c>
      <c r="P157" s="11">
        <f t="shared" si="159"/>
        <v>12.773490525541284</v>
      </c>
      <c r="Q157" s="11">
        <f t="shared" si="159"/>
        <v>13.56220810132826</v>
      </c>
      <c r="S157" s="40">
        <f t="shared" si="150"/>
        <v>1.4664663713461978</v>
      </c>
      <c r="T157" s="40">
        <f t="shared" si="151"/>
        <v>0.39754845303245911</v>
      </c>
      <c r="W157" s="10" t="str">
        <f t="shared" ref="W157:AB157" si="160">W12</f>
        <v>23 Teaching and other educational professionals</v>
      </c>
      <c r="X157" s="11">
        <f t="shared" si="160"/>
        <v>26.263211606310986</v>
      </c>
      <c r="Y157" s="11">
        <f t="shared" si="160"/>
        <v>29.094611956421765</v>
      </c>
      <c r="Z157" s="11">
        <f t="shared" si="160"/>
        <v>28.487883529278776</v>
      </c>
      <c r="AA157" s="11">
        <f t="shared" si="160"/>
        <v>27.117438851616026</v>
      </c>
      <c r="AB157" s="11">
        <f t="shared" si="160"/>
        <v>28.965905860065714</v>
      </c>
      <c r="AD157" s="40">
        <f t="shared" si="153"/>
        <v>1.6394884171081481</v>
      </c>
      <c r="AE157" s="40">
        <f t="shared" si="154"/>
        <v>0.11099903040636683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49.058145612073972</v>
      </c>
      <c r="C158" s="11">
        <f t="shared" si="146"/>
        <v>56.614688651338042</v>
      </c>
      <c r="D158" s="11">
        <f t="shared" si="146"/>
        <v>59.95285747682275</v>
      </c>
      <c r="E158" s="11">
        <f t="shared" si="146"/>
        <v>63.404993336376926</v>
      </c>
      <c r="F158" s="11">
        <f t="shared" si="146"/>
        <v>70.179439204359653</v>
      </c>
      <c r="H158" s="40">
        <f t="shared" si="147"/>
        <v>4.0925749525414057</v>
      </c>
      <c r="I158" s="40">
        <f t="shared" si="148"/>
        <v>1.0555105193156056</v>
      </c>
      <c r="L158" s="10" t="str">
        <f t="shared" ref="L158:Q158" si="161">L13</f>
        <v>24 Business, media and public service professionals</v>
      </c>
      <c r="M158" s="11">
        <f t="shared" si="161"/>
        <v>28.666130191714526</v>
      </c>
      <c r="N158" s="11">
        <f t="shared" si="161"/>
        <v>31.574877548411351</v>
      </c>
      <c r="O158" s="11">
        <f t="shared" si="161"/>
        <v>32.904594336335961</v>
      </c>
      <c r="P158" s="11">
        <f t="shared" si="161"/>
        <v>35.291263634503181</v>
      </c>
      <c r="Q158" s="11">
        <f t="shared" si="161"/>
        <v>38.549094477562683</v>
      </c>
      <c r="S158" s="40">
        <f t="shared" si="150"/>
        <v>2.7963026623969878</v>
      </c>
      <c r="T158" s="40">
        <f t="shared" si="151"/>
        <v>1.0610584981323612</v>
      </c>
      <c r="W158" s="10" t="str">
        <f t="shared" ref="W158:AB158" si="162">W13</f>
        <v>24 Business, media and public service professionals</v>
      </c>
      <c r="X158" s="11">
        <f t="shared" si="162"/>
        <v>20.39201542035946</v>
      </c>
      <c r="Y158" s="11">
        <f t="shared" si="162"/>
        <v>25.039811102926709</v>
      </c>
      <c r="Z158" s="11">
        <f t="shared" si="162"/>
        <v>27.048263140486814</v>
      </c>
      <c r="AA158" s="11">
        <f t="shared" si="162"/>
        <v>28.113729701873776</v>
      </c>
      <c r="AB158" s="11">
        <f t="shared" si="162"/>
        <v>31.630344726797023</v>
      </c>
      <c r="AD158" s="40">
        <f t="shared" si="153"/>
        <v>5.8122249134743509</v>
      </c>
      <c r="AE158" s="40">
        <f t="shared" si="154"/>
        <v>1.0487555705613438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12.475062134687869</v>
      </c>
      <c r="C159" s="11">
        <f t="shared" si="146"/>
        <v>14.44425759613855</v>
      </c>
      <c r="D159" s="11">
        <f t="shared" si="146"/>
        <v>15.542428672864625</v>
      </c>
      <c r="E159" s="11">
        <f t="shared" si="146"/>
        <v>14.821823944239398</v>
      </c>
      <c r="F159" s="11">
        <f t="shared" si="146"/>
        <v>16.186036732466924</v>
      </c>
      <c r="H159" s="40">
        <f t="shared" si="147"/>
        <v>4.4949333052737295</v>
      </c>
      <c r="I159" s="40">
        <f t="shared" si="148"/>
        <v>0.27086833707254954</v>
      </c>
      <c r="L159" s="10" t="str">
        <f t="shared" ref="L159:Q159" si="163">L14</f>
        <v>31 Science, engineering and technology associate professionals</v>
      </c>
      <c r="M159" s="11">
        <f t="shared" si="163"/>
        <v>8.5784286186810839</v>
      </c>
      <c r="N159" s="11">
        <f t="shared" si="163"/>
        <v>10.419598441448995</v>
      </c>
      <c r="O159" s="11">
        <f t="shared" si="163"/>
        <v>10.717133597619958</v>
      </c>
      <c r="P159" s="11">
        <f t="shared" si="163"/>
        <v>9.6157648924917165</v>
      </c>
      <c r="Q159" s="11">
        <f t="shared" si="163"/>
        <v>10.010580958263207</v>
      </c>
      <c r="S159" s="40">
        <f t="shared" si="150"/>
        <v>4.5524419008797334</v>
      </c>
      <c r="T159" s="40">
        <f t="shared" si="151"/>
        <v>-0.45364193698981259</v>
      </c>
      <c r="W159" s="10" t="str">
        <f t="shared" ref="W159:AB159" si="164">W14</f>
        <v>31 Science, engineering and technology associate professionals</v>
      </c>
      <c r="X159" s="11">
        <f t="shared" si="164"/>
        <v>3.8966335160067924</v>
      </c>
      <c r="Y159" s="11">
        <f t="shared" si="164"/>
        <v>4.024659154689548</v>
      </c>
      <c r="Z159" s="11">
        <f t="shared" si="164"/>
        <v>4.8252950752446671</v>
      </c>
      <c r="AA159" s="11">
        <f t="shared" si="164"/>
        <v>5.2060590517476895</v>
      </c>
      <c r="AB159" s="11">
        <f t="shared" si="164"/>
        <v>6.175455774203698</v>
      </c>
      <c r="AD159" s="40">
        <f t="shared" si="153"/>
        <v>4.3678802637709513</v>
      </c>
      <c r="AE159" s="40">
        <f t="shared" si="154"/>
        <v>1.6583389603712195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13.553363519387618</v>
      </c>
      <c r="C160" s="11">
        <f t="shared" si="146"/>
        <v>15.34888680268083</v>
      </c>
      <c r="D160" s="11">
        <f t="shared" si="146"/>
        <v>15.633508824414326</v>
      </c>
      <c r="E160" s="11">
        <f t="shared" si="146"/>
        <v>24.013363618851077</v>
      </c>
      <c r="F160" s="11">
        <f t="shared" si="146"/>
        <v>27.264908208618547</v>
      </c>
      <c r="H160" s="40">
        <f t="shared" si="147"/>
        <v>2.8968015301693573</v>
      </c>
      <c r="I160" s="40">
        <f t="shared" si="148"/>
        <v>3.7774922232588493</v>
      </c>
      <c r="L160" s="10" t="str">
        <f t="shared" ref="L160:Q160" si="165">L15</f>
        <v>32 Health and social care associate professionals</v>
      </c>
      <c r="M160" s="11">
        <f t="shared" si="165"/>
        <v>2.7553825370972675</v>
      </c>
      <c r="N160" s="11">
        <f t="shared" si="165"/>
        <v>2.7778392745298337</v>
      </c>
      <c r="O160" s="11">
        <f t="shared" si="165"/>
        <v>3.169295109640117</v>
      </c>
      <c r="P160" s="11">
        <f t="shared" si="165"/>
        <v>4.1708968233524129</v>
      </c>
      <c r="Q160" s="11">
        <f t="shared" si="165"/>
        <v>4.5891365197095064</v>
      </c>
      <c r="S160" s="40">
        <f t="shared" si="150"/>
        <v>2.838600014025916</v>
      </c>
      <c r="T160" s="40">
        <f>IF(Q$151-O$151 &lt;&gt; 0,(EXP(LN(Q160/O160)/(Q$151-O$151))-1)*100,0)</f>
        <v>2.4985888934345946</v>
      </c>
      <c r="W160" s="10" t="str">
        <f t="shared" ref="W160:AB160" si="166">W15</f>
        <v>32 Health and social care associate professionals</v>
      </c>
      <c r="X160" s="11">
        <f t="shared" si="166"/>
        <v>10.797980982290344</v>
      </c>
      <c r="Y160" s="11">
        <f t="shared" si="166"/>
        <v>12.571047528151002</v>
      </c>
      <c r="Z160" s="11">
        <f t="shared" si="166"/>
        <v>12.464213714774205</v>
      </c>
      <c r="AA160" s="11">
        <f t="shared" si="166"/>
        <v>19.84246679549867</v>
      </c>
      <c r="AB160" s="11">
        <f t="shared" si="166"/>
        <v>22.67577168890903</v>
      </c>
      <c r="AD160" s="40">
        <f t="shared" si="153"/>
        <v>2.9116320765561365</v>
      </c>
      <c r="AE160" s="40">
        <f t="shared" si="154"/>
        <v>4.0702215828777977</v>
      </c>
    </row>
    <row r="161" spans="1:31" x14ac:dyDescent="0.2">
      <c r="A161" s="10" t="str">
        <f t="shared" si="142"/>
        <v>33 Protective service occupations</v>
      </c>
      <c r="B161" s="11">
        <f t="shared" si="142"/>
        <v>11.825486350138894</v>
      </c>
      <c r="C161" s="11">
        <f t="shared" si="146"/>
        <v>11.425728538428837</v>
      </c>
      <c r="D161" s="11">
        <f t="shared" si="146"/>
        <v>12.053922044251621</v>
      </c>
      <c r="E161" s="11">
        <f t="shared" si="146"/>
        <v>10.564070121558711</v>
      </c>
      <c r="F161" s="11">
        <f t="shared" si="146"/>
        <v>11.302650913932322</v>
      </c>
      <c r="H161" s="40">
        <f t="shared" si="147"/>
        <v>0.38339358652683675</v>
      </c>
      <c r="I161" s="40">
        <f t="shared" si="148"/>
        <v>-0.42809966617761708</v>
      </c>
      <c r="L161" s="10" t="str">
        <f t="shared" ref="L161:Q161" si="167">L16</f>
        <v>33 Protective service occupations</v>
      </c>
      <c r="M161" s="11">
        <f t="shared" si="167"/>
        <v>9.1158927377525867</v>
      </c>
      <c r="N161" s="11">
        <f t="shared" si="167"/>
        <v>8.460556048445385</v>
      </c>
      <c r="O161" s="11">
        <f t="shared" si="167"/>
        <v>8.7776366782995563</v>
      </c>
      <c r="P161" s="11">
        <f t="shared" si="167"/>
        <v>7.5632811913906295</v>
      </c>
      <c r="Q161" s="11">
        <f t="shared" si="167"/>
        <v>7.4525805315991853</v>
      </c>
      <c r="S161" s="40">
        <f t="shared" si="150"/>
        <v>-0.75339056942989036</v>
      </c>
      <c r="T161" s="40">
        <f t="shared" si="151"/>
        <v>-1.0850493932641259</v>
      </c>
      <c r="W161" s="10" t="str">
        <f t="shared" ref="W161:AB161" si="168">W16</f>
        <v>33 Protective service occupations</v>
      </c>
      <c r="X161" s="11">
        <f t="shared" si="168"/>
        <v>2.7095936123863327</v>
      </c>
      <c r="Y161" s="11">
        <f t="shared" si="168"/>
        <v>2.9651724899834671</v>
      </c>
      <c r="Z161" s="11">
        <f t="shared" si="168"/>
        <v>3.2762853659520714</v>
      </c>
      <c r="AA161" s="11">
        <f t="shared" si="168"/>
        <v>3.0007889301680915</v>
      </c>
      <c r="AB161" s="11">
        <f t="shared" si="168"/>
        <v>3.8500703823331386</v>
      </c>
      <c r="AD161" s="40">
        <f t="shared" si="153"/>
        <v>3.8712869337000466</v>
      </c>
      <c r="AE161" s="40">
        <f t="shared" si="154"/>
        <v>1.0816827334575452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18.841810956509402</v>
      </c>
      <c r="C162" s="11">
        <f t="shared" si="146"/>
        <v>17.707729219127671</v>
      </c>
      <c r="D162" s="11">
        <f t="shared" si="146"/>
        <v>18.360651651945673</v>
      </c>
      <c r="E162" s="11">
        <f t="shared" si="146"/>
        <v>16.779241204134077</v>
      </c>
      <c r="F162" s="11">
        <f t="shared" si="146"/>
        <v>18.232867487927493</v>
      </c>
      <c r="H162" s="40">
        <f t="shared" si="147"/>
        <v>-0.51603414345694487</v>
      </c>
      <c r="I162" s="40">
        <f t="shared" si="148"/>
        <v>-4.654920424517206E-2</v>
      </c>
      <c r="L162" s="10" t="str">
        <f t="shared" ref="L162:Q162" si="169">L17</f>
        <v>34 Culture, media and sports occupations</v>
      </c>
      <c r="M162" s="11">
        <f t="shared" si="169"/>
        <v>10.114550342015958</v>
      </c>
      <c r="N162" s="11">
        <f t="shared" si="169"/>
        <v>9.0008132877664497</v>
      </c>
      <c r="O162" s="11">
        <f t="shared" si="169"/>
        <v>8.965606819913388</v>
      </c>
      <c r="P162" s="11">
        <f t="shared" si="169"/>
        <v>8.1120376702811416</v>
      </c>
      <c r="Q162" s="11">
        <f t="shared" si="169"/>
        <v>9.0338210384651116</v>
      </c>
      <c r="S162" s="40">
        <f t="shared" si="150"/>
        <v>-2.382738104672133</v>
      </c>
      <c r="T162" s="40">
        <f t="shared" si="151"/>
        <v>5.0543667856906005E-2</v>
      </c>
      <c r="W162" s="10" t="str">
        <f t="shared" ref="W162:AB162" si="170">W17</f>
        <v>34 Culture, media and sports occupations</v>
      </c>
      <c r="X162" s="11">
        <f t="shared" si="170"/>
        <v>8.7272606144934457</v>
      </c>
      <c r="Y162" s="11">
        <f t="shared" si="170"/>
        <v>8.7069159313612197</v>
      </c>
      <c r="Z162" s="11">
        <f t="shared" si="170"/>
        <v>9.3950448320322906</v>
      </c>
      <c r="AA162" s="11">
        <f t="shared" si="170"/>
        <v>8.6672035338529643</v>
      </c>
      <c r="AB162" s="11">
        <f t="shared" si="170"/>
        <v>9.19904644946239</v>
      </c>
      <c r="AD162" s="40">
        <f t="shared" si="153"/>
        <v>1.4855436039110659</v>
      </c>
      <c r="AE162" s="40">
        <f t="shared" si="154"/>
        <v>-0.14045175987469349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53.113575129806911</v>
      </c>
      <c r="C163" s="11">
        <f t="shared" si="146"/>
        <v>56.471001968112418</v>
      </c>
      <c r="D163" s="11">
        <f t="shared" si="146"/>
        <v>57.7445557155662</v>
      </c>
      <c r="E163" s="11">
        <f t="shared" si="146"/>
        <v>59.246038288532958</v>
      </c>
      <c r="F163" s="11">
        <f t="shared" si="146"/>
        <v>62.692709115045687</v>
      </c>
      <c r="H163" s="40">
        <f t="shared" si="147"/>
        <v>1.6859854561369625</v>
      </c>
      <c r="I163" s="40">
        <f t="shared" si="148"/>
        <v>0.54961210383819292</v>
      </c>
      <c r="L163" s="10" t="str">
        <f t="shared" ref="L163:Q163" si="171">L18</f>
        <v>35 Business and public service associate professionals</v>
      </c>
      <c r="M163" s="11">
        <f t="shared" si="171"/>
        <v>28.104465784645534</v>
      </c>
      <c r="N163" s="11">
        <f t="shared" si="171"/>
        <v>29.230284876886021</v>
      </c>
      <c r="O163" s="11">
        <f t="shared" si="171"/>
        <v>30.131606950214557</v>
      </c>
      <c r="P163" s="11">
        <f t="shared" si="171"/>
        <v>30.705110387134486</v>
      </c>
      <c r="Q163" s="11">
        <f t="shared" si="171"/>
        <v>31.710165124181085</v>
      </c>
      <c r="S163" s="40">
        <f t="shared" si="150"/>
        <v>1.402670329847977</v>
      </c>
      <c r="T163" s="40">
        <f t="shared" si="151"/>
        <v>0.34099747971276795</v>
      </c>
      <c r="W163" s="10" t="str">
        <f t="shared" ref="W163:AB163" si="172">W18</f>
        <v>35 Business and public service associate professionals</v>
      </c>
      <c r="X163" s="11">
        <f t="shared" si="172"/>
        <v>25.009109345161384</v>
      </c>
      <c r="Y163" s="11">
        <f t="shared" si="172"/>
        <v>27.240717091226383</v>
      </c>
      <c r="Z163" s="11">
        <f t="shared" si="172"/>
        <v>27.612948765351636</v>
      </c>
      <c r="AA163" s="11">
        <f t="shared" si="172"/>
        <v>28.540927901398497</v>
      </c>
      <c r="AB163" s="11">
        <f t="shared" si="172"/>
        <v>30.982543990864553</v>
      </c>
      <c r="AD163" s="40">
        <f t="shared" si="153"/>
        <v>2.0006436644668835</v>
      </c>
      <c r="AE163" s="40">
        <f t="shared" si="154"/>
        <v>0.77054774277938165</v>
      </c>
    </row>
    <row r="164" spans="1:31" x14ac:dyDescent="0.2">
      <c r="A164" s="10" t="str">
        <f t="shared" si="142"/>
        <v>41 Administrative occupations</v>
      </c>
      <c r="B164" s="11">
        <f t="shared" si="142"/>
        <v>70.701628761611772</v>
      </c>
      <c r="C164" s="11">
        <f t="shared" si="146"/>
        <v>68.995486730492729</v>
      </c>
      <c r="D164" s="11">
        <f t="shared" si="146"/>
        <v>70.515440415852467</v>
      </c>
      <c r="E164" s="11">
        <f t="shared" si="146"/>
        <v>72.385708854763124</v>
      </c>
      <c r="F164" s="11">
        <f t="shared" si="146"/>
        <v>69.069522460433248</v>
      </c>
      <c r="H164" s="40">
        <f t="shared" si="147"/>
        <v>-5.2724324930941702E-2</v>
      </c>
      <c r="I164" s="40">
        <f t="shared" si="148"/>
        <v>-0.13802552104551502</v>
      </c>
      <c r="L164" s="10" t="str">
        <f t="shared" ref="L164:Q164" si="173">L19</f>
        <v>41 Administrative occupations</v>
      </c>
      <c r="M164" s="11">
        <f t="shared" si="173"/>
        <v>17.748107699117146</v>
      </c>
      <c r="N164" s="11">
        <f t="shared" si="173"/>
        <v>16.464463433489957</v>
      </c>
      <c r="O164" s="11">
        <f t="shared" si="173"/>
        <v>19.024765781820999</v>
      </c>
      <c r="P164" s="11">
        <f t="shared" si="173"/>
        <v>19.979936631056013</v>
      </c>
      <c r="Q164" s="11">
        <f t="shared" si="173"/>
        <v>21.688934324939183</v>
      </c>
      <c r="S164" s="40">
        <f t="shared" si="150"/>
        <v>1.3989487919596533</v>
      </c>
      <c r="T164" s="40">
        <f t="shared" si="151"/>
        <v>0.87756555228211131</v>
      </c>
      <c r="W164" s="10" t="str">
        <f t="shared" ref="W164:AB164" si="174">W19</f>
        <v>41 Administrative occupations</v>
      </c>
      <c r="X164" s="11">
        <f t="shared" si="174"/>
        <v>52.953521062494602</v>
      </c>
      <c r="Y164" s="11">
        <f t="shared" si="174"/>
        <v>52.531023297002896</v>
      </c>
      <c r="Z164" s="11">
        <f t="shared" si="174"/>
        <v>51.490674634031549</v>
      </c>
      <c r="AA164" s="11">
        <f t="shared" si="174"/>
        <v>52.405772223707075</v>
      </c>
      <c r="AB164" s="11">
        <f t="shared" si="174"/>
        <v>47.380588135494065</v>
      </c>
      <c r="AD164" s="40">
        <f t="shared" si="153"/>
        <v>-0.55871040553593376</v>
      </c>
      <c r="AE164" s="40">
        <f t="shared" si="154"/>
        <v>-0.55305236585134754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20.723317770503602</v>
      </c>
      <c r="C165" s="11">
        <f t="shared" si="146"/>
        <v>18.731568827432458</v>
      </c>
      <c r="D165" s="11">
        <f t="shared" si="146"/>
        <v>18.24378673697386</v>
      </c>
      <c r="E165" s="11">
        <f t="shared" si="146"/>
        <v>16.644599507060828</v>
      </c>
      <c r="F165" s="11">
        <f t="shared" si="146"/>
        <v>12.702597132529799</v>
      </c>
      <c r="H165" s="40">
        <f t="shared" si="147"/>
        <v>-2.5164940333426089</v>
      </c>
      <c r="I165" s="40">
        <f t="shared" si="148"/>
        <v>-2.3845630763054793</v>
      </c>
      <c r="L165" s="10" t="str">
        <f t="shared" ref="L165:Q165" si="175">L20</f>
        <v>42 Secretarial and related occupations</v>
      </c>
      <c r="M165" s="11">
        <f t="shared" si="175"/>
        <v>0.97758224812287631</v>
      </c>
      <c r="N165" s="11">
        <f t="shared" si="175"/>
        <v>0.79265123747708688</v>
      </c>
      <c r="O165" s="11">
        <f t="shared" si="175"/>
        <v>0.72890185819199538</v>
      </c>
      <c r="P165" s="11">
        <f t="shared" si="175"/>
        <v>0.70653752709525286</v>
      </c>
      <c r="Q165" s="11">
        <f t="shared" si="175"/>
        <v>0.79182782661403606</v>
      </c>
      <c r="S165" s="40">
        <f>IF(O$151-M$151 &lt;&gt; 0,(EXP(LN(O165/M165)/(O$151-M$151))-1)*100,0)</f>
        <v>-5.7018548662235213</v>
      </c>
      <c r="T165" s="40">
        <f t="shared" si="151"/>
        <v>0.55355903954974472</v>
      </c>
      <c r="W165" s="10" t="str">
        <f t="shared" ref="W165:AB165" si="176">W20</f>
        <v>42 Secretarial and related occupations</v>
      </c>
      <c r="X165" s="11">
        <f t="shared" si="176"/>
        <v>19.74573552238073</v>
      </c>
      <c r="Y165" s="11">
        <f t="shared" si="176"/>
        <v>17.938917589955377</v>
      </c>
      <c r="Z165" s="11">
        <f t="shared" si="176"/>
        <v>17.514884878781857</v>
      </c>
      <c r="AA165" s="11">
        <f t="shared" si="176"/>
        <v>15.938061979965575</v>
      </c>
      <c r="AB165" s="11">
        <f t="shared" si="176"/>
        <v>11.910769305915759</v>
      </c>
      <c r="AD165" s="40">
        <f t="shared" si="153"/>
        <v>-2.3692120730492094</v>
      </c>
      <c r="AE165" s="40">
        <f t="shared" si="154"/>
        <v>-2.5379590412100916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10.460813386382172</v>
      </c>
      <c r="C166" s="11">
        <f t="shared" si="146"/>
        <v>12.198348221815962</v>
      </c>
      <c r="D166" s="11">
        <f t="shared" si="146"/>
        <v>8.7622977667076292</v>
      </c>
      <c r="E166" s="11">
        <f t="shared" si="146"/>
        <v>8.9143955549022973</v>
      </c>
      <c r="F166" s="11">
        <f t="shared" si="146"/>
        <v>10.157537838415402</v>
      </c>
      <c r="H166" s="40">
        <f t="shared" si="147"/>
        <v>-3.4815118460304495</v>
      </c>
      <c r="I166" s="40">
        <f t="shared" si="148"/>
        <v>0.98992028928843734</v>
      </c>
      <c r="L166" s="10" t="str">
        <f t="shared" ref="L166:Q166" si="177">L21</f>
        <v>51 Skilled agricultural and related trades</v>
      </c>
      <c r="M166" s="11">
        <f t="shared" si="177"/>
        <v>7.7892281087602582</v>
      </c>
      <c r="N166" s="11">
        <f t="shared" si="177"/>
        <v>10.410614614739517</v>
      </c>
      <c r="O166" s="11">
        <f t="shared" si="177"/>
        <v>6.5327417601202828</v>
      </c>
      <c r="P166" s="11">
        <f t="shared" si="177"/>
        <v>6.4772985369927074</v>
      </c>
      <c r="Q166" s="11">
        <f t="shared" si="177"/>
        <v>7.2026799849683973</v>
      </c>
      <c r="S166" s="40">
        <f t="shared" si="150"/>
        <v>-3.4571281277558485</v>
      </c>
      <c r="T166" s="40">
        <f t="shared" si="151"/>
        <v>0.65296558781220426</v>
      </c>
      <c r="W166" s="10" t="str">
        <f t="shared" ref="W166:AB166" si="178">W21</f>
        <v>51 Skilled agricultural and related trades</v>
      </c>
      <c r="X166" s="11">
        <f t="shared" si="178"/>
        <v>2.6715852776219084</v>
      </c>
      <c r="Y166" s="11">
        <f t="shared" si="178"/>
        <v>1.7877336070764409</v>
      </c>
      <c r="Z166" s="11">
        <f t="shared" si="178"/>
        <v>2.2295560065873414</v>
      </c>
      <c r="AA166" s="11">
        <f t="shared" si="178"/>
        <v>2.4370970179095912</v>
      </c>
      <c r="AB166" s="11">
        <f t="shared" si="178"/>
        <v>2.9548578534470149</v>
      </c>
      <c r="AD166" s="40">
        <f t="shared" si="153"/>
        <v>-3.5527455936472441</v>
      </c>
      <c r="AE166" s="40">
        <f t="shared" si="154"/>
        <v>1.8953926405545829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27.827382279357739</v>
      </c>
      <c r="C167" s="11">
        <f t="shared" si="146"/>
        <v>29.10570893262523</v>
      </c>
      <c r="D167" s="11">
        <f t="shared" si="146"/>
        <v>25.416457228974362</v>
      </c>
      <c r="E167" s="11">
        <f t="shared" si="146"/>
        <v>26.112857360022698</v>
      </c>
      <c r="F167" s="11">
        <f t="shared" si="146"/>
        <v>25.640193043476959</v>
      </c>
      <c r="H167" s="40">
        <f t="shared" si="147"/>
        <v>-1.7961459721462791</v>
      </c>
      <c r="I167" s="40">
        <f t="shared" si="148"/>
        <v>5.8445568816889448E-2</v>
      </c>
      <c r="L167" s="10" t="str">
        <f t="shared" ref="L167:Q167" si="179">L22</f>
        <v>52 Skilled metal, electrical and electronic trades</v>
      </c>
      <c r="M167" s="11">
        <f t="shared" si="179"/>
        <v>27.222056568276464</v>
      </c>
      <c r="N167" s="11">
        <f t="shared" si="179"/>
        <v>28.053558786070582</v>
      </c>
      <c r="O167" s="11">
        <f t="shared" si="179"/>
        <v>24.657575312600031</v>
      </c>
      <c r="P167" s="11">
        <f t="shared" si="179"/>
        <v>24.696031421861676</v>
      </c>
      <c r="Q167" s="11">
        <f t="shared" si="179"/>
        <v>23.711321379672494</v>
      </c>
      <c r="S167" s="40">
        <f t="shared" si="150"/>
        <v>-1.9594165252074691</v>
      </c>
      <c r="T167" s="40">
        <f t="shared" si="151"/>
        <v>-0.26053693695826663</v>
      </c>
      <c r="W167" s="10" t="str">
        <f t="shared" ref="W167:AB167" si="180">W22</f>
        <v>52 Skilled metal, electrical and electronic trades</v>
      </c>
      <c r="X167" s="11">
        <f t="shared" si="180"/>
        <v>0.60532571108126121</v>
      </c>
      <c r="Y167" s="11">
        <f t="shared" si="180"/>
        <v>1.0521501465546306</v>
      </c>
      <c r="Z167" s="11">
        <f t="shared" si="180"/>
        <v>0.75888191637432645</v>
      </c>
      <c r="AA167" s="11">
        <f t="shared" si="180"/>
        <v>1.416825938161018</v>
      </c>
      <c r="AB167" s="11">
        <f t="shared" si="180"/>
        <v>1.9288716638044636</v>
      </c>
      <c r="AD167" s="40">
        <f t="shared" si="153"/>
        <v>4.6253723547017955</v>
      </c>
      <c r="AE167" s="40">
        <f t="shared" si="154"/>
        <v>6.4164111927906164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27.005443884231831</v>
      </c>
      <c r="C168" s="11">
        <f t="shared" si="146"/>
        <v>26.707795216915041</v>
      </c>
      <c r="D168" s="11">
        <f t="shared" si="146"/>
        <v>24.027744540779498</v>
      </c>
      <c r="E168" s="11">
        <f t="shared" si="146"/>
        <v>24.66217309847848</v>
      </c>
      <c r="F168" s="11">
        <f t="shared" si="146"/>
        <v>22.514500124524741</v>
      </c>
      <c r="H168" s="40">
        <f t="shared" si="147"/>
        <v>-2.3094989311819192</v>
      </c>
      <c r="I168" s="40">
        <f t="shared" si="148"/>
        <v>-0.4327252583832375</v>
      </c>
      <c r="L168" s="10" t="str">
        <f t="shared" ref="L168:Q168" si="181">L23</f>
        <v>53 Skilled construction and building trades</v>
      </c>
      <c r="M168" s="11">
        <f t="shared" si="181"/>
        <v>26.587733105281504</v>
      </c>
      <c r="N168" s="11">
        <f t="shared" si="181"/>
        <v>26.197033329021441</v>
      </c>
      <c r="O168" s="11">
        <f t="shared" si="181"/>
        <v>23.55073542587176</v>
      </c>
      <c r="P168" s="11">
        <f t="shared" si="181"/>
        <v>24.344717328514626</v>
      </c>
      <c r="Q168" s="11">
        <f t="shared" si="181"/>
        <v>22.130245168956328</v>
      </c>
      <c r="S168" s="40">
        <f t="shared" si="150"/>
        <v>-2.3966705509059549</v>
      </c>
      <c r="T168" s="40">
        <f t="shared" si="151"/>
        <v>-0.41388655670223651</v>
      </c>
      <c r="W168" s="10" t="str">
        <f t="shared" ref="W168:AB168" si="182">W23</f>
        <v>53 Skilled construction and building trades</v>
      </c>
      <c r="X168" s="11">
        <f t="shared" si="182"/>
        <v>0.41771077895031727</v>
      </c>
      <c r="Y168" s="11">
        <f t="shared" si="182"/>
        <v>0.51076188789358778</v>
      </c>
      <c r="Z168" s="11">
        <f t="shared" si="182"/>
        <v>0.47700911490774789</v>
      </c>
      <c r="AA168" s="11">
        <f t="shared" si="182"/>
        <v>0.31745576996385111</v>
      </c>
      <c r="AB168" s="11">
        <f t="shared" si="182"/>
        <v>0.38425495556843736</v>
      </c>
      <c r="AD168" s="40">
        <f t="shared" si="153"/>
        <v>2.6904836045602121</v>
      </c>
      <c r="AE168" s="40">
        <f t="shared" si="154"/>
        <v>-1.4311885222983323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18.759090250823053</v>
      </c>
      <c r="C169" s="11">
        <f t="shared" si="146"/>
        <v>17.478509554361377</v>
      </c>
      <c r="D169" s="11">
        <f t="shared" si="146"/>
        <v>16.061304127026023</v>
      </c>
      <c r="E169" s="11">
        <f t="shared" si="146"/>
        <v>17.62035157968878</v>
      </c>
      <c r="F169" s="11">
        <f t="shared" si="146"/>
        <v>18.599409326000934</v>
      </c>
      <c r="H169" s="40">
        <f t="shared" si="147"/>
        <v>-3.0575912399927629</v>
      </c>
      <c r="I169" s="40">
        <f t="shared" si="148"/>
        <v>0.98291192321080523</v>
      </c>
      <c r="L169" s="10" t="str">
        <f t="shared" ref="L169:Q169" si="183">L24</f>
        <v>54 Textiles, printing and other skilled trades</v>
      </c>
      <c r="M169" s="11">
        <f t="shared" si="183"/>
        <v>11.68920755035999</v>
      </c>
      <c r="N169" s="11">
        <f t="shared" si="183"/>
        <v>11.033209591249475</v>
      </c>
      <c r="O169" s="11">
        <f t="shared" si="183"/>
        <v>9.2443775966060517</v>
      </c>
      <c r="P169" s="11">
        <f t="shared" si="183"/>
        <v>10.222142043919964</v>
      </c>
      <c r="Q169" s="11">
        <f t="shared" si="183"/>
        <v>10.685925475403645</v>
      </c>
      <c r="S169" s="40">
        <f t="shared" si="150"/>
        <v>-4.584589890835133</v>
      </c>
      <c r="T169" s="40">
        <f t="shared" si="151"/>
        <v>0.97076134844424899</v>
      </c>
      <c r="W169" s="10" t="str">
        <f t="shared" ref="W169:AB169" si="184">W24</f>
        <v>54 Textiles, printing and other skilled trades</v>
      </c>
      <c r="X169" s="11">
        <f t="shared" si="184"/>
        <v>7.0698827004630678</v>
      </c>
      <c r="Y169" s="11">
        <f t="shared" si="184"/>
        <v>6.4452999631118919</v>
      </c>
      <c r="Z169" s="11">
        <f t="shared" si="184"/>
        <v>6.8169265304199653</v>
      </c>
      <c r="AA169" s="11">
        <f t="shared" si="184"/>
        <v>7.398209535768828</v>
      </c>
      <c r="AB169" s="11">
        <f t="shared" si="184"/>
        <v>7.9134838505973013</v>
      </c>
      <c r="AD169" s="40">
        <f t="shared" si="153"/>
        <v>-0.7260548674309808</v>
      </c>
      <c r="AE169" s="40">
        <f t="shared" si="154"/>
        <v>0.9993565871694976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61.381027644915861</v>
      </c>
      <c r="C170" s="11">
        <f t="shared" si="146"/>
        <v>63.394285012012162</v>
      </c>
      <c r="D170" s="11">
        <f t="shared" si="146"/>
        <v>60.525895320352852</v>
      </c>
      <c r="E170" s="11">
        <f t="shared" si="146"/>
        <v>62.698133645621411</v>
      </c>
      <c r="F170" s="11">
        <f t="shared" si="146"/>
        <v>66.514011351179164</v>
      </c>
      <c r="H170" s="40">
        <f t="shared" si="147"/>
        <v>-0.2801966365489017</v>
      </c>
      <c r="I170" s="40">
        <f t="shared" si="148"/>
        <v>0.63092417564396541</v>
      </c>
      <c r="L170" s="10" t="str">
        <f t="shared" ref="L170:Q170" si="185">L25</f>
        <v>61 Caring personal service occupations</v>
      </c>
      <c r="M170" s="11">
        <f t="shared" si="185"/>
        <v>11.643933870895406</v>
      </c>
      <c r="N170" s="11">
        <f t="shared" si="185"/>
        <v>11.446391513367242</v>
      </c>
      <c r="O170" s="11">
        <f t="shared" si="185"/>
        <v>11.364118086605709</v>
      </c>
      <c r="P170" s="11">
        <f t="shared" si="185"/>
        <v>13.551063212715269</v>
      </c>
      <c r="Q170" s="11">
        <f t="shared" si="185"/>
        <v>15.638115810689142</v>
      </c>
      <c r="S170" s="40">
        <f t="shared" si="150"/>
        <v>-0.48530838283492583</v>
      </c>
      <c r="T170" s="40">
        <f t="shared" si="151"/>
        <v>2.1511466132013712</v>
      </c>
      <c r="W170" s="10" t="str">
        <f t="shared" ref="W170:AB170" si="186">W25</f>
        <v>61 Caring personal service occupations</v>
      </c>
      <c r="X170" s="11">
        <f t="shared" si="186"/>
        <v>49.737093774020465</v>
      </c>
      <c r="Y170" s="11">
        <f t="shared" si="186"/>
        <v>51.947893498644973</v>
      </c>
      <c r="Z170" s="11">
        <f t="shared" si="186"/>
        <v>49.161777233747223</v>
      </c>
      <c r="AA170" s="11">
        <f t="shared" si="186"/>
        <v>49.147070432906169</v>
      </c>
      <c r="AB170" s="11">
        <f t="shared" si="186"/>
        <v>50.875895540489971</v>
      </c>
      <c r="AD170" s="40">
        <f t="shared" si="153"/>
        <v>-0.23242092827823191</v>
      </c>
      <c r="AE170" s="40">
        <f t="shared" si="154"/>
        <v>0.22874662878444862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21.202747526619135</v>
      </c>
      <c r="C171" s="11">
        <f t="shared" si="146"/>
        <v>22.583986116972572</v>
      </c>
      <c r="D171" s="11">
        <f t="shared" si="146"/>
        <v>20.593291008314516</v>
      </c>
      <c r="E171" s="11">
        <f t="shared" si="146"/>
        <v>19.324005762501528</v>
      </c>
      <c r="F171" s="11">
        <f t="shared" si="146"/>
        <v>19.655992508983175</v>
      </c>
      <c r="H171" s="40">
        <f t="shared" si="147"/>
        <v>-0.58161065940293133</v>
      </c>
      <c r="I171" s="40">
        <f t="shared" si="148"/>
        <v>-0.31007220961045689</v>
      </c>
      <c r="L171" s="10" t="str">
        <f t="shared" ref="L171:Q171" si="187">L26</f>
        <v>62 Leisure, travel and related personal service occupations</v>
      </c>
      <c r="M171" s="11">
        <f t="shared" si="187"/>
        <v>6.3232762880658795</v>
      </c>
      <c r="N171" s="11">
        <f t="shared" si="187"/>
        <v>7.1178880576567813</v>
      </c>
      <c r="O171" s="11">
        <f t="shared" si="187"/>
        <v>6.3788768315352282</v>
      </c>
      <c r="P171" s="11">
        <f t="shared" si="187"/>
        <v>6.3196663821488537</v>
      </c>
      <c r="Q171" s="11">
        <f t="shared" si="187"/>
        <v>7.0355657131484914</v>
      </c>
      <c r="S171" s="40">
        <f t="shared" si="150"/>
        <v>0.17524463021514336</v>
      </c>
      <c r="T171" s="40">
        <f t="shared" si="151"/>
        <v>0.65537870066498805</v>
      </c>
      <c r="W171" s="10" t="str">
        <f t="shared" ref="W171:AB171" si="188">W26</f>
        <v>62 Leisure, travel and related personal service occupations</v>
      </c>
      <c r="X171" s="11">
        <f t="shared" si="188"/>
        <v>14.879471238553254</v>
      </c>
      <c r="Y171" s="11">
        <f t="shared" si="188"/>
        <v>15.466098059315796</v>
      </c>
      <c r="Z171" s="11">
        <f t="shared" si="188"/>
        <v>14.214414176779281</v>
      </c>
      <c r="AA171" s="11">
        <f t="shared" si="188"/>
        <v>13.004339380352693</v>
      </c>
      <c r="AB171" s="11">
        <f t="shared" si="188"/>
        <v>12.620426795834685</v>
      </c>
      <c r="AD171" s="40">
        <f t="shared" si="153"/>
        <v>-0.91035021342423805</v>
      </c>
      <c r="AE171" s="40">
        <f t="shared" si="154"/>
        <v>-0.78979696448352454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1.0211921346615562</v>
      </c>
      <c r="C172" s="11">
        <f t="shared" si="146"/>
        <v>0.86712367517464539</v>
      </c>
      <c r="D172" s="11">
        <f t="shared" si="146"/>
        <v>1.0373704353200748</v>
      </c>
      <c r="E172" s="11">
        <f t="shared" si="146"/>
        <v>0.81850039668063679</v>
      </c>
      <c r="F172" s="11">
        <f t="shared" si="146"/>
        <v>0.87157100524876474</v>
      </c>
      <c r="H172" s="40">
        <f t="shared" si="147"/>
        <v>0.31486224119945394</v>
      </c>
      <c r="I172" s="40">
        <f t="shared" si="148"/>
        <v>-1.1542668058508343</v>
      </c>
      <c r="L172" s="10" t="str">
        <f t="shared" ref="L172:Q172" si="189">L27</f>
        <v>63 Community and civil enforcement occupations</v>
      </c>
      <c r="M172" s="11">
        <f t="shared" si="189"/>
        <v>0.75571358974827985</v>
      </c>
      <c r="N172" s="11">
        <f t="shared" si="189"/>
        <v>0.54946041541984803</v>
      </c>
      <c r="O172" s="11">
        <f t="shared" si="189"/>
        <v>0.77851464724639652</v>
      </c>
      <c r="P172" s="11">
        <f t="shared" si="189"/>
        <v>0.45359470492715109</v>
      </c>
      <c r="Q172" s="11">
        <f t="shared" si="189"/>
        <v>0.51207841383537878</v>
      </c>
      <c r="S172" s="40">
        <f t="shared" si="150"/>
        <v>0.59627771904906535</v>
      </c>
      <c r="T172" s="40">
        <f t="shared" si="151"/>
        <v>-2.7540973033421734</v>
      </c>
      <c r="W172" s="10" t="str">
        <f t="shared" ref="W172:AB172" si="190">W27</f>
        <v>63 Community and civil enforcement occupations</v>
      </c>
      <c r="X172" s="11">
        <f t="shared" si="190"/>
        <v>0.26547854491327699</v>
      </c>
      <c r="Y172" s="11">
        <f t="shared" si="190"/>
        <v>0.31766325975479731</v>
      </c>
      <c r="Z172" s="11">
        <f t="shared" si="190"/>
        <v>0.25885578807367893</v>
      </c>
      <c r="AA172" s="11">
        <f t="shared" si="190"/>
        <v>0.36490569175348542</v>
      </c>
      <c r="AB172" s="11">
        <f t="shared" si="190"/>
        <v>0.35949259141338652</v>
      </c>
      <c r="AD172" s="40">
        <f t="shared" si="153"/>
        <v>-0.50398418592494387</v>
      </c>
      <c r="AE172" s="40">
        <f t="shared" si="154"/>
        <v>2.2136281773504241</v>
      </c>
    </row>
    <row r="173" spans="1:31" x14ac:dyDescent="0.2">
      <c r="A173" s="10" t="str">
        <f t="shared" si="142"/>
        <v>71 Sales occupations</v>
      </c>
      <c r="B173" s="11">
        <f t="shared" si="142"/>
        <v>53.699300812612606</v>
      </c>
      <c r="C173" s="11">
        <f t="shared" si="146"/>
        <v>51.907999728296694</v>
      </c>
      <c r="D173" s="11">
        <f t="shared" si="146"/>
        <v>52.011985023051608</v>
      </c>
      <c r="E173" s="11">
        <f t="shared" si="146"/>
        <v>51.437161176456044</v>
      </c>
      <c r="F173" s="11">
        <f t="shared" si="146"/>
        <v>49.985441656817883</v>
      </c>
      <c r="H173" s="40">
        <f t="shared" si="147"/>
        <v>-0.63648197627547143</v>
      </c>
      <c r="I173" s="40">
        <f t="shared" si="148"/>
        <v>-0.26459849990259077</v>
      </c>
      <c r="L173" s="10" t="str">
        <f t="shared" ref="L173:Q173" si="191">L28</f>
        <v>71 Sales occupations</v>
      </c>
      <c r="M173" s="11">
        <f t="shared" si="191"/>
        <v>23.228735746358847</v>
      </c>
      <c r="N173" s="11">
        <f t="shared" si="191"/>
        <v>23.533639320853339</v>
      </c>
      <c r="O173" s="11">
        <f t="shared" si="191"/>
        <v>23.517285969835505</v>
      </c>
      <c r="P173" s="11">
        <f t="shared" si="191"/>
        <v>23.645078411026585</v>
      </c>
      <c r="Q173" s="11">
        <f t="shared" si="191"/>
        <v>23.808882576723022</v>
      </c>
      <c r="S173" s="40">
        <f t="shared" si="150"/>
        <v>0.24721711778288302</v>
      </c>
      <c r="T173" s="40">
        <f t="shared" si="151"/>
        <v>8.2187119287446819E-2</v>
      </c>
      <c r="W173" s="10" t="str">
        <f t="shared" ref="W173:AB173" si="192">W28</f>
        <v>71 Sales occupations</v>
      </c>
      <c r="X173" s="11">
        <f t="shared" si="192"/>
        <v>30.470565066253741</v>
      </c>
      <c r="Y173" s="11">
        <f t="shared" si="192"/>
        <v>28.374360407443341</v>
      </c>
      <c r="Z173" s="11">
        <f t="shared" si="192"/>
        <v>28.494699053216131</v>
      </c>
      <c r="AA173" s="11">
        <f t="shared" si="192"/>
        <v>27.79208276542953</v>
      </c>
      <c r="AB173" s="11">
        <f t="shared" si="192"/>
        <v>26.176559080094872</v>
      </c>
      <c r="AD173" s="40">
        <f t="shared" si="153"/>
        <v>-1.331911819132825</v>
      </c>
      <c r="AE173" s="40">
        <f t="shared" si="154"/>
        <v>-0.56409466506520678</v>
      </c>
    </row>
    <row r="174" spans="1:31" x14ac:dyDescent="0.2">
      <c r="A174" s="10" t="str">
        <f t="shared" si="142"/>
        <v>72 Customer service occupations</v>
      </c>
      <c r="B174" s="11">
        <f t="shared" si="142"/>
        <v>12.26804797759481</v>
      </c>
      <c r="C174" s="11">
        <f t="shared" si="146"/>
        <v>13.218128276010855</v>
      </c>
      <c r="D174" s="11">
        <f t="shared" si="146"/>
        <v>13.463512075994089</v>
      </c>
      <c r="E174" s="11">
        <f t="shared" si="146"/>
        <v>15.051058840669693</v>
      </c>
      <c r="F174" s="11">
        <f t="shared" si="146"/>
        <v>16.799928820305716</v>
      </c>
      <c r="H174" s="40">
        <f t="shared" si="147"/>
        <v>1.8771013397213654</v>
      </c>
      <c r="I174" s="40">
        <f t="shared" si="148"/>
        <v>1.4868887049525048</v>
      </c>
      <c r="L174" s="10" t="str">
        <f t="shared" ref="L174:Q174" si="193">L29</f>
        <v>72 Customer service occupations</v>
      </c>
      <c r="M174" s="11">
        <f t="shared" si="193"/>
        <v>4.3663342041058097</v>
      </c>
      <c r="N174" s="11">
        <f t="shared" si="193"/>
        <v>4.0149927590258825</v>
      </c>
      <c r="O174" s="11">
        <f t="shared" si="193"/>
        <v>4.6288851231441788</v>
      </c>
      <c r="P174" s="11">
        <f t="shared" si="193"/>
        <v>5.8434212583690721</v>
      </c>
      <c r="Q174" s="11">
        <f t="shared" si="193"/>
        <v>6.9393920070893715</v>
      </c>
      <c r="S174" s="40">
        <f t="shared" si="150"/>
        <v>1.1746907878169566</v>
      </c>
      <c r="T174" s="40">
        <f t="shared" si="151"/>
        <v>2.7360824813846829</v>
      </c>
      <c r="W174" s="10" t="str">
        <f t="shared" ref="W174:AB174" si="194">W29</f>
        <v>72 Customer service occupations</v>
      </c>
      <c r="X174" s="11">
        <f t="shared" si="194"/>
        <v>7.901713773488976</v>
      </c>
      <c r="Y174" s="11">
        <f t="shared" si="194"/>
        <v>9.2031355169849736</v>
      </c>
      <c r="Z174" s="11">
        <f t="shared" si="194"/>
        <v>8.8346269528499217</v>
      </c>
      <c r="AA174" s="11">
        <f t="shared" si="194"/>
        <v>9.2076375823006202</v>
      </c>
      <c r="AB174" s="11">
        <f t="shared" si="194"/>
        <v>9.8605368132163473</v>
      </c>
      <c r="AD174" s="40">
        <f t="shared" si="153"/>
        <v>2.25707936267876</v>
      </c>
      <c r="AE174" s="40">
        <f>IF(AB$151-Z$151 &lt;&gt; 0,(EXP(LN(AB174/Z174)/(AB$151-Z$151))-1)*100,0)</f>
        <v>0.73510022380478546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13.739362677766028</v>
      </c>
      <c r="C175" s="11">
        <f t="shared" si="146"/>
        <v>13.950810700438462</v>
      </c>
      <c r="D175" s="11">
        <f t="shared" si="146"/>
        <v>12.318533786057992</v>
      </c>
      <c r="E175" s="11">
        <f t="shared" si="146"/>
        <v>13.289675692121078</v>
      </c>
      <c r="F175" s="11">
        <f t="shared" si="146"/>
        <v>12.802567974749728</v>
      </c>
      <c r="H175" s="40">
        <f t="shared" si="147"/>
        <v>-2.1595399176554286</v>
      </c>
      <c r="I175" s="40">
        <f t="shared" si="148"/>
        <v>0.25726926205675849</v>
      </c>
      <c r="L175" s="10" t="str">
        <f t="shared" ref="L175:Q175" si="195">L30</f>
        <v>81 Process, plant and machine operatives</v>
      </c>
      <c r="M175" s="11">
        <f t="shared" si="195"/>
        <v>11.479040221358966</v>
      </c>
      <c r="N175" s="11">
        <f t="shared" si="195"/>
        <v>11.726030573219957</v>
      </c>
      <c r="O175" s="11">
        <f t="shared" si="195"/>
        <v>10.333431610466889</v>
      </c>
      <c r="P175" s="11">
        <f t="shared" si="195"/>
        <v>10.962159172585666</v>
      </c>
      <c r="Q175" s="11">
        <f t="shared" si="195"/>
        <v>10.446918214720693</v>
      </c>
      <c r="S175" s="40">
        <f t="shared" si="150"/>
        <v>-2.0808131321884638</v>
      </c>
      <c r="T175" s="40">
        <f t="shared" si="151"/>
        <v>7.284385674424243E-2</v>
      </c>
      <c r="W175" s="10" t="str">
        <f t="shared" ref="W175:AB175" si="196">W30</f>
        <v>81 Process, plant and machine operatives</v>
      </c>
      <c r="X175" s="11">
        <f t="shared" si="196"/>
        <v>2.2603224564070756</v>
      </c>
      <c r="Y175" s="11">
        <f t="shared" si="196"/>
        <v>2.2247801272184931</v>
      </c>
      <c r="Z175" s="11">
        <f t="shared" si="196"/>
        <v>1.9851021755910974</v>
      </c>
      <c r="AA175" s="11">
        <f t="shared" si="196"/>
        <v>2.3275165195354002</v>
      </c>
      <c r="AB175" s="11">
        <f t="shared" si="196"/>
        <v>2.3556497600290314</v>
      </c>
      <c r="AD175" s="40">
        <f t="shared" si="153"/>
        <v>-2.5633165309786654</v>
      </c>
      <c r="AE175" s="40">
        <f t="shared" si="154"/>
        <v>1.1475086721843164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29.685294794497423</v>
      </c>
      <c r="C176" s="11">
        <f t="shared" si="146"/>
        <v>33.144526658942254</v>
      </c>
      <c r="D176" s="11">
        <f t="shared" si="146"/>
        <v>26.885324386609668</v>
      </c>
      <c r="E176" s="11">
        <f t="shared" si="146"/>
        <v>27.276655565951746</v>
      </c>
      <c r="F176" s="11">
        <f t="shared" si="146"/>
        <v>26.575230905430086</v>
      </c>
      <c r="H176" s="40">
        <f t="shared" si="147"/>
        <v>-1.9619232492648186</v>
      </c>
      <c r="I176" s="40">
        <f t="shared" si="148"/>
        <v>-7.7309853101903414E-2</v>
      </c>
      <c r="L176" s="10" t="str">
        <f t="shared" ref="L176:Q176" si="197">L31</f>
        <v>82 Transport and mobile machine drivers and operatives</v>
      </c>
      <c r="M176" s="11">
        <f t="shared" si="197"/>
        <v>27.140190028254963</v>
      </c>
      <c r="N176" s="11">
        <f t="shared" si="197"/>
        <v>30.580796316475173</v>
      </c>
      <c r="O176" s="11">
        <f t="shared" si="197"/>
        <v>24.737812082473038</v>
      </c>
      <c r="P176" s="11">
        <f t="shared" si="197"/>
        <v>24.432474364998818</v>
      </c>
      <c r="Q176" s="11">
        <f t="shared" si="197"/>
        <v>23.339907643843045</v>
      </c>
      <c r="S176" s="40">
        <f t="shared" si="150"/>
        <v>-1.8365800778195163</v>
      </c>
      <c r="T176" s="40">
        <f t="shared" si="151"/>
        <v>-0.38703745020846059</v>
      </c>
      <c r="W176" s="10" t="str">
        <f t="shared" ref="W176:AB176" si="198">W31</f>
        <v>82 Transport and mobile machine drivers and operatives</v>
      </c>
      <c r="X176" s="11">
        <f t="shared" si="198"/>
        <v>2.5451047662424422</v>
      </c>
      <c r="Y176" s="11">
        <f t="shared" si="198"/>
        <v>2.5637303424670903</v>
      </c>
      <c r="Z176" s="11">
        <f t="shared" si="198"/>
        <v>2.1475123041366331</v>
      </c>
      <c r="AA176" s="11">
        <f t="shared" si="198"/>
        <v>2.8441812009529754</v>
      </c>
      <c r="AB176" s="11">
        <f t="shared" si="198"/>
        <v>3.23532326158705</v>
      </c>
      <c r="AD176" s="40">
        <f t="shared" si="153"/>
        <v>-3.3401761615443504</v>
      </c>
      <c r="AE176" s="40">
        <f t="shared" si="154"/>
        <v>2.7697897338426536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12.740201411392874</v>
      </c>
      <c r="C177" s="11">
        <f t="shared" si="146"/>
        <v>11.325243961604665</v>
      </c>
      <c r="D177" s="11">
        <f t="shared" si="146"/>
        <v>10.042291718007951</v>
      </c>
      <c r="E177" s="11">
        <f t="shared" si="146"/>
        <v>18.201829647134129</v>
      </c>
      <c r="F177" s="11">
        <f t="shared" si="146"/>
        <v>20.203549128848845</v>
      </c>
      <c r="H177" s="40">
        <f t="shared" si="147"/>
        <v>-4.6476704318314415</v>
      </c>
      <c r="I177" s="40">
        <f t="shared" si="148"/>
        <v>4.7706541914249279</v>
      </c>
      <c r="L177" s="10" t="str">
        <f t="shared" ref="L177:Q178" si="199">L32</f>
        <v>91 Elementary trades and related occupations</v>
      </c>
      <c r="M177" s="11">
        <f t="shared" si="199"/>
        <v>10.302204476838249</v>
      </c>
      <c r="N177" s="11">
        <f t="shared" si="199"/>
        <v>9.462405600009836</v>
      </c>
      <c r="O177" s="11">
        <f t="shared" si="199"/>
        <v>8.3654160159875364</v>
      </c>
      <c r="P177" s="11">
        <f t="shared" si="199"/>
        <v>11.46170687299098</v>
      </c>
      <c r="Q177" s="11">
        <f t="shared" si="199"/>
        <v>12.275651431716472</v>
      </c>
      <c r="S177" s="40">
        <f t="shared" si="150"/>
        <v>-4.0794907926130941</v>
      </c>
      <c r="T177" s="40">
        <f t="shared" si="151"/>
        <v>2.5897095630434741</v>
      </c>
      <c r="W177" s="10" t="str">
        <f t="shared" ref="W177:AB178" si="200">W32</f>
        <v>91 Elementary trades and related occupations</v>
      </c>
      <c r="X177" s="11">
        <f t="shared" si="200"/>
        <v>2.4379969345546426</v>
      </c>
      <c r="Y177" s="11">
        <f t="shared" si="200"/>
        <v>1.8628383615948148</v>
      </c>
      <c r="Z177" s="11">
        <f t="shared" si="200"/>
        <v>1.6768757020204146</v>
      </c>
      <c r="AA177" s="11">
        <f t="shared" si="200"/>
        <v>6.7401227741431686</v>
      </c>
      <c r="AB177" s="11">
        <f t="shared" si="200"/>
        <v>7.9278976971323649</v>
      </c>
      <c r="AD177" s="40">
        <f t="shared" si="153"/>
        <v>-7.2116304866717602</v>
      </c>
      <c r="AE177" s="40">
        <f t="shared" si="154"/>
        <v>10.911644420606436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85.752844682477487</v>
      </c>
      <c r="C178" s="11">
        <f t="shared" si="146"/>
        <v>87.137594872211679</v>
      </c>
      <c r="D178" s="11">
        <f t="shared" si="146"/>
        <v>79.517256975370913</v>
      </c>
      <c r="E178" s="11">
        <f t="shared" si="146"/>
        <v>72.366200183482817</v>
      </c>
      <c r="F178" s="11">
        <f t="shared" si="146"/>
        <v>67.523095667902254</v>
      </c>
      <c r="H178" s="40">
        <f>IF(D$151-B$151 &lt;&gt; 0,(EXP(LN(D178/B178)/(D$151-B$151))-1)*100,0)</f>
        <v>-1.4985619605883516</v>
      </c>
      <c r="I178" s="40">
        <f t="shared" ref="I178" si="201">IF(F$151-D$151 &lt;&gt; 0,(EXP(LN(F178/D178)/(F$151-D$151))-1)*100,0)</f>
        <v>-1.0841098398465809</v>
      </c>
      <c r="L178" s="10" t="str">
        <f t="shared" si="199"/>
        <v>92 Elementary administration and service occupations</v>
      </c>
      <c r="M178" s="11">
        <f t="shared" si="199"/>
        <v>41.276389711960206</v>
      </c>
      <c r="N178" s="11">
        <f t="shared" si="199"/>
        <v>41.02718522321657</v>
      </c>
      <c r="O178" s="11">
        <f t="shared" si="199"/>
        <v>37.827290138619261</v>
      </c>
      <c r="P178" s="11">
        <f t="shared" si="199"/>
        <v>36.704459868816201</v>
      </c>
      <c r="Q178" s="11">
        <f t="shared" si="199"/>
        <v>33.727320409996658</v>
      </c>
      <c r="S178" s="40">
        <f t="shared" ref="S178" si="202">IF(O$151-M$151 &lt;&gt; 0,(EXP(LN(O178/M178)/(O$151-M$151))-1)*100,0)</f>
        <v>-1.7300567465013295</v>
      </c>
      <c r="T178" s="40">
        <f t="shared" ref="T178" si="203">IF(Q$151-O$151 &lt;&gt; 0,(EXP(LN(Q178/O178)/(Q$151-O$151))-1)*100,0)</f>
        <v>-0.76190004690792623</v>
      </c>
      <c r="W178" s="10" t="str">
        <f t="shared" si="200"/>
        <v>92 Elementary administration and service occupations</v>
      </c>
      <c r="X178" s="11">
        <f t="shared" si="200"/>
        <v>44.476454970517331</v>
      </c>
      <c r="Y178" s="11">
        <f t="shared" si="200"/>
        <v>46.110409648995208</v>
      </c>
      <c r="Z178" s="11">
        <f t="shared" si="200"/>
        <v>41.689966836751687</v>
      </c>
      <c r="AA178" s="11">
        <f t="shared" si="200"/>
        <v>35.661740314666694</v>
      </c>
      <c r="AB178" s="11">
        <f t="shared" si="200"/>
        <v>33.795775257905625</v>
      </c>
      <c r="AD178" s="40">
        <f t="shared" ref="AD178" si="204">IF(Z$151-X$151 &lt;&gt; 0,(EXP(LN(Z178/X178)/(Z$151-X$151))-1)*100,0)</f>
        <v>-1.285652975511109</v>
      </c>
      <c r="AE178" s="40">
        <f t="shared" ref="AE178" si="205">IF(AB$151-Z$151 &lt;&gt; 0,(EXP(LN(AB178/Z178)/(AB$151-Z$151))-1)*100,0)</f>
        <v>-1.3897505128013687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831.1110000000001</v>
      </c>
      <c r="C180" s="34">
        <f t="shared" si="206"/>
        <v>874.93099999999981</v>
      </c>
      <c r="D180" s="34">
        <f t="shared" si="206"/>
        <v>852.96000000000049</v>
      </c>
      <c r="E180" s="34">
        <f t="shared" si="206"/>
        <v>876.16499999999905</v>
      </c>
      <c r="F180" s="34">
        <f t="shared" si="206"/>
        <v>908.87099999999975</v>
      </c>
      <c r="H180" s="43">
        <f>IF(D$151-B$151 &lt;&gt; 0,(EXP(LN(D180/B180)/(D$151-B$151))-1)*100,0)</f>
        <v>0.52033492707623807</v>
      </c>
      <c r="I180" s="43">
        <f t="shared" si="148"/>
        <v>0.42416716541802124</v>
      </c>
      <c r="L180" s="231" t="str">
        <f t="shared" ref="L180:Q180" si="207">L35</f>
        <v>All occupations</v>
      </c>
      <c r="M180" s="34">
        <f t="shared" si="207"/>
        <v>429.17377731785848</v>
      </c>
      <c r="N180" s="34">
        <f t="shared" si="207"/>
        <v>449.60625504664864</v>
      </c>
      <c r="O180" s="34">
        <f t="shared" si="207"/>
        <v>432.02675872449197</v>
      </c>
      <c r="P180" s="34">
        <f t="shared" si="207"/>
        <v>445.50641179415868</v>
      </c>
      <c r="Q180" s="34">
        <f t="shared" si="207"/>
        <v>462.30360239799666</v>
      </c>
      <c r="S180" s="43">
        <f t="shared" ref="S180" si="208">IF(O$151-M$151 &lt;&gt; 0,(EXP(LN(O180/M180)/(O$151-M$151))-1)*100,0)</f>
        <v>0.1326001479080352</v>
      </c>
      <c r="T180" s="43">
        <f t="shared" ref="T180" si="209">IF(Q$151-O$151 &lt;&gt; 0,(EXP(LN(Q180/O180)/(Q$151-O$151))-1)*100,0)</f>
        <v>0.45258304731337073</v>
      </c>
      <c r="W180" s="231" t="str">
        <f t="shared" ref="W180:AB180" si="210">W35</f>
        <v>All occupations</v>
      </c>
      <c r="X180" s="34">
        <f t="shared" si="210"/>
        <v>401.93722268214134</v>
      </c>
      <c r="Y180" s="34">
        <f t="shared" si="210"/>
        <v>425.32474495335151</v>
      </c>
      <c r="Z180" s="34">
        <f t="shared" si="210"/>
        <v>420.93324127550846</v>
      </c>
      <c r="AA180" s="34">
        <f t="shared" si="210"/>
        <v>430.65858820584117</v>
      </c>
      <c r="AB180" s="34">
        <f t="shared" si="210"/>
        <v>446.56739760200333</v>
      </c>
      <c r="AD180" s="43">
        <f t="shared" ref="AD180" si="211">IF(Z$151-X$151 &lt;&gt; 0,(EXP(LN(Z180/X180)/(Z$151-X$151))-1)*100,0)</f>
        <v>0.92784474483456059</v>
      </c>
      <c r="AE180" s="43">
        <f t="shared" ref="AE180" si="212">IF(AB$151-Z$151 &lt;&gt; 0,(EXP(LN(AB180/Z180)/(AB$151-Z$151))-1)*100,0)</f>
        <v>0.39488486437986303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Kent and Medway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90.828530901356245</v>
      </c>
      <c r="C7" s="31">
        <f>'Occ T1'!C8</f>
        <v>103.47580645761074</v>
      </c>
      <c r="D7" s="31">
        <f>'Occ T1'!D8</f>
        <v>104.01389995688875</v>
      </c>
      <c r="E7" s="31">
        <f>'Occ T1'!E8</f>
        <v>99.683251444150102</v>
      </c>
      <c r="F7" s="31">
        <f>'Occ T1'!F8</f>
        <v>109.63115429319262</v>
      </c>
      <c r="H7" s="31">
        <f>C7-B7</f>
        <v>12.647275556254499</v>
      </c>
      <c r="I7" s="31">
        <f>D7-C7</f>
        <v>0.53809349927800554</v>
      </c>
      <c r="J7" s="31">
        <f>E7-D7</f>
        <v>-4.330648512738648</v>
      </c>
      <c r="K7" s="31">
        <f>F7-E7</f>
        <v>9.9479028490425208</v>
      </c>
      <c r="L7" s="31">
        <f>F7-D7</f>
        <v>5.6172543363038727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61.906221069263793</v>
      </c>
      <c r="C8" s="32">
        <f>'Occ T2'!C8</f>
        <v>72.86264646646768</v>
      </c>
      <c r="D8" s="32">
        <f>'Occ T2'!D8</f>
        <v>73.855483770305653</v>
      </c>
      <c r="E8" s="32">
        <f>'Occ T2'!E8</f>
        <v>67.811016245040634</v>
      </c>
      <c r="F8" s="32">
        <f>'Occ T2'!F8</f>
        <v>73.592714894506571</v>
      </c>
      <c r="H8" s="31">
        <f t="shared" ref="H8:H9" si="0">C8-B8</f>
        <v>10.956425397203887</v>
      </c>
      <c r="I8" s="31">
        <f t="shared" ref="I8:I9" si="1">D8-C8</f>
        <v>0.9928373038379732</v>
      </c>
      <c r="J8" s="31">
        <f t="shared" ref="J8:J9" si="2">E8-D8</f>
        <v>-6.04446752526502</v>
      </c>
      <c r="K8" s="31">
        <f t="shared" ref="K8:K9" si="3">F8-E8</f>
        <v>5.7816986494659375</v>
      </c>
      <c r="L8" s="31">
        <f t="shared" ref="L8:L49" si="4">F8-D8</f>
        <v>-0.26276887579908248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28.922309832092452</v>
      </c>
      <c r="C9" s="32">
        <f>'Occ T2'!C9</f>
        <v>30.613159991143068</v>
      </c>
      <c r="D9" s="32">
        <f>'Occ T2'!D9</f>
        <v>30.1584161865831</v>
      </c>
      <c r="E9" s="32">
        <f>'Occ T2'!E9</f>
        <v>31.872235199109461</v>
      </c>
      <c r="F9" s="32">
        <f>'Occ T2'!F9</f>
        <v>36.038439398686059</v>
      </c>
      <c r="H9" s="31">
        <f t="shared" si="0"/>
        <v>1.6908501590506155</v>
      </c>
      <c r="I9" s="31">
        <f t="shared" si="1"/>
        <v>-0.45474380455996766</v>
      </c>
      <c r="J9" s="31">
        <f t="shared" si="2"/>
        <v>1.7138190125263613</v>
      </c>
      <c r="K9" s="31">
        <f t="shared" si="3"/>
        <v>4.1662041995765975</v>
      </c>
      <c r="L9" s="31">
        <f t="shared" si="4"/>
        <v>5.8800232121029588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163.50547501266516</v>
      </c>
      <c r="C11" s="31">
        <f>'Occ T1'!C9</f>
        <v>185.31047293259417</v>
      </c>
      <c r="D11" s="31">
        <f>'Occ T1'!D9</f>
        <v>190.18854158867569</v>
      </c>
      <c r="E11" s="31">
        <f>'Occ T1'!E9</f>
        <v>204.25390451299776</v>
      </c>
      <c r="F11" s="31">
        <f>'Occ T1'!F9</f>
        <v>223.94552430396942</v>
      </c>
      <c r="H11" s="31">
        <f>C11-B11</f>
        <v>21.804997919929008</v>
      </c>
      <c r="I11" s="31">
        <f t="shared" ref="I11:I49" si="5">D11-C11</f>
        <v>4.8780686560815241</v>
      </c>
      <c r="J11" s="31">
        <f>E11-D11</f>
        <v>14.065362924322073</v>
      </c>
      <c r="K11" s="31">
        <f>F11-E11</f>
        <v>19.691619790971657</v>
      </c>
      <c r="L11" s="31">
        <f t="shared" si="4"/>
        <v>33.756982715293731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46.180650341641638</v>
      </c>
      <c r="C12" s="10">
        <f>'Occ T2'!C10</f>
        <v>51.662154958670698</v>
      </c>
      <c r="D12" s="10">
        <f>'Occ T2'!D10</f>
        <v>53.444383197263676</v>
      </c>
      <c r="E12" s="10">
        <f>'Occ T2'!E10</f>
        <v>66.530248293397776</v>
      </c>
      <c r="F12" s="10">
        <f>'Occ T2'!F10</f>
        <v>75.820939908139934</v>
      </c>
      <c r="H12" s="11">
        <f t="shared" ref="H12:K14" si="6">C12-B12</f>
        <v>5.48150461702906</v>
      </c>
      <c r="I12" s="31">
        <f t="shared" si="5"/>
        <v>1.7822282385929782</v>
      </c>
      <c r="J12" s="11">
        <f t="shared" si="6"/>
        <v>13.0858650961341</v>
      </c>
      <c r="K12" s="11">
        <f t="shared" si="6"/>
        <v>9.2906916147421583</v>
      </c>
      <c r="L12" s="31">
        <f t="shared" si="4"/>
        <v>22.376556710876258</v>
      </c>
    </row>
    <row r="13" spans="1:12" x14ac:dyDescent="0.2">
      <c r="A13" s="10" t="str">
        <f>'Occ T2'!A11</f>
        <v>22 Health professionals</v>
      </c>
      <c r="B13" s="10">
        <f>'Occ T2'!B11</f>
        <v>30.121972136787999</v>
      </c>
      <c r="C13" s="10">
        <f>'Occ T2'!C11</f>
        <v>35.73893158815779</v>
      </c>
      <c r="D13" s="10">
        <f>'Occ T2'!D11</f>
        <v>35.524802508335348</v>
      </c>
      <c r="E13" s="10">
        <f>'Occ T2'!E11</f>
        <v>34.427733506065778</v>
      </c>
      <c r="F13" s="10">
        <f>'Occ T2'!F11</f>
        <v>35.417031230075914</v>
      </c>
      <c r="H13" s="11">
        <f t="shared" si="6"/>
        <v>5.6169594513697909</v>
      </c>
      <c r="I13" s="31">
        <f t="shared" si="5"/>
        <v>-0.21412907982244178</v>
      </c>
      <c r="J13" s="11">
        <f t="shared" si="6"/>
        <v>-1.0970690022695706</v>
      </c>
      <c r="K13" s="11">
        <f t="shared" si="6"/>
        <v>0.98929772401013594</v>
      </c>
      <c r="L13" s="31">
        <f t="shared" si="4"/>
        <v>-0.10777127825943467</v>
      </c>
    </row>
    <row r="14" spans="1:12" x14ac:dyDescent="0.2">
      <c r="A14" s="10" t="str">
        <f>'Occ T2'!A12</f>
        <v>23 Teaching and other educational professionals</v>
      </c>
      <c r="B14" s="10">
        <f>'Occ T2'!B12</f>
        <v>38.144706922161539</v>
      </c>
      <c r="C14" s="10">
        <f>'Occ T2'!C12</f>
        <v>41.294697734427629</v>
      </c>
      <c r="D14" s="10">
        <f>'Occ T2'!D12</f>
        <v>41.266498406253945</v>
      </c>
      <c r="E14" s="10">
        <f>'Occ T2'!E12</f>
        <v>39.890929377157299</v>
      </c>
      <c r="F14" s="10">
        <f>'Occ T2'!F12</f>
        <v>42.528113961393942</v>
      </c>
      <c r="H14" s="11">
        <f t="shared" si="6"/>
        <v>3.1499908122660898</v>
      </c>
      <c r="I14" s="31">
        <f t="shared" si="5"/>
        <v>-2.8199328173684535E-2</v>
      </c>
      <c r="J14" s="11">
        <f t="shared" si="6"/>
        <v>-1.3755690290966456</v>
      </c>
      <c r="K14" s="11">
        <f t="shared" si="6"/>
        <v>2.6371845842366426</v>
      </c>
      <c r="L14" s="31">
        <f t="shared" si="4"/>
        <v>1.261615555139997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49.058145612073972</v>
      </c>
      <c r="C15" s="10">
        <f>'Occ T2'!C13</f>
        <v>56.614688651338042</v>
      </c>
      <c r="D15" s="10">
        <f>'Occ T2'!D13</f>
        <v>59.95285747682275</v>
      </c>
      <c r="E15" s="10">
        <f>'Occ T2'!E13</f>
        <v>63.404993336376926</v>
      </c>
      <c r="F15" s="10">
        <f>'Occ T2'!F13</f>
        <v>70.179439204359653</v>
      </c>
      <c r="H15" s="11">
        <f t="shared" ref="H15" si="7">C15-B15</f>
        <v>7.5565430392640707</v>
      </c>
      <c r="I15" s="31">
        <f t="shared" si="5"/>
        <v>3.3381688254847077</v>
      </c>
      <c r="J15" s="11">
        <f t="shared" ref="J15" si="8">E15-D15</f>
        <v>3.4521358595541756</v>
      </c>
      <c r="K15" s="11">
        <f t="shared" ref="K15" si="9">F15-E15</f>
        <v>6.7744458679827275</v>
      </c>
      <c r="L15" s="31">
        <f t="shared" si="4"/>
        <v>10.226581727536903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109.80929809053069</v>
      </c>
      <c r="C17" s="31">
        <f>'Occ T1'!C10</f>
        <v>115.39760412448831</v>
      </c>
      <c r="D17" s="31">
        <f>'Occ T1'!D10</f>
        <v>119.33506690904244</v>
      </c>
      <c r="E17" s="31">
        <f>'Occ T1'!E10</f>
        <v>125.42453717731622</v>
      </c>
      <c r="F17" s="31">
        <f>'Occ T1'!F10</f>
        <v>135.67917245799097</v>
      </c>
      <c r="H17" s="31">
        <f t="shared" ref="H17:K21" si="10">C17-B17</f>
        <v>5.5883060339576218</v>
      </c>
      <c r="I17" s="31">
        <f t="shared" si="5"/>
        <v>3.9374627845541283</v>
      </c>
      <c r="J17" s="31">
        <f t="shared" si="10"/>
        <v>6.0894702682737858</v>
      </c>
      <c r="K17" s="31">
        <f t="shared" si="10"/>
        <v>10.254635280674748</v>
      </c>
      <c r="L17" s="31">
        <f t="shared" si="4"/>
        <v>16.344105548948534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12.475062134687869</v>
      </c>
      <c r="C18" s="10">
        <f>'Occ T2'!C14</f>
        <v>14.44425759613855</v>
      </c>
      <c r="D18" s="10">
        <f>'Occ T2'!D14</f>
        <v>15.542428672864625</v>
      </c>
      <c r="E18" s="10">
        <f>'Occ T2'!E14</f>
        <v>14.821823944239398</v>
      </c>
      <c r="F18" s="10">
        <f>'Occ T2'!F14</f>
        <v>16.186036732466924</v>
      </c>
      <c r="H18" s="11">
        <f t="shared" si="10"/>
        <v>1.9691954614506813</v>
      </c>
      <c r="I18" s="31">
        <f t="shared" si="5"/>
        <v>1.0981710767260751</v>
      </c>
      <c r="J18" s="11">
        <f t="shared" si="10"/>
        <v>-0.72060472862522751</v>
      </c>
      <c r="K18" s="11">
        <f t="shared" si="10"/>
        <v>1.3642127882275261</v>
      </c>
      <c r="L18" s="31">
        <f t="shared" si="4"/>
        <v>0.64360805960229861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13.553363519387618</v>
      </c>
      <c r="C19" s="10">
        <f>'Occ T2'!C15</f>
        <v>15.34888680268083</v>
      </c>
      <c r="D19" s="10">
        <f>'Occ T2'!D15</f>
        <v>15.633508824414326</v>
      </c>
      <c r="E19" s="10">
        <f>'Occ T2'!E15</f>
        <v>24.013363618851077</v>
      </c>
      <c r="F19" s="10">
        <f>'Occ T2'!F15</f>
        <v>27.264908208618547</v>
      </c>
      <c r="H19" s="11">
        <f t="shared" si="10"/>
        <v>1.7955232832932122</v>
      </c>
      <c r="I19" s="31">
        <f t="shared" si="5"/>
        <v>0.2846220217334956</v>
      </c>
      <c r="J19" s="11">
        <f t="shared" si="10"/>
        <v>8.379854794436751</v>
      </c>
      <c r="K19" s="11">
        <f t="shared" si="10"/>
        <v>3.2515445897674695</v>
      </c>
      <c r="L19" s="31">
        <f t="shared" si="4"/>
        <v>11.63139938420422</v>
      </c>
    </row>
    <row r="20" spans="1:12" x14ac:dyDescent="0.2">
      <c r="A20" s="10" t="str">
        <f>'Occ T2'!A16</f>
        <v>33 Protective service occupations</v>
      </c>
      <c r="B20" s="10">
        <f>'Occ T2'!B16</f>
        <v>11.825486350138894</v>
      </c>
      <c r="C20" s="10">
        <f>'Occ T2'!C16</f>
        <v>11.425728538428837</v>
      </c>
      <c r="D20" s="10">
        <f>'Occ T2'!D16</f>
        <v>12.053922044251621</v>
      </c>
      <c r="E20" s="10">
        <f>'Occ T2'!E16</f>
        <v>10.564070121558711</v>
      </c>
      <c r="F20" s="10">
        <f>'Occ T2'!F16</f>
        <v>11.302650913932322</v>
      </c>
      <c r="H20" s="11">
        <f t="shared" si="10"/>
        <v>-0.39975781171005664</v>
      </c>
      <c r="I20" s="31">
        <f t="shared" si="5"/>
        <v>0.6281935058227841</v>
      </c>
      <c r="J20" s="11">
        <f t="shared" si="10"/>
        <v>-1.4898519226929103</v>
      </c>
      <c r="K20" s="11">
        <f t="shared" si="10"/>
        <v>0.73858079237361096</v>
      </c>
      <c r="L20" s="31">
        <f t="shared" si="4"/>
        <v>-0.75127113031929937</v>
      </c>
    </row>
    <row r="21" spans="1:12" x14ac:dyDescent="0.2">
      <c r="A21" s="10" t="str">
        <f>'Occ T2'!A17</f>
        <v>34 Culture, media and sports occupations</v>
      </c>
      <c r="B21" s="10">
        <f>'Occ T2'!B17</f>
        <v>18.841810956509402</v>
      </c>
      <c r="C21" s="10">
        <f>'Occ T2'!C17</f>
        <v>17.707729219127671</v>
      </c>
      <c r="D21" s="10">
        <f>'Occ T2'!D17</f>
        <v>18.360651651945673</v>
      </c>
      <c r="E21" s="10">
        <f>'Occ T2'!E17</f>
        <v>16.779241204134077</v>
      </c>
      <c r="F21" s="10">
        <f>'Occ T2'!F17</f>
        <v>18.232867487927493</v>
      </c>
      <c r="H21" s="11">
        <f t="shared" si="10"/>
        <v>-1.1340817373817309</v>
      </c>
      <c r="I21" s="31">
        <f t="shared" si="5"/>
        <v>0.65292243281800211</v>
      </c>
      <c r="J21" s="11">
        <f t="shared" si="10"/>
        <v>-1.5814104478115958</v>
      </c>
      <c r="K21" s="11">
        <f t="shared" si="10"/>
        <v>1.4536262837934153</v>
      </c>
      <c r="L21" s="31">
        <f t="shared" si="4"/>
        <v>-0.12778416401818049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53.113575129806911</v>
      </c>
      <c r="C22" s="10">
        <f>'Occ T2'!C18</f>
        <v>56.471001968112418</v>
      </c>
      <c r="D22" s="10">
        <f>'Occ T2'!D18</f>
        <v>57.7445557155662</v>
      </c>
      <c r="E22" s="10">
        <f>'Occ T2'!E18</f>
        <v>59.246038288532958</v>
      </c>
      <c r="F22" s="10">
        <f>'Occ T2'!F18</f>
        <v>62.692709115045687</v>
      </c>
      <c r="H22" s="11">
        <f t="shared" ref="H22" si="11">C22-B22</f>
        <v>3.357426838305507</v>
      </c>
      <c r="I22" s="31">
        <f t="shared" si="5"/>
        <v>1.2735537474537821</v>
      </c>
      <c r="J22" s="11">
        <f t="shared" ref="J22" si="12">E22-D22</f>
        <v>1.5014825729667578</v>
      </c>
      <c r="K22" s="11">
        <f t="shared" ref="K22" si="13">F22-E22</f>
        <v>3.4466708265127295</v>
      </c>
      <c r="L22" s="31">
        <f t="shared" si="4"/>
        <v>4.9481533994794873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91.424946532115371</v>
      </c>
      <c r="C24" s="31">
        <f>'Occ T1'!C11</f>
        <v>87.727055557925183</v>
      </c>
      <c r="D24" s="31">
        <f>'Occ T1'!D11</f>
        <v>88.759227152826327</v>
      </c>
      <c r="E24" s="31">
        <f>'Occ T1'!E11</f>
        <v>89.030308361823955</v>
      </c>
      <c r="F24" s="31">
        <f>'Occ T1'!F11</f>
        <v>81.772119592963051</v>
      </c>
      <c r="H24" s="31">
        <f t="shared" ref="H24:K26" si="14">C24-B24</f>
        <v>-3.6978909741901873</v>
      </c>
      <c r="I24" s="31">
        <f t="shared" si="5"/>
        <v>1.0321715949011434</v>
      </c>
      <c r="J24" s="31">
        <f t="shared" si="14"/>
        <v>0.27108120899762866</v>
      </c>
      <c r="K24" s="31">
        <f t="shared" si="14"/>
        <v>-7.2581887688609044</v>
      </c>
      <c r="L24" s="31">
        <f t="shared" si="4"/>
        <v>-6.9871075598632757</v>
      </c>
    </row>
    <row r="25" spans="1:12" x14ac:dyDescent="0.2">
      <c r="A25" t="str">
        <f>'Occ T2'!A19</f>
        <v>41 Administrative occupations</v>
      </c>
      <c r="B25" s="32">
        <f>'Occ T2'!B19</f>
        <v>70.701628761611772</v>
      </c>
      <c r="C25" s="32">
        <f>'Occ T2'!C19</f>
        <v>68.995486730492729</v>
      </c>
      <c r="D25" s="32">
        <f>'Occ T2'!D19</f>
        <v>70.515440415852467</v>
      </c>
      <c r="E25" s="32">
        <f>'Occ T2'!E19</f>
        <v>72.385708854763124</v>
      </c>
      <c r="F25" s="32">
        <f>'Occ T2'!F19</f>
        <v>69.069522460433248</v>
      </c>
      <c r="H25" s="11">
        <f t="shared" si="14"/>
        <v>-1.7061420311190432</v>
      </c>
      <c r="I25" s="31">
        <f t="shared" si="5"/>
        <v>1.519953685359738</v>
      </c>
      <c r="J25" s="11">
        <f t="shared" si="14"/>
        <v>1.8702684389106565</v>
      </c>
      <c r="K25" s="11">
        <f t="shared" si="14"/>
        <v>-3.3161863943298755</v>
      </c>
      <c r="L25" s="31">
        <f t="shared" si="4"/>
        <v>-1.445917955419219</v>
      </c>
    </row>
    <row r="26" spans="1:12" x14ac:dyDescent="0.2">
      <c r="A26" t="str">
        <f>'Occ T2'!A20</f>
        <v>42 Secretarial and related occupations</v>
      </c>
      <c r="B26" s="32">
        <f>'Occ T2'!B20</f>
        <v>20.723317770503602</v>
      </c>
      <c r="C26" s="32">
        <f>'Occ T2'!C20</f>
        <v>18.731568827432458</v>
      </c>
      <c r="D26" s="32">
        <f>'Occ T2'!D20</f>
        <v>18.24378673697386</v>
      </c>
      <c r="E26" s="32">
        <f>'Occ T2'!E20</f>
        <v>16.644599507060828</v>
      </c>
      <c r="F26" s="32">
        <f>'Occ T2'!F20</f>
        <v>12.702597132529799</v>
      </c>
      <c r="H26" s="11">
        <f t="shared" si="14"/>
        <v>-1.9917489430711441</v>
      </c>
      <c r="I26" s="31">
        <f t="shared" si="5"/>
        <v>-0.48778209045859811</v>
      </c>
      <c r="J26" s="11">
        <f t="shared" si="14"/>
        <v>-1.5991872299130314</v>
      </c>
      <c r="K26" s="11">
        <f t="shared" si="14"/>
        <v>-3.9420023745310289</v>
      </c>
      <c r="L26" s="31">
        <f t="shared" si="4"/>
        <v>-5.5411896044440603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84.052729800794793</v>
      </c>
      <c r="C28" s="31">
        <f>'Occ T1'!C12</f>
        <v>85.490361925717622</v>
      </c>
      <c r="D28" s="31">
        <f>'Occ T1'!D12</f>
        <v>74.267803663487513</v>
      </c>
      <c r="E28" s="31">
        <f>'Occ T1'!E12</f>
        <v>77.309777593092264</v>
      </c>
      <c r="F28" s="31">
        <f>'Occ T1'!F12</f>
        <v>76.911640332418045</v>
      </c>
      <c r="H28" s="31">
        <f t="shared" ref="H28:K30" si="15">C28-B28</f>
        <v>1.4376321249228283</v>
      </c>
      <c r="I28" s="31">
        <f t="shared" si="5"/>
        <v>-11.222558262230109</v>
      </c>
      <c r="J28" s="31">
        <f t="shared" si="15"/>
        <v>3.041973929604751</v>
      </c>
      <c r="K28" s="31">
        <f t="shared" si="15"/>
        <v>-0.3981372606742184</v>
      </c>
      <c r="L28" s="31">
        <f t="shared" si="4"/>
        <v>2.6438366689305326</v>
      </c>
    </row>
    <row r="29" spans="1:12" x14ac:dyDescent="0.2">
      <c r="A29" s="10" t="str">
        <f>'Occ T2'!A21</f>
        <v>51 Skilled agricultural and related trades</v>
      </c>
      <c r="B29" s="10">
        <f>'Occ T2'!B21</f>
        <v>10.460813386382172</v>
      </c>
      <c r="C29" s="10">
        <f>'Occ T2'!C21</f>
        <v>12.198348221815962</v>
      </c>
      <c r="D29" s="10">
        <f>'Occ T2'!D21</f>
        <v>8.7622977667076292</v>
      </c>
      <c r="E29" s="10">
        <f>'Occ T2'!E21</f>
        <v>8.9143955549022973</v>
      </c>
      <c r="F29" s="10">
        <f>'Occ T2'!F21</f>
        <v>10.157537838415402</v>
      </c>
      <c r="H29" s="11">
        <f t="shared" si="15"/>
        <v>1.7375348354337898</v>
      </c>
      <c r="I29" s="31">
        <f t="shared" si="5"/>
        <v>-3.4360504551083331</v>
      </c>
      <c r="J29" s="11">
        <f t="shared" si="15"/>
        <v>0.15209778819466813</v>
      </c>
      <c r="K29" s="11">
        <f t="shared" si="15"/>
        <v>1.2431422835131052</v>
      </c>
      <c r="L29" s="31">
        <f t="shared" si="4"/>
        <v>1.3952400717077733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27.827382279357739</v>
      </c>
      <c r="C30" s="10">
        <f>'Occ T2'!C22</f>
        <v>29.10570893262523</v>
      </c>
      <c r="D30" s="10">
        <f>'Occ T2'!D22</f>
        <v>25.416457228974362</v>
      </c>
      <c r="E30" s="10">
        <f>'Occ T2'!E22</f>
        <v>26.112857360022698</v>
      </c>
      <c r="F30" s="10">
        <f>'Occ T2'!F22</f>
        <v>25.640193043476959</v>
      </c>
      <c r="H30" s="11">
        <f t="shared" si="15"/>
        <v>1.2783266532674915</v>
      </c>
      <c r="I30" s="31">
        <f t="shared" si="5"/>
        <v>-3.6892517036508679</v>
      </c>
      <c r="J30" s="11">
        <f t="shared" si="15"/>
        <v>0.69640013104833542</v>
      </c>
      <c r="K30" s="11">
        <f t="shared" si="15"/>
        <v>-0.47266431654573893</v>
      </c>
      <c r="L30" s="31">
        <f t="shared" si="4"/>
        <v>0.2237358145025965</v>
      </c>
    </row>
    <row r="31" spans="1:12" x14ac:dyDescent="0.2">
      <c r="A31" s="10" t="str">
        <f>'Occ T2'!A23</f>
        <v>53 Skilled construction and building trades</v>
      </c>
      <c r="B31" s="10">
        <f>'Occ T2'!B23</f>
        <v>27.005443884231831</v>
      </c>
      <c r="C31" s="10">
        <f>'Occ T2'!C23</f>
        <v>26.707795216915041</v>
      </c>
      <c r="D31" s="10">
        <f>'Occ T2'!D23</f>
        <v>24.027744540779498</v>
      </c>
      <c r="E31" s="10">
        <f>'Occ T2'!E23</f>
        <v>24.66217309847848</v>
      </c>
      <c r="F31" s="10">
        <f>'Occ T2'!F23</f>
        <v>22.514500124524741</v>
      </c>
      <c r="H31" s="11">
        <f t="shared" ref="H31:H32" si="16">C31-B31</f>
        <v>-0.29764866731678907</v>
      </c>
      <c r="I31" s="31">
        <f t="shared" si="5"/>
        <v>-2.6800506761355436</v>
      </c>
      <c r="J31" s="11">
        <f t="shared" ref="J31:J32" si="17">E31-D31</f>
        <v>0.63442855769898188</v>
      </c>
      <c r="K31" s="11">
        <f t="shared" ref="K31:K32" si="18">F31-E31</f>
        <v>-2.147672973953739</v>
      </c>
      <c r="L31" s="31">
        <f t="shared" si="4"/>
        <v>-1.5132444162547571</v>
      </c>
    </row>
    <row r="32" spans="1:12" x14ac:dyDescent="0.2">
      <c r="A32" s="10" t="str">
        <f>'Occ T2'!A24</f>
        <v>54 Textiles, printing and other skilled trades</v>
      </c>
      <c r="B32" s="10">
        <f>'Occ T2'!B24</f>
        <v>18.759090250823053</v>
      </c>
      <c r="C32" s="10">
        <f>'Occ T2'!C24</f>
        <v>17.478509554361377</v>
      </c>
      <c r="D32" s="10">
        <f>'Occ T2'!D24</f>
        <v>16.061304127026023</v>
      </c>
      <c r="E32" s="10">
        <f>'Occ T2'!E24</f>
        <v>17.62035157968878</v>
      </c>
      <c r="F32" s="10">
        <f>'Occ T2'!F24</f>
        <v>18.599409326000934</v>
      </c>
      <c r="H32" s="11">
        <f t="shared" si="16"/>
        <v>-1.2805806964616764</v>
      </c>
      <c r="I32" s="31">
        <f t="shared" si="5"/>
        <v>-1.4172054273353538</v>
      </c>
      <c r="J32" s="11">
        <f t="shared" si="17"/>
        <v>1.5590474526627567</v>
      </c>
      <c r="K32" s="11">
        <f t="shared" si="18"/>
        <v>0.97905774631215436</v>
      </c>
      <c r="L32" s="31">
        <f t="shared" si="4"/>
        <v>2.538105198974911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83.604967306196556</v>
      </c>
      <c r="C34" s="31">
        <f>'Occ T1'!C13</f>
        <v>86.845394804159369</v>
      </c>
      <c r="D34" s="31">
        <f>'Occ T1'!D13</f>
        <v>82.156556763987439</v>
      </c>
      <c r="E34" s="31">
        <f>'Occ T1'!E13</f>
        <v>82.840639804803573</v>
      </c>
      <c r="F34" s="31">
        <f>'Occ T1'!F13</f>
        <v>87.041574865411107</v>
      </c>
      <c r="H34" s="31">
        <f t="shared" ref="H34:K36" si="19">C34-B34</f>
        <v>3.2404274979628127</v>
      </c>
      <c r="I34" s="31">
        <f t="shared" si="5"/>
        <v>-4.6888380401719303</v>
      </c>
      <c r="J34" s="31">
        <f t="shared" si="19"/>
        <v>0.6840830408161338</v>
      </c>
      <c r="K34" s="31">
        <f t="shared" si="19"/>
        <v>4.2009350606075344</v>
      </c>
      <c r="L34" s="31">
        <f t="shared" si="4"/>
        <v>4.8850181014236682</v>
      </c>
    </row>
    <row r="35" spans="1:12" x14ac:dyDescent="0.2">
      <c r="A35" s="10" t="str">
        <f>'Occ T2'!A25</f>
        <v>61 Caring personal service occupations</v>
      </c>
      <c r="B35" s="10">
        <f>'Occ T2'!B25</f>
        <v>61.381027644915861</v>
      </c>
      <c r="C35" s="10">
        <f>'Occ T2'!C25</f>
        <v>63.394285012012162</v>
      </c>
      <c r="D35" s="10">
        <f>'Occ T2'!D25</f>
        <v>60.525895320352852</v>
      </c>
      <c r="E35" s="10">
        <f>'Occ T2'!E25</f>
        <v>62.698133645621411</v>
      </c>
      <c r="F35" s="10">
        <f>'Occ T2'!F25</f>
        <v>66.514011351179164</v>
      </c>
      <c r="G35" s="10"/>
      <c r="H35" s="11">
        <f t="shared" si="19"/>
        <v>2.0132573670963012</v>
      </c>
      <c r="I35" s="31">
        <f t="shared" si="5"/>
        <v>-2.8683896916593099</v>
      </c>
      <c r="J35" s="11">
        <f t="shared" si="19"/>
        <v>2.1722383252685589</v>
      </c>
      <c r="K35" s="11">
        <f t="shared" si="19"/>
        <v>3.8158777055577531</v>
      </c>
      <c r="L35" s="31">
        <f t="shared" si="4"/>
        <v>5.9881160308263119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21.202747526619135</v>
      </c>
      <c r="C36" s="10">
        <f>'Occ T2'!C26</f>
        <v>22.583986116972572</v>
      </c>
      <c r="D36" s="10">
        <f>'Occ T2'!D26</f>
        <v>20.593291008314516</v>
      </c>
      <c r="E36" s="10">
        <f>'Occ T2'!E26</f>
        <v>19.324005762501528</v>
      </c>
      <c r="F36" s="10">
        <f>'Occ T2'!F26</f>
        <v>19.655992508983175</v>
      </c>
      <c r="G36" s="10"/>
      <c r="H36" s="11">
        <f t="shared" si="19"/>
        <v>1.381238590353437</v>
      </c>
      <c r="I36" s="31">
        <f t="shared" si="5"/>
        <v>-1.9906951086580555</v>
      </c>
      <c r="J36" s="11">
        <f t="shared" si="19"/>
        <v>-1.2692852458129877</v>
      </c>
      <c r="K36" s="11">
        <f t="shared" si="19"/>
        <v>0.33198674648164683</v>
      </c>
      <c r="L36" s="31">
        <f t="shared" si="4"/>
        <v>-0.93729849933134091</v>
      </c>
    </row>
    <row r="37" spans="1:12" x14ac:dyDescent="0.2">
      <c r="A37" s="10" t="str">
        <f>'Occ T2'!A27</f>
        <v>63 Community and civil enforcement occupations</v>
      </c>
      <c r="B37" s="10">
        <f>'Occ T2'!B27</f>
        <v>1.0211921346615562</v>
      </c>
      <c r="C37" s="10">
        <f>'Occ T2'!C27</f>
        <v>0.86712367517464539</v>
      </c>
      <c r="D37" s="10">
        <f>'Occ T2'!D27</f>
        <v>1.0373704353200748</v>
      </c>
      <c r="E37" s="10">
        <f>'Occ T2'!E27</f>
        <v>0.81850039668063679</v>
      </c>
      <c r="F37" s="10">
        <f>'Occ T2'!F27</f>
        <v>0.87157100524876474</v>
      </c>
      <c r="G37" s="10"/>
      <c r="H37" s="11">
        <f t="shared" ref="H37" si="20">C37-B37</f>
        <v>-0.15406845948691084</v>
      </c>
      <c r="I37" s="31">
        <f t="shared" ref="I37" si="21">D37-C37</f>
        <v>0.17024676014542939</v>
      </c>
      <c r="J37" s="11">
        <f t="shared" ref="J37" si="22">E37-D37</f>
        <v>-0.21887003863943799</v>
      </c>
      <c r="K37" s="11">
        <f t="shared" ref="K37" si="23">F37-E37</f>
        <v>5.3070608568127953E-2</v>
      </c>
      <c r="L37" s="31">
        <f t="shared" ref="L37" si="24">F37-D37</f>
        <v>-0.16579943007131004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65.96734879020741</v>
      </c>
      <c r="C39" s="31">
        <f>'Occ T1'!C14</f>
        <v>65.126128004307546</v>
      </c>
      <c r="D39" s="31">
        <f>'Occ T1'!D14</f>
        <v>65.475497099045697</v>
      </c>
      <c r="E39" s="31">
        <f>'Occ T1'!E14</f>
        <v>66.488220017125741</v>
      </c>
      <c r="F39" s="31">
        <f>'Occ T1'!F14</f>
        <v>66.785370477123593</v>
      </c>
      <c r="H39" s="31">
        <f>C39-B39</f>
        <v>-0.84122078589986415</v>
      </c>
      <c r="I39" s="31">
        <f t="shared" si="5"/>
        <v>0.34936909473815092</v>
      </c>
      <c r="J39" s="31">
        <f>E39-D39</f>
        <v>1.0127229180800441</v>
      </c>
      <c r="K39" s="31">
        <f>F39-E39</f>
        <v>0.29715045999785161</v>
      </c>
      <c r="L39" s="31">
        <f t="shared" si="4"/>
        <v>1.3098733780778957</v>
      </c>
    </row>
    <row r="40" spans="1:12" s="30" customFormat="1" x14ac:dyDescent="0.2">
      <c r="A40" s="126" t="str">
        <f>'Occ T2'!A28</f>
        <v>71 Sales occupations</v>
      </c>
      <c r="B40" s="126">
        <f>'Occ T2'!B28</f>
        <v>53.699300812612606</v>
      </c>
      <c r="C40" s="126">
        <f>'Occ T2'!C28</f>
        <v>51.907999728296694</v>
      </c>
      <c r="D40" s="126">
        <f>'Occ T2'!D28</f>
        <v>52.011985023051608</v>
      </c>
      <c r="E40" s="126">
        <f>'Occ T2'!E28</f>
        <v>51.437161176456044</v>
      </c>
      <c r="F40" s="126">
        <f>'Occ T2'!F28</f>
        <v>49.985441656817883</v>
      </c>
      <c r="G40"/>
      <c r="H40" s="11">
        <f>C40-B40</f>
        <v>-1.7913010843159114</v>
      </c>
      <c r="I40" s="31">
        <f t="shared" si="5"/>
        <v>0.10398529475491358</v>
      </c>
      <c r="J40" s="11">
        <f t="shared" ref="J40" si="25">E40-D40</f>
        <v>-0.57482384659556374</v>
      </c>
      <c r="K40" s="11">
        <f t="shared" ref="K40" si="26">F40-E40</f>
        <v>-1.4517195196381607</v>
      </c>
      <c r="L40" s="31">
        <f t="shared" si="4"/>
        <v>-2.0265433662337244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12.26804797759481</v>
      </c>
      <c r="C41" s="126">
        <f>'Occ T2'!C29</f>
        <v>13.218128276010855</v>
      </c>
      <c r="D41" s="126">
        <f>'Occ T2'!D29</f>
        <v>13.463512075994089</v>
      </c>
      <c r="E41" s="126">
        <f>'Occ T2'!E29</f>
        <v>15.051058840669693</v>
      </c>
      <c r="F41" s="126">
        <f>'Occ T2'!F29</f>
        <v>16.799928820305716</v>
      </c>
      <c r="G41"/>
      <c r="H41" s="11">
        <f t="shared" ref="H41" si="27">C41-B41</f>
        <v>0.95008029841604547</v>
      </c>
      <c r="I41" s="31">
        <f t="shared" si="5"/>
        <v>0.24538379998323379</v>
      </c>
      <c r="J41" s="11">
        <f t="shared" ref="J41" si="28">E41-D41</f>
        <v>1.5875467646756043</v>
      </c>
      <c r="K41" s="11">
        <f t="shared" ref="K41" si="29">F41-E41</f>
        <v>1.748869979636023</v>
      </c>
      <c r="L41" s="31">
        <f t="shared" si="4"/>
        <v>3.3364167443116273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43.424657472263448</v>
      </c>
      <c r="C43" s="31">
        <f>'Occ T1'!C15</f>
        <v>47.095337359380714</v>
      </c>
      <c r="D43" s="31">
        <f>'Occ T1'!D15</f>
        <v>39.203858172667658</v>
      </c>
      <c r="E43" s="31">
        <f>'Occ T1'!E15</f>
        <v>40.566331258072822</v>
      </c>
      <c r="F43" s="31">
        <f>'Occ T1'!F15</f>
        <v>39.37779888017981</v>
      </c>
      <c r="H43" s="31">
        <f t="shared" ref="H43:K45" si="30">C43-B43</f>
        <v>3.6706798871172666</v>
      </c>
      <c r="I43" s="31">
        <f t="shared" si="5"/>
        <v>-7.891479186713056</v>
      </c>
      <c r="J43" s="31">
        <f t="shared" si="30"/>
        <v>1.3624730854051634</v>
      </c>
      <c r="K43" s="31">
        <f t="shared" si="30"/>
        <v>-1.1885323778930115</v>
      </c>
      <c r="L43" s="31">
        <f t="shared" si="4"/>
        <v>0.17394070751215196</v>
      </c>
    </row>
    <row r="44" spans="1:12" x14ac:dyDescent="0.2">
      <c r="A44" s="10" t="str">
        <f>'Occ T2'!A30</f>
        <v>81 Process, plant and machine operatives</v>
      </c>
      <c r="B44" s="10">
        <f>'Occ T2'!B30</f>
        <v>13.739362677766028</v>
      </c>
      <c r="C44" s="10">
        <f>'Occ T2'!C30</f>
        <v>13.950810700438462</v>
      </c>
      <c r="D44" s="10">
        <f>'Occ T2'!D30</f>
        <v>12.318533786057992</v>
      </c>
      <c r="E44" s="10">
        <f>'Occ T2'!E30</f>
        <v>13.289675692121078</v>
      </c>
      <c r="F44" s="10">
        <f>'Occ T2'!F30</f>
        <v>12.802567974749728</v>
      </c>
      <c r="H44" s="11">
        <f t="shared" si="30"/>
        <v>0.21144802267243357</v>
      </c>
      <c r="I44" s="31">
        <f t="shared" si="5"/>
        <v>-1.6322769143804692</v>
      </c>
      <c r="J44" s="11">
        <f t="shared" si="30"/>
        <v>0.97114190606308526</v>
      </c>
      <c r="K44" s="11">
        <f t="shared" si="30"/>
        <v>-0.48710771737134984</v>
      </c>
      <c r="L44" s="31">
        <f t="shared" si="4"/>
        <v>0.48403418869173542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29.685294794497423</v>
      </c>
      <c r="C45" s="10">
        <f>'Occ T2'!C31</f>
        <v>33.144526658942254</v>
      </c>
      <c r="D45" s="10">
        <f>'Occ T2'!D31</f>
        <v>26.885324386609668</v>
      </c>
      <c r="E45" s="10">
        <f>'Occ T2'!E31</f>
        <v>27.276655565951746</v>
      </c>
      <c r="F45" s="10">
        <f>'Occ T2'!F31</f>
        <v>26.575230905430086</v>
      </c>
      <c r="H45" s="11">
        <f t="shared" si="30"/>
        <v>3.4592318644448312</v>
      </c>
      <c r="I45" s="31">
        <f t="shared" si="5"/>
        <v>-6.2592022723325869</v>
      </c>
      <c r="J45" s="11">
        <f t="shared" si="30"/>
        <v>0.39133117934207817</v>
      </c>
      <c r="K45" s="11">
        <f t="shared" si="30"/>
        <v>-0.70142466052165986</v>
      </c>
      <c r="L45" s="31">
        <f t="shared" si="4"/>
        <v>-0.31009348117958169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98.493046093870362</v>
      </c>
      <c r="C47" s="31">
        <f>'Occ T1'!C16</f>
        <v>98.462838833816349</v>
      </c>
      <c r="D47" s="31">
        <f>'Occ T1'!D16</f>
        <v>89.559548693378858</v>
      </c>
      <c r="E47" s="31">
        <f>'Occ T1'!E16</f>
        <v>90.56802983061695</v>
      </c>
      <c r="F47" s="31">
        <f>'Occ T1'!F16</f>
        <v>87.726644796751103</v>
      </c>
      <c r="H47" s="31">
        <f t="shared" ref="H47:K49" si="31">C47-B47</f>
        <v>-3.0207260054012863E-2</v>
      </c>
      <c r="I47" s="31">
        <f t="shared" si="5"/>
        <v>-8.9032901404374911</v>
      </c>
      <c r="J47" s="31">
        <f t="shared" si="31"/>
        <v>1.0084811372380926</v>
      </c>
      <c r="K47" s="31">
        <f t="shared" si="31"/>
        <v>-2.8413850338658477</v>
      </c>
      <c r="L47" s="31">
        <f t="shared" si="4"/>
        <v>-1.8329038966277551</v>
      </c>
    </row>
    <row r="48" spans="1:12" x14ac:dyDescent="0.2">
      <c r="A48" s="10" t="str">
        <f>'Occ T2'!A32</f>
        <v>91 Elementary trades and related occupations</v>
      </c>
      <c r="B48" s="10">
        <f>'Occ T2'!B32</f>
        <v>12.740201411392874</v>
      </c>
      <c r="C48" s="10">
        <f>'Occ T2'!C32</f>
        <v>11.325243961604665</v>
      </c>
      <c r="D48" s="10">
        <f>'Occ T2'!D32</f>
        <v>10.042291718007951</v>
      </c>
      <c r="E48" s="10">
        <f>'Occ T2'!E32</f>
        <v>18.201829647134129</v>
      </c>
      <c r="F48" s="10">
        <f>'Occ T2'!F32</f>
        <v>20.203549128848845</v>
      </c>
      <c r="H48" s="11">
        <f t="shared" si="31"/>
        <v>-1.4149574497882096</v>
      </c>
      <c r="I48" s="31">
        <f t="shared" si="5"/>
        <v>-1.2829522435967142</v>
      </c>
      <c r="J48" s="11">
        <f t="shared" si="31"/>
        <v>8.1595379291261789</v>
      </c>
      <c r="K48" s="11">
        <f t="shared" si="31"/>
        <v>2.0017194817147157</v>
      </c>
      <c r="L48" s="31">
        <f t="shared" si="4"/>
        <v>10.161257410840895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85.752844682477487</v>
      </c>
      <c r="C49" s="10">
        <f>'Occ T2'!C33</f>
        <v>87.137594872211679</v>
      </c>
      <c r="D49" s="10">
        <f>'Occ T2'!D33</f>
        <v>79.517256975370913</v>
      </c>
      <c r="E49" s="10">
        <f>'Occ T2'!E33</f>
        <v>72.366200183482817</v>
      </c>
      <c r="F49" s="10">
        <f>'Occ T2'!F33</f>
        <v>67.523095667902254</v>
      </c>
      <c r="H49" s="11">
        <f t="shared" si="31"/>
        <v>1.3847501897341914</v>
      </c>
      <c r="I49" s="31">
        <f t="shared" si="5"/>
        <v>-7.6203378968407662</v>
      </c>
      <c r="J49" s="11">
        <f t="shared" si="31"/>
        <v>-7.1510567918880952</v>
      </c>
      <c r="K49" s="11">
        <f t="shared" si="31"/>
        <v>-4.8431045155805634</v>
      </c>
      <c r="L49" s="31">
        <f t="shared" si="4"/>
        <v>-11.994161307468659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831.1110000000001</v>
      </c>
      <c r="C51" s="34">
        <f>'Occ T1'!C18</f>
        <v>874.93099999999993</v>
      </c>
      <c r="D51" s="34">
        <f>'Occ T1'!D18</f>
        <v>852.96000000000026</v>
      </c>
      <c r="E51" s="34">
        <f>'Occ T1'!E18</f>
        <v>876.1649999999994</v>
      </c>
      <c r="F51" s="34">
        <f>'Occ T1'!F18</f>
        <v>908.87099999999975</v>
      </c>
      <c r="G51" s="24"/>
      <c r="H51" s="34">
        <f>C51-B51</f>
        <v>43.819999999999823</v>
      </c>
      <c r="I51" s="205">
        <f>D51-C51</f>
        <v>-21.970999999999663</v>
      </c>
      <c r="J51" s="34">
        <f>E51-D51</f>
        <v>23.204999999999131</v>
      </c>
      <c r="K51" s="34">
        <f>F51-E51</f>
        <v>32.706000000000358</v>
      </c>
      <c r="L51" s="205">
        <f>F51-D51</f>
        <v>55.91099999999949</v>
      </c>
    </row>
    <row r="53" spans="1:12" ht="15.75" x14ac:dyDescent="0.25">
      <c r="A53" s="19" t="str">
        <f>CONCATENATE(A1," (Continued)")</f>
        <v>Occupation Table 3  Employment Change by Occupation in Occupation Group (SOC 2020), 2015-2035, Kent and Medway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3.3128001167556764</v>
      </c>
      <c r="C59" s="44">
        <f>IF(AND(D$5-C$5 &lt;&gt; 0,D7 &lt;&gt; 0,C7 &lt;&gt; 0),(EXP(LN(D7/C7)/(D$5-C$5))-1)*100,0)</f>
        <v>0.52001865720991969</v>
      </c>
      <c r="D59" s="44">
        <f>IF(AND(E$5-D$5 &lt;&gt; 0,E7 &lt;&gt; 0,D7 &lt;&gt; 0),(EXP(LN(E7/D7)/(E$5-D$5))-1)*100,0)</f>
        <v>-0.84693056994277205</v>
      </c>
      <c r="E59" s="44">
        <f>IF(AND(F$5-E$5 &lt;&gt; 0,F7 &lt;&gt; 0,E7 &lt;&gt; 0),(EXP(LN(F7/E7)/(F$5-E$5))-1)*100,0)</f>
        <v>0.95577781230653525</v>
      </c>
      <c r="F59" s="44">
        <f>IF(AND(F$5-D$5 &lt;&gt; 0,F7 &lt;&gt; 0,D7 &lt;&gt; 0),(EXP(LN(F7/D7)/(F$5-D$5))-1)*100,0)</f>
        <v>0.35126245218615182</v>
      </c>
      <c r="H59" s="44">
        <f>(B7/B$51)*100</f>
        <v>10.928568013340726</v>
      </c>
      <c r="I59" s="44">
        <f>(C7/C$51)*100</f>
        <v>11.826739075151155</v>
      </c>
      <c r="J59" s="44">
        <f>(D7/D$51)*100</f>
        <v>12.194463979188793</v>
      </c>
      <c r="K59" s="44">
        <f>(E7/E$51)*100</f>
        <v>11.377223633008644</v>
      </c>
      <c r="L59" s="44">
        <f>(F7/F$51)*100</f>
        <v>12.062344853471247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4.1580071020876019</v>
      </c>
      <c r="C60" s="44">
        <f t="shared" si="32"/>
        <v>1.3626149364405649</v>
      </c>
      <c r="D60" s="44">
        <f t="shared" si="32"/>
        <v>-1.6932132188512972</v>
      </c>
      <c r="E60" s="44">
        <f t="shared" si="32"/>
        <v>0.82157026882996309</v>
      </c>
      <c r="F60" s="44">
        <f>IF(AND(F$5-D$5 &lt;&gt; 0,F8 &lt;&gt; 0,D8 &lt;&gt; 0),(EXP(LN(F8/D8)/(F$5-D$5))-1)*100,0)</f>
        <v>-2.3758665971918003E-2</v>
      </c>
      <c r="H60" s="44">
        <f t="shared" ref="H60:L60" si="33">(B8/B$51)*100</f>
        <v>7.4486104827470436</v>
      </c>
      <c r="I60" s="44">
        <f t="shared" si="33"/>
        <v>8.3278163039677047</v>
      </c>
      <c r="J60" s="44">
        <f t="shared" si="33"/>
        <v>8.658727697700435</v>
      </c>
      <c r="K60" s="44">
        <f t="shared" si="33"/>
        <v>7.7395258022222624</v>
      </c>
      <c r="L60" s="44">
        <f t="shared" si="33"/>
        <v>8.0971573407564534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1.4305538134642859</v>
      </c>
      <c r="C61" s="44">
        <f>IF(AND(D$5-C$5 &lt;&gt; 0,D9 &lt;&gt; 0,C9 &lt;&gt; 0),(EXP(LN(D9/C9)/(D$5-C$5))-1)*100,0)</f>
        <v>-1.4854520235465185</v>
      </c>
      <c r="D61" s="44">
        <f t="shared" si="34"/>
        <v>1.1115570500872085</v>
      </c>
      <c r="E61" s="44">
        <f t="shared" si="34"/>
        <v>1.2360858550692022</v>
      </c>
      <c r="F61" s="44">
        <f>IF(AND(F$5-D$5 &lt;&gt; 0,F9 &lt;&gt; 0,D9 &lt;&gt; 0),(EXP(LN(F9/D9)/(F$5-D$5))-1)*100,0)</f>
        <v>1.1945592216803913</v>
      </c>
      <c r="H61" s="44">
        <f t="shared" ref="H61:L61" si="35">(B9/B$51)*100</f>
        <v>3.4799575305936812</v>
      </c>
      <c r="I61" s="44">
        <f t="shared" si="35"/>
        <v>3.4989227711834499</v>
      </c>
      <c r="J61" s="44">
        <f t="shared" si="35"/>
        <v>3.5357362814883575</v>
      </c>
      <c r="K61" s="44">
        <f t="shared" si="35"/>
        <v>3.6376978307863794</v>
      </c>
      <c r="L61" s="44">
        <f t="shared" si="35"/>
        <v>3.9651875127147935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3.1791429668058591</v>
      </c>
      <c r="C63" s="44">
        <f t="shared" si="36"/>
        <v>2.632376130115377</v>
      </c>
      <c r="D63" s="44">
        <f t="shared" si="36"/>
        <v>1.4371885707829657</v>
      </c>
      <c r="E63" s="44">
        <f t="shared" si="36"/>
        <v>0.92463838432934597</v>
      </c>
      <c r="F63" s="44">
        <f>IF(AND(F$5-D$5 &lt;&gt; 0,F11 &lt;&gt; 0,D11 &lt;&gt; 0),(EXP(LN(F11/D11)/(F$5-D$5))-1)*100,0)</f>
        <v>1.0952000365771264</v>
      </c>
      <c r="H63" s="44">
        <f>(B11/B$51)*100</f>
        <v>19.67312128135293</v>
      </c>
      <c r="I63" s="44">
        <f>(C11/C$51)*100</f>
        <v>21.180009958796088</v>
      </c>
      <c r="J63" s="44">
        <f>(D11/D$51)*100</f>
        <v>22.297474862675344</v>
      </c>
      <c r="K63" s="44">
        <f>(E11/E$51)*100</f>
        <v>23.312264757551134</v>
      </c>
      <c r="L63" s="44">
        <f>(F11/F$51)*100</f>
        <v>24.639968081715612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2.8438007496247808</v>
      </c>
      <c r="C64" s="44">
        <f t="shared" si="36"/>
        <v>3.4497752562175243</v>
      </c>
      <c r="D64" s="49">
        <f t="shared" si="36"/>
        <v>4.4776546870045619</v>
      </c>
      <c r="E64" s="49">
        <f t="shared" si="36"/>
        <v>1.3157589281129312</v>
      </c>
      <c r="F64" s="44">
        <f>IF(AND(F$5-D$5 &lt;&gt; 0,F12 &lt;&gt; 0,D12 &lt;&gt; 0),(EXP(LN(F12/D12)/(F$5-D$5))-1)*100,0)</f>
        <v>2.3589462451171217</v>
      </c>
      <c r="H64" s="40">
        <f t="shared" ref="H64:L67" si="37">(B12/B$11)*100</f>
        <v>28.244100289647474</v>
      </c>
      <c r="I64" s="40">
        <f t="shared" si="37"/>
        <v>27.878702234742324</v>
      </c>
      <c r="J64" s="40">
        <f t="shared" si="37"/>
        <v>28.100737694728657</v>
      </c>
      <c r="K64" s="40">
        <f t="shared" si="37"/>
        <v>32.572326317103084</v>
      </c>
      <c r="L64" s="40">
        <f t="shared" si="37"/>
        <v>33.856867710928398</v>
      </c>
    </row>
    <row r="65" spans="1:12" x14ac:dyDescent="0.2">
      <c r="A65" t="str">
        <f>A13</f>
        <v>22 Health professionals</v>
      </c>
      <c r="B65" s="49">
        <f t="shared" si="36"/>
        <v>4.3673221904021453</v>
      </c>
      <c r="C65" s="44">
        <f t="shared" si="36"/>
        <v>-0.59914796080080546</v>
      </c>
      <c r="D65" s="49">
        <f t="shared" si="36"/>
        <v>-0.62540949427776216</v>
      </c>
      <c r="E65" s="49">
        <f t="shared" si="36"/>
        <v>0.28370534904638145</v>
      </c>
      <c r="F65" s="44">
        <f>IF(AND(F$5-D$5 &lt;&gt; 0,F13 &lt;&gt; 0,D13 &lt;&gt; 0),(EXP(LN(F13/D13)/(F$5-D$5))-1)*100,0)</f>
        <v>-2.0253296067396231E-2</v>
      </c>
      <c r="H65" s="40">
        <f t="shared" si="37"/>
        <v>18.422607643233199</v>
      </c>
      <c r="I65" s="40">
        <f t="shared" si="37"/>
        <v>19.285975057199096</v>
      </c>
      <c r="J65" s="40">
        <f t="shared" si="37"/>
        <v>18.678729124052857</v>
      </c>
      <c r="K65" s="40">
        <f t="shared" si="37"/>
        <v>16.855361266239569</v>
      </c>
      <c r="L65" s="40">
        <f t="shared" si="37"/>
        <v>15.815020791397059</v>
      </c>
    </row>
    <row r="66" spans="1:12" x14ac:dyDescent="0.2">
      <c r="A66" t="str">
        <f>A14</f>
        <v>23 Teaching and other educational professionals</v>
      </c>
      <c r="B66" s="49">
        <f t="shared" si="36"/>
        <v>2.0034832097968636</v>
      </c>
      <c r="C66" s="44">
        <f t="shared" si="36"/>
        <v>-6.8288012071282544E-2</v>
      </c>
      <c r="D66" s="49">
        <f t="shared" si="36"/>
        <v>-0.67574709199624827</v>
      </c>
      <c r="E66" s="49">
        <f t="shared" si="36"/>
        <v>0.64221740964938157</v>
      </c>
      <c r="F66" s="44">
        <f>IF(AND(F$5-D$5 &lt;&gt; 0,F14 &lt;&gt; 0,D14 &lt;&gt; 0),(EXP(LN(F14/D14)/(F$5-D$5))-1)*100,0)</f>
        <v>0.20096411624663801</v>
      </c>
      <c r="H66" s="40">
        <f t="shared" si="37"/>
        <v>23.32931476405108</v>
      </c>
      <c r="I66" s="40">
        <f t="shared" si="37"/>
        <v>22.284060410038663</v>
      </c>
      <c r="J66" s="40">
        <f t="shared" si="37"/>
        <v>21.697678557050914</v>
      </c>
      <c r="K66" s="40">
        <f t="shared" si="37"/>
        <v>19.530069436013562</v>
      </c>
      <c r="L66" s="40">
        <f t="shared" si="37"/>
        <v>18.990383529017969</v>
      </c>
    </row>
    <row r="67" spans="1:12" x14ac:dyDescent="0.2">
      <c r="A67" t="str">
        <f>A15</f>
        <v>24 Business, media and public service professionals</v>
      </c>
      <c r="B67" s="49">
        <f t="shared" si="36"/>
        <v>3.6464660364240009</v>
      </c>
      <c r="C67" s="44">
        <f t="shared" si="36"/>
        <v>5.8962945924561083</v>
      </c>
      <c r="D67" s="49">
        <f t="shared" si="36"/>
        <v>1.1259733523518056</v>
      </c>
      <c r="E67" s="49">
        <f t="shared" si="36"/>
        <v>1.020297516418478</v>
      </c>
      <c r="F67" s="44">
        <f>IF(AND(F$5-D$5 &lt;&gt; 0,F15 &lt;&gt; 0,D15 &lt;&gt; 0),(EXP(LN(F15/D15)/(F$5-D$5))-1)*100,0)</f>
        <v>1.0555105193156056</v>
      </c>
      <c r="H67" s="40">
        <f t="shared" si="37"/>
        <v>30.00397730306824</v>
      </c>
      <c r="I67" s="40">
        <f t="shared" si="37"/>
        <v>30.551262298019914</v>
      </c>
      <c r="J67" s="40">
        <f t="shared" si="37"/>
        <v>31.522854624167589</v>
      </c>
      <c r="K67" s="40">
        <f t="shared" si="37"/>
        <v>31.042242980643792</v>
      </c>
      <c r="L67" s="40">
        <f t="shared" si="37"/>
        <v>31.33772796865658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1.2486914743329081</v>
      </c>
      <c r="C69" s="44">
        <f t="shared" si="39"/>
        <v>3.4120836514998087</v>
      </c>
      <c r="D69" s="44">
        <f t="shared" si="39"/>
        <v>1.0003515061545398</v>
      </c>
      <c r="E69" s="44">
        <f t="shared" si="39"/>
        <v>0.78898412951680097</v>
      </c>
      <c r="F69" s="44">
        <f t="shared" ref="F69:F74" si="40">IF(AND(F$5-D$5 &lt;&gt; 0,F17 &lt;&gt; 0,D17 &lt;&gt; 0),(EXP(LN(F17/D17)/(F$5-D$5))-1)*100,0)</f>
        <v>0.85939072743164147</v>
      </c>
      <c r="H69" s="44">
        <f>(B17/B$51)*100</f>
        <v>13.212350467089315</v>
      </c>
      <c r="I69" s="44">
        <f>(C17/C$51)*100</f>
        <v>13.189337687713468</v>
      </c>
      <c r="J69" s="44">
        <f>(D17/D$51)*100</f>
        <v>13.990699084252768</v>
      </c>
      <c r="K69" s="44">
        <f>(E17/E$51)*100</f>
        <v>14.31517318967504</v>
      </c>
      <c r="L69" s="44">
        <f>(F17/F$51)*100</f>
        <v>14.928320131018705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3.7320896930044034</v>
      </c>
      <c r="C70" s="44">
        <f t="shared" si="39"/>
        <v>7.6028211863214956</v>
      </c>
      <c r="D70" s="49">
        <f t="shared" si="39"/>
        <v>-0.9449655232818821</v>
      </c>
      <c r="E70" s="49">
        <f t="shared" si="39"/>
        <v>0.8843701993805686</v>
      </c>
      <c r="F70" s="44">
        <f t="shared" si="40"/>
        <v>0.27086833707254954</v>
      </c>
      <c r="H70" s="40">
        <f t="shared" ref="H70:L74" si="41">(B18/B$17)*100</f>
        <v>11.360661029271842</v>
      </c>
      <c r="I70" s="40">
        <f t="shared" si="41"/>
        <v>12.516947562062391</v>
      </c>
      <c r="J70" s="40">
        <f t="shared" si="41"/>
        <v>13.02419236477331</v>
      </c>
      <c r="K70" s="40">
        <f t="shared" si="41"/>
        <v>11.817324008367969</v>
      </c>
      <c r="L70" s="40">
        <f t="shared" si="41"/>
        <v>11.929639928691671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3.1590773300077091</v>
      </c>
      <c r="C71" s="44">
        <f t="shared" si="39"/>
        <v>1.8543496045835939</v>
      </c>
      <c r="D71" s="49">
        <f t="shared" si="39"/>
        <v>8.963063967896435</v>
      </c>
      <c r="E71" s="49">
        <f t="shared" si="39"/>
        <v>1.2779971553607661</v>
      </c>
      <c r="F71" s="44">
        <f t="shared" si="40"/>
        <v>3.7774922232588493</v>
      </c>
      <c r="H71" s="40">
        <f t="shared" si="41"/>
        <v>12.342637422391812</v>
      </c>
      <c r="I71" s="40">
        <f t="shared" si="41"/>
        <v>13.300871295493103</v>
      </c>
      <c r="J71" s="40">
        <f t="shared" si="41"/>
        <v>13.100515405358792</v>
      </c>
      <c r="K71" s="40">
        <f t="shared" si="41"/>
        <v>19.145666517312083</v>
      </c>
      <c r="L71" s="40">
        <f t="shared" si="41"/>
        <v>20.095131562701944</v>
      </c>
    </row>
    <row r="72" spans="1:12" x14ac:dyDescent="0.2">
      <c r="A72" t="str">
        <f t="shared" si="38"/>
        <v>33 Protective service occupations</v>
      </c>
      <c r="B72" s="49">
        <f t="shared" si="39"/>
        <v>-0.85604887349356451</v>
      </c>
      <c r="C72" s="44">
        <f t="shared" si="39"/>
        <v>5.4980608344574522</v>
      </c>
      <c r="D72" s="49">
        <f t="shared" si="39"/>
        <v>-2.6041214704388138</v>
      </c>
      <c r="E72" s="49">
        <f t="shared" si="39"/>
        <v>0.67807519168867625</v>
      </c>
      <c r="F72" s="44">
        <f t="shared" si="40"/>
        <v>-0.42809966617761708</v>
      </c>
      <c r="H72" s="40">
        <f t="shared" si="41"/>
        <v>10.769112047678824</v>
      </c>
      <c r="I72" s="40">
        <f t="shared" si="41"/>
        <v>9.9011834995317773</v>
      </c>
      <c r="J72" s="40">
        <f t="shared" si="41"/>
        <v>10.100905254814293</v>
      </c>
      <c r="K72" s="40">
        <f t="shared" si="41"/>
        <v>8.4226502718714311</v>
      </c>
      <c r="L72" s="40">
        <f t="shared" si="41"/>
        <v>8.3304244189961079</v>
      </c>
    </row>
    <row r="73" spans="1:12" x14ac:dyDescent="0.2">
      <c r="A73" t="str">
        <f t="shared" si="38"/>
        <v>34 Culture, media and sports occupations</v>
      </c>
      <c r="B73" s="49">
        <f t="shared" si="39"/>
        <v>-1.5399487403206957</v>
      </c>
      <c r="C73" s="44">
        <f t="shared" si="39"/>
        <v>3.6872171735759407</v>
      </c>
      <c r="D73" s="49">
        <f t="shared" si="39"/>
        <v>-1.7852206656041147</v>
      </c>
      <c r="E73" s="49">
        <f t="shared" si="39"/>
        <v>0.83429491902908826</v>
      </c>
      <c r="F73" s="44">
        <f t="shared" si="40"/>
        <v>-4.654920424517206E-2</v>
      </c>
      <c r="H73" s="40">
        <f t="shared" si="41"/>
        <v>17.158666236966148</v>
      </c>
      <c r="I73" s="40">
        <f t="shared" si="41"/>
        <v>15.344971287293777</v>
      </c>
      <c r="J73" s="40">
        <f t="shared" si="41"/>
        <v>15.385797425278373</v>
      </c>
      <c r="K73" s="40">
        <f t="shared" si="41"/>
        <v>13.377957440985242</v>
      </c>
      <c r="L73" s="40">
        <f t="shared" si="41"/>
        <v>13.438221325806479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1.5441689381268997</v>
      </c>
      <c r="C74" s="44">
        <f t="shared" si="39"/>
        <v>2.2552349047621378</v>
      </c>
      <c r="D74" s="49">
        <f t="shared" si="39"/>
        <v>0.51471697611218392</v>
      </c>
      <c r="E74" s="49">
        <f t="shared" si="39"/>
        <v>0.5670642103176915</v>
      </c>
      <c r="F74" s="44">
        <f t="shared" si="40"/>
        <v>0.54961210383819292</v>
      </c>
      <c r="H74" s="40">
        <f t="shared" si="41"/>
        <v>48.368923263691379</v>
      </c>
      <c r="I74" s="40">
        <f t="shared" si="41"/>
        <v>48.936026355618949</v>
      </c>
      <c r="J74" s="40">
        <f t="shared" si="41"/>
        <v>48.38858954977524</v>
      </c>
      <c r="K74" s="40">
        <f t="shared" si="41"/>
        <v>47.23640176146327</v>
      </c>
      <c r="L74" s="40">
        <f t="shared" si="41"/>
        <v>46.206582763803802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-1.0268917453297388</v>
      </c>
      <c r="C76" s="44">
        <f t="shared" si="42"/>
        <v>1.1765715700096768</v>
      </c>
      <c r="D76" s="44">
        <f t="shared" si="42"/>
        <v>6.1007887871911137E-2</v>
      </c>
      <c r="E76" s="44">
        <f t="shared" si="42"/>
        <v>-0.84679934360579745</v>
      </c>
      <c r="F76" s="44">
        <f>IF(AND(F$5-D$5 &lt;&gt; 0,F24 &lt;&gt; 0,D24 &lt;&gt; 0),(EXP(LN(F24/D24)/(F$5-D$5))-1)*100,0)</f>
        <v>-0.54511576664943995</v>
      </c>
      <c r="H76" s="44">
        <f>(B24/B$51)*100</f>
        <v>11.000329261929556</v>
      </c>
      <c r="I76" s="44">
        <f>(C24/C$51)*100</f>
        <v>10.026739886679657</v>
      </c>
      <c r="J76" s="44">
        <f>(D24/D$51)*100</f>
        <v>10.406024567720209</v>
      </c>
      <c r="K76" s="44">
        <f>(E24/E$51)*100</f>
        <v>10.161363254846293</v>
      </c>
      <c r="L76" s="44">
        <f>(F24/F$51)*100</f>
        <v>8.9971095560275405</v>
      </c>
    </row>
    <row r="77" spans="1:12" x14ac:dyDescent="0.2">
      <c r="A77" t="str">
        <f>A25</f>
        <v>41 Administrative occupations</v>
      </c>
      <c r="B77" s="49">
        <f t="shared" si="42"/>
        <v>-0.608827029472081</v>
      </c>
      <c r="C77" s="44">
        <f t="shared" si="42"/>
        <v>2.2029755240323468</v>
      </c>
      <c r="D77" s="49">
        <f t="shared" si="42"/>
        <v>0.52491667673542075</v>
      </c>
      <c r="E77" s="49">
        <f t="shared" si="42"/>
        <v>-0.46785532306236055</v>
      </c>
      <c r="F77" s="44">
        <f>IF(AND(F$5-D$5 &lt;&gt; 0,F25 &lt;&gt; 0,D25 &lt;&gt; 0),(EXP(LN(F25/D25)/(F$5-D$5))-1)*100,0)</f>
        <v>-0.13802552104551502</v>
      </c>
      <c r="H77" s="40">
        <f t="shared" ref="H77:L78" si="43">(B25/B$24)*100</f>
        <v>77.33297250195929</v>
      </c>
      <c r="I77" s="40">
        <f t="shared" si="43"/>
        <v>78.647899774700392</v>
      </c>
      <c r="J77" s="40">
        <f t="shared" si="43"/>
        <v>79.445757559874224</v>
      </c>
      <c r="K77" s="40">
        <f t="shared" si="43"/>
        <v>81.304569406391039</v>
      </c>
      <c r="L77" s="40">
        <f t="shared" si="43"/>
        <v>84.465858050690741</v>
      </c>
    </row>
    <row r="78" spans="1:12" x14ac:dyDescent="0.2">
      <c r="A78" t="str">
        <f>A26</f>
        <v>42 Secretarial and related occupations</v>
      </c>
      <c r="B78" s="49">
        <f t="shared" si="42"/>
        <v>-2.4945891752590321</v>
      </c>
      <c r="C78" s="44">
        <f t="shared" si="42"/>
        <v>-2.6040642668661018</v>
      </c>
      <c r="D78" s="49">
        <f t="shared" si="42"/>
        <v>-1.8180456609106499</v>
      </c>
      <c r="E78" s="49">
        <f t="shared" si="42"/>
        <v>-2.6665947842304139</v>
      </c>
      <c r="F78" s="44">
        <f>IF(AND(F$5-D$5 &lt;&gt; 0,F26 &lt;&gt; 0,D26 &lt;&gt; 0),(EXP(LN(F26/D26)/(F$5-D$5))-1)*100,0)</f>
        <v>-2.3845630763054793</v>
      </c>
      <c r="H78" s="40">
        <f t="shared" si="43"/>
        <v>22.667027498040703</v>
      </c>
      <c r="I78" s="40">
        <f t="shared" si="43"/>
        <v>21.352100225299612</v>
      </c>
      <c r="J78" s="40">
        <f t="shared" si="43"/>
        <v>20.554242440125766</v>
      </c>
      <c r="K78" s="40">
        <f t="shared" si="43"/>
        <v>18.695430593608954</v>
      </c>
      <c r="L78" s="40">
        <f t="shared" si="43"/>
        <v>15.534141949309246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0.42488272679725991</v>
      </c>
      <c r="C80" s="44">
        <f t="shared" si="44"/>
        <v>-13.127278922952001</v>
      </c>
      <c r="D80" s="44">
        <f t="shared" si="44"/>
        <v>0.80608970030109361</v>
      </c>
      <c r="E80" s="44">
        <f t="shared" si="44"/>
        <v>-5.1618690169130677E-2</v>
      </c>
      <c r="F80" s="44">
        <f>IF(AND(F$5-D$5 &lt;&gt; 0,F28 &lt;&gt; 0,D28 &lt;&gt; 0),(EXP(LN(F28/D28)/(F$5-D$5))-1)*100,0)</f>
        <v>0.23347015723682585</v>
      </c>
      <c r="H80" s="44">
        <f>(B28/B$51)*100</f>
        <v>10.113297718450939</v>
      </c>
      <c r="I80" s="44">
        <f>(C28/C$51)*100</f>
        <v>9.7710975980640331</v>
      </c>
      <c r="J80" s="44">
        <f>(D28/D$51)*100</f>
        <v>8.707067583882889</v>
      </c>
      <c r="K80" s="44">
        <f>(E28/E$51)*100</f>
        <v>8.8236550870089907</v>
      </c>
      <c r="L80" s="44">
        <f>(F28/F$51)*100</f>
        <v>8.4623274735818477</v>
      </c>
    </row>
    <row r="81" spans="1:12" x14ac:dyDescent="0.2">
      <c r="A81" t="str">
        <f>A29</f>
        <v>51 Skilled agricultural and related trades</v>
      </c>
      <c r="B81" s="49">
        <f t="shared" si="44"/>
        <v>3.9163521655542377</v>
      </c>
      <c r="C81" s="44">
        <f t="shared" si="44"/>
        <v>-28.168161726709663</v>
      </c>
      <c r="D81" s="49">
        <f t="shared" si="44"/>
        <v>0.3447785068542375</v>
      </c>
      <c r="E81" s="49">
        <f t="shared" si="44"/>
        <v>1.314044934771208</v>
      </c>
      <c r="F81" s="44">
        <f>IF(AND(F$5-D$5 &lt;&gt; 0,F29 &lt;&gt; 0,D29 &lt;&gt; 0),(EXP(LN(F29/D29)/(F$5-D$5))-1)*100,0)</f>
        <v>0.98992028928843734</v>
      </c>
      <c r="H81" s="40">
        <f t="shared" ref="H81:L84" si="45">(B29/B$28)*100</f>
        <v>12.445536761476195</v>
      </c>
      <c r="I81" s="40">
        <f t="shared" si="45"/>
        <v>14.268682395350108</v>
      </c>
      <c r="J81" s="40">
        <f t="shared" si="45"/>
        <v>11.798245450222547</v>
      </c>
      <c r="K81" s="40">
        <f t="shared" si="45"/>
        <v>11.530747898178937</v>
      </c>
      <c r="L81" s="40">
        <f t="shared" si="45"/>
        <v>13.20676271434823</v>
      </c>
    </row>
    <row r="82" spans="1:12" x14ac:dyDescent="0.2">
      <c r="A82" t="str">
        <f>A30</f>
        <v>52 Skilled metal, electrical and electronic trades</v>
      </c>
      <c r="B82" s="49">
        <f t="shared" si="44"/>
        <v>1.1291732777209518</v>
      </c>
      <c r="C82" s="44">
        <f t="shared" si="44"/>
        <v>-12.675354213810285</v>
      </c>
      <c r="D82" s="49">
        <f t="shared" si="44"/>
        <v>0.54208249037945855</v>
      </c>
      <c r="E82" s="49">
        <f t="shared" si="44"/>
        <v>-0.18249977795256056</v>
      </c>
      <c r="F82" s="44">
        <f>IF(AND(F$5-D$5 &lt;&gt; 0,F30 &lt;&gt; 0,D30 &lt;&gt; 0),(EXP(LN(F30/D30)/(F$5-D$5))-1)*100,0)</f>
        <v>5.8445568816889448E-2</v>
      </c>
      <c r="H82" s="40">
        <f t="shared" si="45"/>
        <v>33.10705356662266</v>
      </c>
      <c r="I82" s="40">
        <f t="shared" si="45"/>
        <v>34.045602658595733</v>
      </c>
      <c r="J82" s="40">
        <f t="shared" si="45"/>
        <v>34.222712905498142</v>
      </c>
      <c r="K82" s="40">
        <f t="shared" si="45"/>
        <v>33.776914347708484</v>
      </c>
      <c r="L82" s="40">
        <f t="shared" si="45"/>
        <v>33.337207388450004</v>
      </c>
    </row>
    <row r="83" spans="1:12" x14ac:dyDescent="0.2">
      <c r="A83" t="str">
        <f>A31</f>
        <v>53 Skilled construction and building trades</v>
      </c>
      <c r="B83" s="49">
        <f t="shared" si="44"/>
        <v>-0.27669131544902914</v>
      </c>
      <c r="C83" s="44">
        <f t="shared" si="44"/>
        <v>-10.034713290141472</v>
      </c>
      <c r="D83" s="49">
        <f t="shared" si="44"/>
        <v>0.52258938070459671</v>
      </c>
      <c r="E83" s="49">
        <f t="shared" si="44"/>
        <v>-0.90697261021849274</v>
      </c>
      <c r="F83" s="44">
        <f>IF(AND(F$5-D$5 &lt;&gt; 0,F31 &lt;&gt; 0,D31 &lt;&gt; 0),(EXP(LN(F31/D31)/(F$5-D$5))-1)*100,0)</f>
        <v>-0.4327252583832375</v>
      </c>
      <c r="H83" s="40">
        <f t="shared" si="45"/>
        <v>32.129169330056037</v>
      </c>
      <c r="I83" s="40">
        <f t="shared" si="45"/>
        <v>31.240709028839277</v>
      </c>
      <c r="J83" s="40">
        <f t="shared" si="45"/>
        <v>32.35284114452994</v>
      </c>
      <c r="K83" s="40">
        <f t="shared" si="45"/>
        <v>31.900457957962203</v>
      </c>
      <c r="L83" s="40">
        <f t="shared" si="45"/>
        <v>29.273202375109065</v>
      </c>
    </row>
    <row r="84" spans="1:12" x14ac:dyDescent="0.2">
      <c r="A84" t="str">
        <f>A32</f>
        <v>54 Textiles, printing and other skilled trades</v>
      </c>
      <c r="B84" s="49">
        <f t="shared" si="44"/>
        <v>-1.7521272499000373</v>
      </c>
      <c r="C84" s="44">
        <f t="shared" si="44"/>
        <v>-8.10827389445069</v>
      </c>
      <c r="D84" s="49">
        <f t="shared" si="44"/>
        <v>1.8701047638909785</v>
      </c>
      <c r="E84" s="49">
        <f t="shared" si="44"/>
        <v>0.5422172032235606</v>
      </c>
      <c r="F84" s="44">
        <f>IF(AND(F$5-D$5 &lt;&gt; 0,F32 &lt;&gt; 0,D32 &lt;&gt; 0),(EXP(LN(F32/D32)/(F$5-D$5))-1)*100,0)</f>
        <v>0.98291192321080523</v>
      </c>
      <c r="H84" s="40">
        <f t="shared" si="45"/>
        <v>22.318240341845115</v>
      </c>
      <c r="I84" s="40">
        <f t="shared" si="45"/>
        <v>20.445005917214871</v>
      </c>
      <c r="J84" s="40">
        <f t="shared" si="45"/>
        <v>21.62620049974938</v>
      </c>
      <c r="K84" s="40">
        <f t="shared" si="45"/>
        <v>22.791879796150369</v>
      </c>
      <c r="L84" s="40">
        <f t="shared" si="45"/>
        <v>24.182827522092694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0.95519642462691401</v>
      </c>
      <c r="C86" s="44">
        <f t="shared" si="46"/>
        <v>-5.3990635320911302</v>
      </c>
      <c r="D86" s="44">
        <f t="shared" si="46"/>
        <v>0.16597967493359178</v>
      </c>
      <c r="E86" s="44">
        <f t="shared" si="46"/>
        <v>0.4958966842296908</v>
      </c>
      <c r="F86" s="44">
        <f>IF(AND(F$5-D$5 &lt;&gt; 0,F34 &lt;&gt; 0,D34 &lt;&gt; 0),(EXP(LN(F34/D34)/(F$5-D$5))-1)*100,0)</f>
        <v>0.3858037854583829</v>
      </c>
      <c r="H86" s="44">
        <f>(B34/B$51)*100</f>
        <v>10.05942254478602</v>
      </c>
      <c r="I86" s="44">
        <f>(C34/C$51)*100</f>
        <v>9.925970711308592</v>
      </c>
      <c r="J86" s="44">
        <f>(D34/D$51)*100</f>
        <v>9.6319354675468265</v>
      </c>
      <c r="K86" s="44">
        <f>(E34/E$51)*100</f>
        <v>9.4549131504686486</v>
      </c>
      <c r="L86" s="44">
        <f>(F34/F$51)*100</f>
        <v>9.5768898848583728</v>
      </c>
    </row>
    <row r="87" spans="1:12" x14ac:dyDescent="0.2">
      <c r="A87" t="str">
        <f>A35</f>
        <v>61 Caring personal service occupations</v>
      </c>
      <c r="B87" s="49">
        <f t="shared" si="46"/>
        <v>0.81008669436681835</v>
      </c>
      <c r="C87" s="44">
        <f t="shared" si="46"/>
        <v>-4.5246818244196625</v>
      </c>
      <c r="D87" s="49">
        <f t="shared" si="46"/>
        <v>0.7077001549516071</v>
      </c>
      <c r="E87" s="49">
        <f t="shared" si="46"/>
        <v>0.59255813801131207</v>
      </c>
      <c r="F87" s="44">
        <f>IF(AND(F$5-D$5 &lt;&gt; 0,F35 &lt;&gt; 0,D35 &lt;&gt; 0),(EXP(LN(F35/D35)/(F$5-D$5))-1)*100,0)</f>
        <v>0.63092417564396541</v>
      </c>
      <c r="H87" s="40">
        <f t="shared" ref="H87:L89" si="47">(B35/B$34)*100</f>
        <v>73.417919559866235</v>
      </c>
      <c r="I87" s="40">
        <f t="shared" si="47"/>
        <v>72.996714627147924</v>
      </c>
      <c r="J87" s="40">
        <f t="shared" si="47"/>
        <v>73.671411880401266</v>
      </c>
      <c r="K87" s="40">
        <f t="shared" si="47"/>
        <v>75.685235885860237</v>
      </c>
      <c r="L87" s="40">
        <f t="shared" si="47"/>
        <v>76.416369366049636</v>
      </c>
    </row>
    <row r="88" spans="1:12" x14ac:dyDescent="0.2">
      <c r="A88" t="str">
        <f>A36</f>
        <v>62 Leisure, travel and related personal service occupations</v>
      </c>
      <c r="B88" s="49">
        <f t="shared" si="46"/>
        <v>1.590269878467887</v>
      </c>
      <c r="C88" s="44">
        <f t="shared" si="46"/>
        <v>-8.8146312982453789</v>
      </c>
      <c r="D88" s="49">
        <f t="shared" si="46"/>
        <v>-1.2642838971697823</v>
      </c>
      <c r="E88" s="49">
        <f t="shared" si="46"/>
        <v>0.17048625501512316</v>
      </c>
      <c r="F88" s="44">
        <f>IF(AND(F$5-D$5 &lt;&gt; 0,F36 &lt;&gt; 0,D36 &lt;&gt; 0),(EXP(LN(F36/D36)/(F$5-D$5))-1)*100,0)</f>
        <v>-0.31007220961045689</v>
      </c>
      <c r="H88" s="40">
        <f t="shared" si="47"/>
        <v>25.360631323454445</v>
      </c>
      <c r="I88" s="40">
        <f t="shared" si="47"/>
        <v>26.0048171441912</v>
      </c>
      <c r="J88" s="40">
        <f t="shared" si="47"/>
        <v>25.06591295868596</v>
      </c>
      <c r="K88" s="40">
        <f t="shared" si="47"/>
        <v>23.326722014743556</v>
      </c>
      <c r="L88" s="40">
        <f t="shared" si="47"/>
        <v>22.582303387061238</v>
      </c>
    </row>
    <row r="89" spans="1:12" x14ac:dyDescent="0.2">
      <c r="A89" t="str">
        <f>A37</f>
        <v>63 Community and civil enforcement occupations</v>
      </c>
      <c r="B89" s="49">
        <f t="shared" si="46"/>
        <v>-4.0061531948134999</v>
      </c>
      <c r="C89" s="44">
        <f t="shared" si="46"/>
        <v>19.633503849510326</v>
      </c>
      <c r="D89" s="49">
        <f t="shared" si="46"/>
        <v>-4.6288530591101384</v>
      </c>
      <c r="E89" s="49">
        <f t="shared" si="46"/>
        <v>0.63021208167124421</v>
      </c>
      <c r="F89" s="44">
        <f>IF(AND(F$5-D$5 &lt;&gt; 0,F37 &lt;&gt; 0,D37 &lt;&gt; 0),(EXP(LN(F37/D37)/(F$5-D$5))-1)*100,0)</f>
        <v>-1.1542668058508343</v>
      </c>
      <c r="H89" s="40">
        <f t="shared" si="47"/>
        <v>1.2214491166793009</v>
      </c>
      <c r="I89" s="40">
        <f t="shared" si="47"/>
        <v>0.99846822866088858</v>
      </c>
      <c r="J89" s="40">
        <f t="shared" si="47"/>
        <v>1.2626751609127762</v>
      </c>
      <c r="K89" s="40">
        <f t="shared" si="47"/>
        <v>0.98804209939621379</v>
      </c>
      <c r="L89" s="40">
        <f t="shared" si="47"/>
        <v>1.0013272468891332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-0.3203379144192553</v>
      </c>
      <c r="C91" s="44">
        <f t="shared" si="48"/>
        <v>0.53644997091650826</v>
      </c>
      <c r="D91" s="44">
        <f t="shared" si="48"/>
        <v>0.30744779042835013</v>
      </c>
      <c r="E91" s="44">
        <f t="shared" si="48"/>
        <v>4.4602567523099879E-2</v>
      </c>
      <c r="F91" s="44">
        <f t="shared" ref="F91:F93" si="49">IF(AND(F$5-D$5 &lt;&gt; 0,F39 &lt;&gt; 0,D39 &lt;&gt; 0),(EXP(LN(F39/D39)/(F$5-D$5))-1)*100,0)</f>
        <v>0.13214102383487525</v>
      </c>
      <c r="H91" s="44">
        <f>(B39/B$51)*100</f>
        <v>7.9372489102186599</v>
      </c>
      <c r="I91" s="44">
        <f>(C39/C$51)*100</f>
        <v>7.4435730365374582</v>
      </c>
      <c r="J91" s="44">
        <f>(D39/D$51)*100</f>
        <v>7.6762681836247513</v>
      </c>
      <c r="K91" s="44">
        <f>(E39/E$51)*100</f>
        <v>7.5885501038190055</v>
      </c>
      <c r="L91" s="44">
        <f>(F39/F$51)*100</f>
        <v>7.3481682743891721</v>
      </c>
    </row>
    <row r="92" spans="1:12" s="30" customFormat="1" x14ac:dyDescent="0.2">
      <c r="A92" t="str">
        <f>A40</f>
        <v>71 Sales occupations</v>
      </c>
      <c r="B92" s="49">
        <f t="shared" si="48"/>
        <v>-0.84458976861310209</v>
      </c>
      <c r="C92" s="44">
        <f t="shared" si="48"/>
        <v>0.20032614490870237</v>
      </c>
      <c r="D92" s="49">
        <f t="shared" si="48"/>
        <v>-0.22201881110743837</v>
      </c>
      <c r="E92" s="49">
        <f t="shared" si="48"/>
        <v>-0.28588152982499393</v>
      </c>
      <c r="F92" s="44">
        <f t="shared" si="49"/>
        <v>-0.26459849990259077</v>
      </c>
      <c r="G92"/>
      <c r="H92" s="40">
        <f>(B40/B$34)*100</f>
        <v>64.229797035794761</v>
      </c>
      <c r="I92" s="40">
        <f t="shared" ref="H92:L93" si="50">(C40/C$34)*100</f>
        <v>59.77058408836966</v>
      </c>
      <c r="J92" s="40">
        <f t="shared" si="50"/>
        <v>63.308379844188622</v>
      </c>
      <c r="K92" s="40">
        <f t="shared" si="50"/>
        <v>62.091699554297051</v>
      </c>
      <c r="L92" s="40">
        <f t="shared" si="50"/>
        <v>57.427087841767985</v>
      </c>
    </row>
    <row r="93" spans="1:12" s="30" customFormat="1" x14ac:dyDescent="0.2">
      <c r="A93" t="str">
        <f>A41</f>
        <v>72 Customer service occupations</v>
      </c>
      <c r="B93" s="49">
        <f t="shared" si="48"/>
        <v>1.8822726655205457</v>
      </c>
      <c r="C93" s="44">
        <f t="shared" si="48"/>
        <v>1.8564186612455069</v>
      </c>
      <c r="D93" s="49">
        <f t="shared" si="48"/>
        <v>2.2543371654600186</v>
      </c>
      <c r="E93" s="49">
        <f t="shared" si="48"/>
        <v>1.1053271554390731</v>
      </c>
      <c r="F93" s="44">
        <f t="shared" si="49"/>
        <v>1.4868887049525048</v>
      </c>
      <c r="G93"/>
      <c r="H93" s="40">
        <f t="shared" si="50"/>
        <v>14.67382665513648</v>
      </c>
      <c r="I93" s="40">
        <f t="shared" si="50"/>
        <v>15.220298446242756</v>
      </c>
      <c r="J93" s="40">
        <f t="shared" si="50"/>
        <v>16.387629431295366</v>
      </c>
      <c r="K93" s="40">
        <f t="shared" si="50"/>
        <v>18.168689759198294</v>
      </c>
      <c r="L93" s="40">
        <f t="shared" si="50"/>
        <v>19.301039585143965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2.0493816876202553</v>
      </c>
      <c r="C95" s="44">
        <f t="shared" si="51"/>
        <v>-16.756391670992432</v>
      </c>
      <c r="D95" s="44">
        <f t="shared" si="51"/>
        <v>0.68560515432711799</v>
      </c>
      <c r="E95" s="44">
        <f t="shared" si="51"/>
        <v>-0.29692097432258979</v>
      </c>
      <c r="F95" s="44">
        <f>IF(AND(F$5-D$5 &lt;&gt; 0,F43 &lt;&gt; 0,D43 &lt;&gt; 0),(EXP(LN(F43/D43)/(F$5-D$5))-1)*100,0)</f>
        <v>2.9517772740295101E-2</v>
      </c>
      <c r="H95" s="44">
        <f>(B43/B$51)*100</f>
        <v>5.2248926403649385</v>
      </c>
      <c r="I95" s="44">
        <f>(C43/C$51)*100</f>
        <v>5.3827487378296937</v>
      </c>
      <c r="J95" s="44">
        <f>(D43/D$51)*100</f>
        <v>4.5962129727850831</v>
      </c>
      <c r="K95" s="44">
        <f>(E43/E$51)*100</f>
        <v>4.6299876459425846</v>
      </c>
      <c r="L95" s="44">
        <f>(F43/F$51)*100</f>
        <v>4.3326059341952616</v>
      </c>
    </row>
    <row r="96" spans="1:12" x14ac:dyDescent="0.2">
      <c r="A96" t="str">
        <f>A44</f>
        <v>81 Process, plant and machine operatives</v>
      </c>
      <c r="B96" s="49">
        <f t="shared" si="51"/>
        <v>0.38254785426692361</v>
      </c>
      <c r="C96" s="44">
        <f t="shared" si="51"/>
        <v>-11.700229824845721</v>
      </c>
      <c r="D96" s="49">
        <f t="shared" si="51"/>
        <v>1.5292253950979884</v>
      </c>
      <c r="E96" s="49">
        <f t="shared" si="51"/>
        <v>-0.37272062785451698</v>
      </c>
      <c r="F96" s="44">
        <f>IF(AND(F$5-D$5 &lt;&gt; 0,F44 &lt;&gt; 0,D44 &lt;&gt; 0),(EXP(LN(F44/D44)/(F$5-D$5))-1)*100,0)</f>
        <v>0.25726926205675849</v>
      </c>
      <c r="H96" s="40">
        <f>(B44/B$43)*100</f>
        <v>31.639541858313443</v>
      </c>
      <c r="I96" s="40">
        <f t="shared" ref="H96:L97" si="52">(C44/C$43)*100</f>
        <v>29.622488090447153</v>
      </c>
      <c r="J96" s="40">
        <f t="shared" si="52"/>
        <v>31.421738472276918</v>
      </c>
      <c r="K96" s="40">
        <f t="shared" si="52"/>
        <v>32.760358849252341</v>
      </c>
      <c r="L96" s="40">
        <f t="shared" si="52"/>
        <v>32.512147298293243</v>
      </c>
    </row>
    <row r="97" spans="1:12" x14ac:dyDescent="0.2">
      <c r="A97" t="str">
        <f>A45</f>
        <v>82 Transport and mobile machine drivers and operatives</v>
      </c>
      <c r="B97" s="49">
        <f t="shared" si="51"/>
        <v>2.793963969667379</v>
      </c>
      <c r="C97" s="44">
        <f t="shared" si="51"/>
        <v>-18.884572818733801</v>
      </c>
      <c r="D97" s="49">
        <f t="shared" si="51"/>
        <v>0.28943110548185214</v>
      </c>
      <c r="E97" s="49">
        <f t="shared" si="51"/>
        <v>-0.26017711006381949</v>
      </c>
      <c r="F97" s="44">
        <f>IF(AND(F$5-D$5 &lt;&gt; 0,F45 &lt;&gt; 0,D45 &lt;&gt; 0),(EXP(LN(F45/D45)/(F$5-D$5))-1)*100,0)</f>
        <v>-7.7309853101903414E-2</v>
      </c>
      <c r="H97" s="40">
        <f t="shared" si="52"/>
        <v>68.360458141686564</v>
      </c>
      <c r="I97" s="40">
        <f t="shared" si="52"/>
        <v>70.377511909552851</v>
      </c>
      <c r="J97" s="40">
        <f t="shared" si="52"/>
        <v>68.578261527723086</v>
      </c>
      <c r="K97" s="40">
        <f t="shared" si="52"/>
        <v>67.239641150747659</v>
      </c>
      <c r="L97" s="40">
        <f t="shared" si="52"/>
        <v>67.487852701706757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-7.668240556624184E-3</v>
      </c>
      <c r="C99" s="44">
        <f t="shared" si="53"/>
        <v>-9.0422846282791962</v>
      </c>
      <c r="D99" s="44">
        <f t="shared" si="53"/>
        <v>0.22420148819501939</v>
      </c>
      <c r="E99" s="44">
        <f t="shared" si="53"/>
        <v>-0.31824859606008893</v>
      </c>
      <c r="F99" s="44">
        <f>IF(AND(F$5-D$5 &lt;&gt; 0,F47 &lt;&gt; 0,D47 &lt;&gt; 0),(EXP(LN(F47/D47)/(F$5-D$5))-1)*100,0)</f>
        <v>-0.13775890389595702</v>
      </c>
      <c r="H99" s="44">
        <f>(B47/B$51)*100</f>
        <v>11.850769162466909</v>
      </c>
      <c r="I99" s="44">
        <f>(C47/C$51)*100</f>
        <v>11.253783307919866</v>
      </c>
      <c r="J99" s="44">
        <f>(D47/D$51)*100</f>
        <v>10.499853298323348</v>
      </c>
      <c r="K99" s="44">
        <f>(E47/E$51)*100</f>
        <v>10.336869177679663</v>
      </c>
      <c r="L99" s="44">
        <f>(F47/F$51)*100</f>
        <v>9.652265810742243</v>
      </c>
    </row>
    <row r="100" spans="1:12" x14ac:dyDescent="0.2">
      <c r="A100" t="str">
        <f>A48</f>
        <v>91 Elementary trades and related occupations</v>
      </c>
      <c r="B100" s="49">
        <f t="shared" si="53"/>
        <v>-2.9003156625244997</v>
      </c>
      <c r="C100" s="44">
        <f t="shared" si="53"/>
        <v>-11.32825260052882</v>
      </c>
      <c r="D100" s="49">
        <f t="shared" si="53"/>
        <v>12.630611622036136</v>
      </c>
      <c r="E100" s="49">
        <f t="shared" si="53"/>
        <v>1.0488236910130455</v>
      </c>
      <c r="F100" s="44">
        <f>IF(AND(F$5-D$5 &lt;&gt; 0,F48 &lt;&gt; 0,D48 &lt;&gt; 0),(EXP(LN(F48/D48)/(F$5-D$5))-1)*100,0)</f>
        <v>4.7706541914249279</v>
      </c>
      <c r="H100" s="40">
        <f t="shared" ref="H100:L101" si="54">(B48/B$47)*100</f>
        <v>12.935127825420917</v>
      </c>
      <c r="I100" s="40">
        <f t="shared" si="54"/>
        <v>11.502048992025498</v>
      </c>
      <c r="J100" s="40">
        <f t="shared" si="54"/>
        <v>11.212977135904637</v>
      </c>
      <c r="K100" s="40">
        <f t="shared" si="54"/>
        <v>20.097411505114707</v>
      </c>
      <c r="L100" s="40">
        <f t="shared" si="54"/>
        <v>23.030117218841898</v>
      </c>
    </row>
    <row r="101" spans="1:12" x14ac:dyDescent="0.2">
      <c r="A101" t="str">
        <f>A49</f>
        <v>92 Elementary administration and service occupations</v>
      </c>
      <c r="B101" s="49">
        <f t="shared" si="53"/>
        <v>0.40128198723938802</v>
      </c>
      <c r="C101" s="44">
        <f t="shared" si="53"/>
        <v>-8.7451781381114309</v>
      </c>
      <c r="D101" s="49">
        <f t="shared" si="53"/>
        <v>-1.8670451834708057</v>
      </c>
      <c r="E101" s="49">
        <f t="shared" si="53"/>
        <v>-0.69030283508118018</v>
      </c>
      <c r="F101" s="44">
        <f>IF(AND(F$5-D$5 &lt;&gt; 0,F49 &lt;&gt; 0,D49 &lt;&gt; 0),(EXP(LN(F49/D49)/(F$5-D$5))-1)*100,0)</f>
        <v>-1.0841098398465809</v>
      </c>
      <c r="H101" s="40">
        <f t="shared" si="54"/>
        <v>87.064872174579094</v>
      </c>
      <c r="I101" s="40">
        <f t="shared" si="54"/>
        <v>88.497951007974493</v>
      </c>
      <c r="J101" s="40">
        <f t="shared" si="54"/>
        <v>88.787022864095363</v>
      </c>
      <c r="K101" s="40">
        <f t="shared" si="54"/>
        <v>79.902588494885293</v>
      </c>
      <c r="L101" s="40">
        <f t="shared" si="54"/>
        <v>76.969882781158091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1.2928273300214732</v>
      </c>
      <c r="C103" s="206">
        <f t="shared" ref="C103" si="56">IF(AND(D$5-C$5 &lt;&gt; 0,D51 &lt;&gt; 0,C51 &lt;&gt; 0),(EXP(LN(D51/C51)/(D$5-C$5))-1)*100,0)</f>
        <v>-2.5111694522196193</v>
      </c>
      <c r="D103" s="50">
        <f>IF(AND(E$5-D$5 &lt;&gt; 0,E51 &lt;&gt; 0,D51 &lt;&gt; 0),(EXP(LN(E51/D51)/(E$5-D$5))-1)*100,0)</f>
        <v>0.53827906969545758</v>
      </c>
      <c r="E103" s="50">
        <f>IF(AND(F$5-E$5 &lt;&gt; 0,F51 &lt;&gt; 0,E51 &lt;&gt; 0),(EXP(LN(F51/E51)/(F$5-E$5))-1)*100,0)</f>
        <v>0.36715979175778735</v>
      </c>
      <c r="F103" s="206">
        <f>IF(AND(F$5-D$5 &lt;&gt; 0,F51 &lt;&gt; 0,D51 &lt;&gt; 0),(EXP(LN(F51/D51)/(F$5-D$5))-1)*100,0)</f>
        <v>0.42416716541802124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Kent and Medway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19.70129643305869</v>
      </c>
      <c r="C9" s="330">
        <v>42.204924636205007</v>
      </c>
      <c r="D9" s="330">
        <f>SUM(B9:C9)</f>
        <v>61.906221069263694</v>
      </c>
      <c r="E9" s="331"/>
      <c r="F9" s="330">
        <v>25.995031315774025</v>
      </c>
      <c r="G9" s="330">
        <v>47.860452454531554</v>
      </c>
      <c r="H9" s="330">
        <f>SUM(F9:G9)</f>
        <v>73.855483770305582</v>
      </c>
      <c r="I9" s="331"/>
      <c r="J9" s="330">
        <v>30.05264502923578</v>
      </c>
      <c r="K9" s="330">
        <v>43.540069865270823</v>
      </c>
      <c r="L9" s="330">
        <f>SUM(J9:K9)</f>
        <v>73.592714894506599</v>
      </c>
      <c r="M9" s="236"/>
      <c r="N9" s="328">
        <f>IF(B9&gt;0,(EXP(LN(F9/B9)/($F$6-$B$6))-1)*100,0)</f>
        <v>5.7010028803458956</v>
      </c>
      <c r="O9" s="328">
        <f>IF(F9&gt;0,(EXP(LN(J9/F9)/($J$6-$F$6))-1)*100,0)</f>
        <v>0.9716586552561024</v>
      </c>
      <c r="P9" s="328"/>
      <c r="Q9" s="328">
        <f>IF(C9&gt;0,(EXP(LN(G9/C9)/($F$6-$B$6))-1)*100,0)</f>
        <v>2.5469467570244264</v>
      </c>
      <c r="R9" s="328">
        <f>IF(G9&gt;0,(EXP(LN(K9/G9)/($J$6-$F$6))-1)*100,0)</f>
        <v>-0.62873431323435813</v>
      </c>
      <c r="S9" s="327"/>
      <c r="T9" s="328">
        <f>IF(D9&gt;0,(EXP(LN(H9/D9)/($F$6-$B$6))-1)*100,0)</f>
        <v>3.5928283515284543</v>
      </c>
      <c r="U9" s="328">
        <f>IF(H9&gt;0,(EXP(LN(L9/H9)/($J$6-$F$6))-1)*100,0)</f>
        <v>-2.37586659719069E-2</v>
      </c>
    </row>
    <row r="10" spans="1:21" x14ac:dyDescent="0.2">
      <c r="A10" s="329" t="str">
        <f>name!D5</f>
        <v>12 Other managers and proprietors</v>
      </c>
      <c r="B10" s="330">
        <v>12.095900323137384</v>
      </c>
      <c r="C10" s="330">
        <v>16.826409508955059</v>
      </c>
      <c r="D10" s="330">
        <f t="shared" ref="D10:D33" si="0">SUM(B10:C10)</f>
        <v>28.922309832092445</v>
      </c>
      <c r="E10" s="331"/>
      <c r="F10" s="330">
        <v>13.513926630672087</v>
      </c>
      <c r="G10" s="330">
        <v>16.644489555911008</v>
      </c>
      <c r="H10" s="330">
        <f t="shared" ref="H10:H33" si="1">SUM(F10:G10)</f>
        <v>30.158416186583096</v>
      </c>
      <c r="I10" s="331"/>
      <c r="J10" s="330">
        <v>14.591557073655997</v>
      </c>
      <c r="K10" s="330">
        <v>21.446882325030053</v>
      </c>
      <c r="L10" s="330">
        <f t="shared" ref="L10:L33" si="2">SUM(J10:K10)</f>
        <v>36.038439398686052</v>
      </c>
      <c r="M10" s="236"/>
      <c r="N10" s="328">
        <f t="shared" ref="N10:N36" si="3">IF(B10&gt;0,(EXP(LN(F10/B10)/($F$6-$B$6))-1)*100,0)</f>
        <v>2.2418434826038558</v>
      </c>
      <c r="O10" s="328">
        <f t="shared" ref="O10:O34" si="4">IF(F10&gt;0,(EXP(LN(J10/F10)/($J$6-$F$6))-1)*100,0)</f>
        <v>0.51279245524764594</v>
      </c>
      <c r="P10" s="328"/>
      <c r="Q10" s="328">
        <f t="shared" ref="Q10:Q34" si="5">IF(C10&gt;0,(EXP(LN(G10/C10)/($F$6-$B$6))-1)*100,0)</f>
        <v>-0.21717269122552008</v>
      </c>
      <c r="R10" s="328">
        <f t="shared" ref="R10:R34" si="6">IF(G10&gt;0,(EXP(LN(K10/G10)/($J$6-$F$6))-1)*100,0)</f>
        <v>1.7043618615562472</v>
      </c>
      <c r="S10" s="327"/>
      <c r="T10" s="328">
        <f t="shared" ref="T10:T34" si="7">IF(D10&gt;0,(EXP(LN(H10/D10)/($F$6-$B$6))-1)*100,0)</f>
        <v>0.84052805168381983</v>
      </c>
      <c r="U10" s="328">
        <f t="shared" ref="U10:U34" si="8">IF(H10&gt;0,(EXP(LN(L10/H10)/($J$6-$F$6))-1)*100,0)</f>
        <v>1.1945592216803913</v>
      </c>
    </row>
    <row r="11" spans="1:21" x14ac:dyDescent="0.2">
      <c r="A11" s="329" t="str">
        <f>name!D6</f>
        <v>21 Science, research, engineering and technology professionals</v>
      </c>
      <c r="B11" s="330">
        <v>10.077301504834319</v>
      </c>
      <c r="C11" s="330">
        <v>36.103348836807257</v>
      </c>
      <c r="D11" s="330">
        <f t="shared" si="0"/>
        <v>46.180650341641574</v>
      </c>
      <c r="E11" s="331"/>
      <c r="F11" s="330">
        <v>13.098629896730994</v>
      </c>
      <c r="G11" s="330">
        <v>40.345753300532557</v>
      </c>
      <c r="H11" s="330">
        <f t="shared" si="1"/>
        <v>53.444383197263548</v>
      </c>
      <c r="I11" s="331"/>
      <c r="J11" s="330">
        <v>21.5979690315813</v>
      </c>
      <c r="K11" s="330">
        <v>54.222970876558669</v>
      </c>
      <c r="L11" s="330">
        <f t="shared" si="2"/>
        <v>75.820939908139962</v>
      </c>
      <c r="M11" s="236"/>
      <c r="N11" s="328">
        <f t="shared" si="3"/>
        <v>5.3843991543552461</v>
      </c>
      <c r="O11" s="328">
        <f t="shared" si="4"/>
        <v>3.3901430442612179</v>
      </c>
      <c r="P11" s="328"/>
      <c r="Q11" s="328">
        <f t="shared" si="5"/>
        <v>2.2468808361732151</v>
      </c>
      <c r="R11" s="328">
        <f t="shared" si="6"/>
        <v>1.9903382256339919</v>
      </c>
      <c r="S11" s="327"/>
      <c r="T11" s="328">
        <f t="shared" si="7"/>
        <v>2.9647110156056922</v>
      </c>
      <c r="U11" s="328">
        <f t="shared" si="8"/>
        <v>2.3589462451171439</v>
      </c>
    </row>
    <row r="12" spans="1:21" x14ac:dyDescent="0.2">
      <c r="A12" s="329" t="str">
        <f>name!D7</f>
        <v>22 Health professionals</v>
      </c>
      <c r="B12" s="330">
        <v>23.828956746159108</v>
      </c>
      <c r="C12" s="330">
        <v>6.2930153906288764</v>
      </c>
      <c r="D12" s="330">
        <f t="shared" si="0"/>
        <v>30.121972136787985</v>
      </c>
      <c r="E12" s="331"/>
      <c r="F12" s="330">
        <v>27.463955704942038</v>
      </c>
      <c r="G12" s="330">
        <v>8.0608468033932628</v>
      </c>
      <c r="H12" s="330">
        <f t="shared" si="1"/>
        <v>35.524802508335299</v>
      </c>
      <c r="I12" s="331"/>
      <c r="J12" s="330">
        <v>27.16570503236423</v>
      </c>
      <c r="K12" s="330">
        <v>8.2513261977116876</v>
      </c>
      <c r="L12" s="330">
        <f t="shared" si="2"/>
        <v>35.417031230075921</v>
      </c>
      <c r="M12" s="236"/>
      <c r="N12" s="328">
        <f t="shared" si="3"/>
        <v>2.8801555478116025</v>
      </c>
      <c r="O12" s="328">
        <f t="shared" si="4"/>
        <v>-7.2767577832910657E-2</v>
      </c>
      <c r="P12" s="328"/>
      <c r="Q12" s="328">
        <f t="shared" si="5"/>
        <v>5.0762039294314221</v>
      </c>
      <c r="R12" s="328">
        <f t="shared" si="6"/>
        <v>0.15582344682656402</v>
      </c>
      <c r="S12" s="327"/>
      <c r="T12" s="328">
        <f t="shared" si="7"/>
        <v>3.354562739911926</v>
      </c>
      <c r="U12" s="328">
        <f t="shared" si="8"/>
        <v>-2.0253296067396231E-2</v>
      </c>
    </row>
    <row r="13" spans="1:21" x14ac:dyDescent="0.2">
      <c r="A13" s="329" t="str">
        <f>name!D8</f>
        <v>23 Teaching and other educational professionals</v>
      </c>
      <c r="B13" s="330">
        <v>26.263211606310986</v>
      </c>
      <c r="C13" s="330">
        <v>11.881495315850591</v>
      </c>
      <c r="D13" s="330">
        <f t="shared" si="0"/>
        <v>38.144706922161575</v>
      </c>
      <c r="E13" s="331"/>
      <c r="F13" s="330">
        <v>28.487883529278776</v>
      </c>
      <c r="G13" s="330">
        <v>12.778614876975169</v>
      </c>
      <c r="H13" s="330">
        <f t="shared" si="1"/>
        <v>41.266498406253945</v>
      </c>
      <c r="I13" s="331"/>
      <c r="J13" s="330">
        <v>28.965905860065714</v>
      </c>
      <c r="K13" s="330">
        <v>13.56220810132826</v>
      </c>
      <c r="L13" s="330">
        <f t="shared" si="2"/>
        <v>42.52811396139397</v>
      </c>
      <c r="M13" s="236"/>
      <c r="N13" s="328">
        <f t="shared" si="3"/>
        <v>1.6394884171081481</v>
      </c>
      <c r="O13" s="328">
        <f t="shared" si="4"/>
        <v>0.11099903040636683</v>
      </c>
      <c r="P13" s="328"/>
      <c r="Q13" s="328">
        <f t="shared" si="5"/>
        <v>1.4664663713461978</v>
      </c>
      <c r="R13" s="328">
        <f t="shared" si="6"/>
        <v>0.39754845303245911</v>
      </c>
      <c r="S13" s="327"/>
      <c r="T13" s="328">
        <f t="shared" si="7"/>
        <v>1.5857210044958547</v>
      </c>
      <c r="U13" s="328">
        <f t="shared" si="8"/>
        <v>0.20096411624663801</v>
      </c>
    </row>
    <row r="14" spans="1:21" x14ac:dyDescent="0.2">
      <c r="A14" s="329" t="str">
        <f>name!D9</f>
        <v>24 Business, media and public service professionals</v>
      </c>
      <c r="B14" s="330">
        <v>20.39201542035946</v>
      </c>
      <c r="C14" s="330">
        <v>28.666130191714526</v>
      </c>
      <c r="D14" s="330">
        <f t="shared" si="0"/>
        <v>49.058145612073986</v>
      </c>
      <c r="E14" s="331"/>
      <c r="F14" s="330">
        <v>27.048263140486814</v>
      </c>
      <c r="G14" s="330">
        <v>32.904594336335961</v>
      </c>
      <c r="H14" s="330">
        <f t="shared" si="1"/>
        <v>59.952857476822771</v>
      </c>
      <c r="I14" s="331"/>
      <c r="J14" s="330">
        <v>31.630344726797023</v>
      </c>
      <c r="K14" s="330">
        <v>38.549094477562683</v>
      </c>
      <c r="L14" s="330">
        <f t="shared" si="2"/>
        <v>70.17943920435971</v>
      </c>
      <c r="M14" s="236"/>
      <c r="N14" s="328">
        <f t="shared" si="3"/>
        <v>5.8122249134743509</v>
      </c>
      <c r="O14" s="328">
        <f t="shared" si="4"/>
        <v>1.0487555705613438</v>
      </c>
      <c r="P14" s="328"/>
      <c r="Q14" s="328">
        <f t="shared" si="5"/>
        <v>2.7963026623969878</v>
      </c>
      <c r="R14" s="328">
        <f t="shared" si="6"/>
        <v>1.0610584981323612</v>
      </c>
      <c r="S14" s="327"/>
      <c r="T14" s="328">
        <f t="shared" si="7"/>
        <v>4.0925749525414057</v>
      </c>
      <c r="U14" s="328">
        <f t="shared" si="8"/>
        <v>1.0555105193156056</v>
      </c>
    </row>
    <row r="15" spans="1:21" x14ac:dyDescent="0.2">
      <c r="A15" s="329" t="str">
        <f>name!D10</f>
        <v>31 Science, engineering and technology associate professionals</v>
      </c>
      <c r="B15" s="330">
        <v>3.8966335160067924</v>
      </c>
      <c r="C15" s="330">
        <v>8.5784286186810839</v>
      </c>
      <c r="D15" s="330">
        <f t="shared" si="0"/>
        <v>12.475062134687876</v>
      </c>
      <c r="E15" s="331"/>
      <c r="F15" s="330">
        <v>4.8252950752446671</v>
      </c>
      <c r="G15" s="330">
        <v>10.717133597619958</v>
      </c>
      <c r="H15" s="330">
        <f t="shared" si="1"/>
        <v>15.542428672864624</v>
      </c>
      <c r="I15" s="331"/>
      <c r="J15" s="330">
        <v>6.175455774203698</v>
      </c>
      <c r="K15" s="330">
        <v>10.010580958263207</v>
      </c>
      <c r="L15" s="330">
        <f t="shared" si="2"/>
        <v>16.186036732466903</v>
      </c>
      <c r="M15" s="236"/>
      <c r="N15" s="328">
        <f t="shared" si="3"/>
        <v>4.3678802637709513</v>
      </c>
      <c r="O15" s="328">
        <f t="shared" si="4"/>
        <v>1.6583389603712195</v>
      </c>
      <c r="P15" s="328"/>
      <c r="Q15" s="328">
        <f t="shared" si="5"/>
        <v>4.5524419008797334</v>
      </c>
      <c r="R15" s="328">
        <f t="shared" si="6"/>
        <v>-0.45364193698981259</v>
      </c>
      <c r="S15" s="327"/>
      <c r="T15" s="328">
        <f t="shared" si="7"/>
        <v>4.4949333052737073</v>
      </c>
      <c r="U15" s="328">
        <f t="shared" si="8"/>
        <v>0.27086833707254954</v>
      </c>
    </row>
    <row r="16" spans="1:21" x14ac:dyDescent="0.2">
      <c r="A16" s="329" t="str">
        <f>name!D11</f>
        <v>32 Health and social care associate professionals</v>
      </c>
      <c r="B16" s="330">
        <v>10.797980982290344</v>
      </c>
      <c r="C16" s="330">
        <v>2.7553825370972675</v>
      </c>
      <c r="D16" s="330">
        <f t="shared" si="0"/>
        <v>13.553363519387611</v>
      </c>
      <c r="E16" s="331"/>
      <c r="F16" s="330">
        <v>12.464213714774205</v>
      </c>
      <c r="G16" s="330">
        <v>3.169295109640117</v>
      </c>
      <c r="H16" s="330">
        <f t="shared" si="1"/>
        <v>15.633508824414323</v>
      </c>
      <c r="I16" s="331"/>
      <c r="J16" s="330">
        <v>22.67577168890903</v>
      </c>
      <c r="K16" s="330">
        <v>4.5891365197095064</v>
      </c>
      <c r="L16" s="330">
        <f t="shared" si="2"/>
        <v>27.264908208618536</v>
      </c>
      <c r="M16" s="236"/>
      <c r="N16" s="328">
        <f t="shared" si="3"/>
        <v>2.9116320765561365</v>
      </c>
      <c r="O16" s="328">
        <f t="shared" si="4"/>
        <v>4.0702215828777977</v>
      </c>
      <c r="P16" s="328"/>
      <c r="Q16" s="328">
        <f t="shared" si="5"/>
        <v>2.838600014025916</v>
      </c>
      <c r="R16" s="328">
        <f t="shared" si="6"/>
        <v>2.4985888934345946</v>
      </c>
      <c r="S16" s="327"/>
      <c r="T16" s="328">
        <f t="shared" si="7"/>
        <v>2.8968015301693795</v>
      </c>
      <c r="U16" s="328">
        <f t="shared" si="8"/>
        <v>3.7774922232588493</v>
      </c>
    </row>
    <row r="17" spans="1:21" x14ac:dyDescent="0.2">
      <c r="A17" s="329" t="str">
        <f>name!D12</f>
        <v>33 Protective service occupations</v>
      </c>
      <c r="B17" s="330">
        <v>2.7095936123863327</v>
      </c>
      <c r="C17" s="330">
        <v>9.1158927377525867</v>
      </c>
      <c r="D17" s="330">
        <f t="shared" si="0"/>
        <v>11.82548635013892</v>
      </c>
      <c r="E17" s="331"/>
      <c r="F17" s="330">
        <v>3.2762853659520714</v>
      </c>
      <c r="G17" s="330">
        <v>8.7776366782995563</v>
      </c>
      <c r="H17" s="330">
        <f t="shared" si="1"/>
        <v>12.053922044251628</v>
      </c>
      <c r="I17" s="331"/>
      <c r="J17" s="330">
        <v>3.8500703823331386</v>
      </c>
      <c r="K17" s="330">
        <v>7.4525805315991853</v>
      </c>
      <c r="L17" s="330">
        <f t="shared" si="2"/>
        <v>11.302650913932323</v>
      </c>
      <c r="M17" s="236"/>
      <c r="N17" s="328">
        <f t="shared" si="3"/>
        <v>3.8712869337000466</v>
      </c>
      <c r="O17" s="328">
        <f t="shared" si="4"/>
        <v>1.0816827334575452</v>
      </c>
      <c r="P17" s="328"/>
      <c r="Q17" s="328">
        <f t="shared" si="5"/>
        <v>-0.75339056942989036</v>
      </c>
      <c r="R17" s="328">
        <f t="shared" si="6"/>
        <v>-1.0850493932641259</v>
      </c>
      <c r="S17" s="327"/>
      <c r="T17" s="328">
        <f t="shared" si="7"/>
        <v>0.38339358652679234</v>
      </c>
      <c r="U17" s="328">
        <f t="shared" si="8"/>
        <v>-0.42809966617762818</v>
      </c>
    </row>
    <row r="18" spans="1:21" x14ac:dyDescent="0.2">
      <c r="A18" s="329" t="str">
        <f>name!D13</f>
        <v>34 Culture, media and sports occupations</v>
      </c>
      <c r="B18" s="330">
        <v>8.7272606144934457</v>
      </c>
      <c r="C18" s="330">
        <v>10.114550342015958</v>
      </c>
      <c r="D18" s="330">
        <f t="shared" si="0"/>
        <v>18.841810956509406</v>
      </c>
      <c r="E18" s="331"/>
      <c r="F18" s="330">
        <v>9.3950448320322906</v>
      </c>
      <c r="G18" s="330">
        <v>8.965606819913388</v>
      </c>
      <c r="H18" s="330">
        <f t="shared" si="1"/>
        <v>18.36065165194568</v>
      </c>
      <c r="I18" s="331"/>
      <c r="J18" s="330">
        <v>9.19904644946239</v>
      </c>
      <c r="K18" s="330">
        <v>9.0338210384651116</v>
      </c>
      <c r="L18" s="330">
        <f t="shared" si="2"/>
        <v>18.2328674879275</v>
      </c>
      <c r="M18" s="236"/>
      <c r="N18" s="328">
        <f t="shared" si="3"/>
        <v>1.4855436039110659</v>
      </c>
      <c r="O18" s="328">
        <f t="shared" si="4"/>
        <v>-0.14045175987469349</v>
      </c>
      <c r="P18" s="327"/>
      <c r="Q18" s="328">
        <f t="shared" si="5"/>
        <v>-2.382738104672133</v>
      </c>
      <c r="R18" s="328">
        <f t="shared" si="6"/>
        <v>5.0543667856906005E-2</v>
      </c>
      <c r="S18" s="327"/>
      <c r="T18" s="328">
        <f t="shared" si="7"/>
        <v>-0.51603414345694487</v>
      </c>
      <c r="U18" s="328">
        <f t="shared" si="8"/>
        <v>-4.654920424517206E-2</v>
      </c>
    </row>
    <row r="19" spans="1:21" x14ac:dyDescent="0.2">
      <c r="A19" s="329" t="str">
        <f>name!D14</f>
        <v>35 Business and public service associate professionals</v>
      </c>
      <c r="B19" s="330">
        <v>25.009109345161384</v>
      </c>
      <c r="C19" s="330">
        <v>28.104465784645534</v>
      </c>
      <c r="D19" s="330">
        <f t="shared" si="0"/>
        <v>53.113575129806918</v>
      </c>
      <c r="E19" s="331"/>
      <c r="F19" s="330">
        <v>27.612948765351636</v>
      </c>
      <c r="G19" s="330">
        <v>30.131606950214557</v>
      </c>
      <c r="H19" s="330">
        <f t="shared" si="1"/>
        <v>57.744555715566193</v>
      </c>
      <c r="I19" s="331"/>
      <c r="J19" s="330">
        <v>30.982543990864553</v>
      </c>
      <c r="K19" s="330">
        <v>31.710165124181085</v>
      </c>
      <c r="L19" s="330">
        <f t="shared" si="2"/>
        <v>62.692709115045638</v>
      </c>
      <c r="M19" s="236"/>
      <c r="N19" s="328">
        <f t="shared" si="3"/>
        <v>2.0006436644668835</v>
      </c>
      <c r="O19" s="328">
        <f t="shared" si="4"/>
        <v>0.77054774277938165</v>
      </c>
      <c r="P19" s="327"/>
      <c r="Q19" s="328">
        <f t="shared" si="5"/>
        <v>1.402670329847977</v>
      </c>
      <c r="R19" s="328">
        <f t="shared" si="6"/>
        <v>0.34099747971276795</v>
      </c>
      <c r="S19" s="327"/>
      <c r="T19" s="328">
        <f t="shared" si="7"/>
        <v>1.6859854561369625</v>
      </c>
      <c r="U19" s="328">
        <f t="shared" si="8"/>
        <v>0.54961210383819292</v>
      </c>
    </row>
    <row r="20" spans="1:21" x14ac:dyDescent="0.2">
      <c r="A20" s="329" t="str">
        <f>name!D15</f>
        <v>41 Administrative occupations</v>
      </c>
      <c r="B20" s="330">
        <v>52.953521062494602</v>
      </c>
      <c r="C20" s="330">
        <v>17.748107699117146</v>
      </c>
      <c r="D20" s="330">
        <f t="shared" si="0"/>
        <v>70.701628761611744</v>
      </c>
      <c r="E20" s="331"/>
      <c r="F20" s="330">
        <v>51.490674634031549</v>
      </c>
      <c r="G20" s="330">
        <v>19.024765781820999</v>
      </c>
      <c r="H20" s="330">
        <f t="shared" si="1"/>
        <v>70.515440415852552</v>
      </c>
      <c r="I20" s="331"/>
      <c r="J20" s="330">
        <v>47.380588135494065</v>
      </c>
      <c r="K20" s="330">
        <v>21.688934324939183</v>
      </c>
      <c r="L20" s="330">
        <f t="shared" si="2"/>
        <v>69.069522460433248</v>
      </c>
      <c r="M20" s="236"/>
      <c r="N20" s="328">
        <f t="shared" si="3"/>
        <v>-0.55871040553593376</v>
      </c>
      <c r="O20" s="328">
        <f t="shared" si="4"/>
        <v>-0.55305236585134754</v>
      </c>
      <c r="P20" s="327"/>
      <c r="Q20" s="328">
        <f t="shared" si="5"/>
        <v>1.3989487919596533</v>
      </c>
      <c r="R20" s="328">
        <f t="shared" si="6"/>
        <v>0.87756555228211131</v>
      </c>
      <c r="S20" s="327"/>
      <c r="T20" s="328">
        <f t="shared" si="7"/>
        <v>-5.2724324930908395E-2</v>
      </c>
      <c r="U20" s="328">
        <f t="shared" si="8"/>
        <v>-0.13802552104552612</v>
      </c>
    </row>
    <row r="21" spans="1:21" x14ac:dyDescent="0.2">
      <c r="A21" s="329" t="str">
        <f>name!D16</f>
        <v>42 Secretarial and related occupations</v>
      </c>
      <c r="B21" s="330">
        <v>19.74573552238073</v>
      </c>
      <c r="C21" s="330">
        <v>0.97758224812287631</v>
      </c>
      <c r="D21" s="330">
        <f t="shared" si="0"/>
        <v>20.723317770503606</v>
      </c>
      <c r="E21" s="331"/>
      <c r="F21" s="330">
        <v>17.514884878781857</v>
      </c>
      <c r="G21" s="330">
        <v>0.72890185819199538</v>
      </c>
      <c r="H21" s="330">
        <f t="shared" si="1"/>
        <v>18.243786736973853</v>
      </c>
      <c r="I21" s="331"/>
      <c r="J21" s="330">
        <v>11.910769305915759</v>
      </c>
      <c r="K21" s="330">
        <v>0.79182782661403606</v>
      </c>
      <c r="L21" s="330">
        <f t="shared" si="2"/>
        <v>12.702597132529794</v>
      </c>
      <c r="M21" s="236"/>
      <c r="N21" s="328">
        <f t="shared" si="3"/>
        <v>-2.3692120730492094</v>
      </c>
      <c r="O21" s="328">
        <f t="shared" si="4"/>
        <v>-2.5379590412100916</v>
      </c>
      <c r="P21" s="327"/>
      <c r="Q21" s="328">
        <f t="shared" si="5"/>
        <v>-5.7018548662235213</v>
      </c>
      <c r="R21" s="328">
        <f t="shared" si="6"/>
        <v>0.55355903954974472</v>
      </c>
      <c r="S21" s="327"/>
      <c r="T21" s="328">
        <f t="shared" si="7"/>
        <v>-2.51649403334262</v>
      </c>
      <c r="U21" s="328">
        <f t="shared" si="8"/>
        <v>-2.3845630763054793</v>
      </c>
    </row>
    <row r="22" spans="1:21" x14ac:dyDescent="0.2">
      <c r="A22" s="329" t="str">
        <f>name!D17</f>
        <v>51 Skilled agricultural and related trades</v>
      </c>
      <c r="B22" s="330">
        <v>2.6715852776219084</v>
      </c>
      <c r="C22" s="330">
        <v>7.7892281087602582</v>
      </c>
      <c r="D22" s="330">
        <f t="shared" si="0"/>
        <v>10.460813386382167</v>
      </c>
      <c r="E22" s="331"/>
      <c r="F22" s="330">
        <v>2.2295560065873414</v>
      </c>
      <c r="G22" s="330">
        <v>6.5327417601202828</v>
      </c>
      <c r="H22" s="330">
        <f t="shared" si="1"/>
        <v>8.7622977667076238</v>
      </c>
      <c r="I22" s="331"/>
      <c r="J22" s="330">
        <v>2.9548578534470149</v>
      </c>
      <c r="K22" s="330">
        <v>7.2026799849683973</v>
      </c>
      <c r="L22" s="330">
        <f t="shared" si="2"/>
        <v>10.157537838415411</v>
      </c>
      <c r="M22" s="236"/>
      <c r="N22" s="328">
        <f t="shared" si="3"/>
        <v>-3.5527455936472441</v>
      </c>
      <c r="O22" s="328">
        <f t="shared" si="4"/>
        <v>1.8953926405545829</v>
      </c>
      <c r="P22" s="327"/>
      <c r="Q22" s="328">
        <f t="shared" si="5"/>
        <v>-3.4571281277558485</v>
      </c>
      <c r="R22" s="328">
        <f t="shared" si="6"/>
        <v>0.65296558781220426</v>
      </c>
      <c r="S22" s="327"/>
      <c r="T22" s="328">
        <f t="shared" si="7"/>
        <v>-3.4815118460304606</v>
      </c>
      <c r="U22" s="328">
        <f t="shared" si="8"/>
        <v>0.98992028928845954</v>
      </c>
    </row>
    <row r="23" spans="1:21" x14ac:dyDescent="0.2">
      <c r="A23" s="329" t="str">
        <f>name!D18</f>
        <v>52 Skilled metal, electrical and electronic trades</v>
      </c>
      <c r="B23" s="330">
        <v>0.60532571108126121</v>
      </c>
      <c r="C23" s="330">
        <v>27.222056568276464</v>
      </c>
      <c r="D23" s="330">
        <f t="shared" si="0"/>
        <v>27.827382279357725</v>
      </c>
      <c r="E23" s="331"/>
      <c r="F23" s="330">
        <v>0.75888191637432645</v>
      </c>
      <c r="G23" s="330">
        <v>24.657575312600031</v>
      </c>
      <c r="H23" s="330">
        <f t="shared" si="1"/>
        <v>25.416457228974359</v>
      </c>
      <c r="I23" s="331"/>
      <c r="J23" s="330">
        <v>1.9288716638044636</v>
      </c>
      <c r="K23" s="330">
        <v>23.711321379672494</v>
      </c>
      <c r="L23" s="330">
        <f t="shared" si="2"/>
        <v>25.640193043476959</v>
      </c>
      <c r="M23" s="236"/>
      <c r="N23" s="328">
        <f t="shared" si="3"/>
        <v>4.6253723547017955</v>
      </c>
      <c r="O23" s="328">
        <f t="shared" si="4"/>
        <v>6.4164111927906164</v>
      </c>
      <c r="P23" s="327"/>
      <c r="Q23" s="328">
        <f t="shared" si="5"/>
        <v>-1.9594165252074691</v>
      </c>
      <c r="R23" s="328">
        <f t="shared" si="6"/>
        <v>-0.26053693695826663</v>
      </c>
      <c r="S23" s="327"/>
      <c r="T23" s="328">
        <f t="shared" si="7"/>
        <v>-1.796145972146268</v>
      </c>
      <c r="U23" s="328">
        <f t="shared" si="8"/>
        <v>5.8445568816889448E-2</v>
      </c>
    </row>
    <row r="24" spans="1:21" x14ac:dyDescent="0.2">
      <c r="A24" s="329" t="str">
        <f>name!D19</f>
        <v>53 Skilled construction and building trades</v>
      </c>
      <c r="B24" s="330">
        <v>0.41771077895031727</v>
      </c>
      <c r="C24" s="330">
        <v>26.587733105281504</v>
      </c>
      <c r="D24" s="330">
        <f t="shared" si="0"/>
        <v>27.005443884231823</v>
      </c>
      <c r="E24" s="331"/>
      <c r="F24" s="330">
        <v>0.47700911490774789</v>
      </c>
      <c r="G24" s="330">
        <v>23.55073542587176</v>
      </c>
      <c r="H24" s="330">
        <f t="shared" si="1"/>
        <v>24.027744540779508</v>
      </c>
      <c r="I24" s="331"/>
      <c r="J24" s="330">
        <v>0.38425495556843736</v>
      </c>
      <c r="K24" s="330">
        <v>22.130245168956328</v>
      </c>
      <c r="L24" s="330">
        <f t="shared" si="2"/>
        <v>22.514500124524766</v>
      </c>
      <c r="M24" s="236"/>
      <c r="N24" s="328">
        <f t="shared" si="3"/>
        <v>2.6904836045602121</v>
      </c>
      <c r="O24" s="328">
        <f t="shared" si="4"/>
        <v>-1.4311885222983323</v>
      </c>
      <c r="P24" s="327"/>
      <c r="Q24" s="328">
        <f t="shared" si="5"/>
        <v>-2.3966705509059549</v>
      </c>
      <c r="R24" s="328">
        <f t="shared" si="6"/>
        <v>-0.41388655670223651</v>
      </c>
      <c r="S24" s="327"/>
      <c r="T24" s="328">
        <f t="shared" si="7"/>
        <v>-2.3094989311819081</v>
      </c>
      <c r="U24" s="328">
        <f t="shared" si="8"/>
        <v>-0.4327252583832375</v>
      </c>
    </row>
    <row r="25" spans="1:21" x14ac:dyDescent="0.2">
      <c r="A25" s="329" t="str">
        <f>name!D20</f>
        <v>54 Textiles, printing and other skilled trades</v>
      </c>
      <c r="B25" s="330">
        <v>7.0698827004630678</v>
      </c>
      <c r="C25" s="330">
        <v>11.68920755035999</v>
      </c>
      <c r="D25" s="330">
        <f t="shared" si="0"/>
        <v>18.759090250823057</v>
      </c>
      <c r="E25" s="331"/>
      <c r="F25" s="330">
        <v>6.8169265304199653</v>
      </c>
      <c r="G25" s="330">
        <v>9.2443775966060517</v>
      </c>
      <c r="H25" s="330">
        <f t="shared" si="1"/>
        <v>16.061304127026016</v>
      </c>
      <c r="I25" s="331"/>
      <c r="J25" s="330">
        <v>7.9134838505973013</v>
      </c>
      <c r="K25" s="330">
        <v>10.685925475403645</v>
      </c>
      <c r="L25" s="330">
        <f t="shared" si="2"/>
        <v>18.599409326000945</v>
      </c>
      <c r="M25" s="236"/>
      <c r="N25" s="328">
        <f t="shared" si="3"/>
        <v>-0.7260548674309808</v>
      </c>
      <c r="O25" s="328">
        <f t="shared" si="4"/>
        <v>0.9993565871694976</v>
      </c>
      <c r="P25" s="327"/>
      <c r="Q25" s="328">
        <f t="shared" si="5"/>
        <v>-4.584589890835133</v>
      </c>
      <c r="R25" s="328">
        <f t="shared" si="6"/>
        <v>0.97076134844424899</v>
      </c>
      <c r="S25" s="327"/>
      <c r="T25" s="328">
        <f t="shared" si="7"/>
        <v>-3.057591239992774</v>
      </c>
      <c r="U25" s="328">
        <f t="shared" si="8"/>
        <v>0.98291192321080523</v>
      </c>
    </row>
    <row r="26" spans="1:21" x14ac:dyDescent="0.2">
      <c r="A26" s="329" t="str">
        <f>name!D21</f>
        <v>61 Caring personal service occupations</v>
      </c>
      <c r="B26" s="330">
        <v>49.737093774020465</v>
      </c>
      <c r="C26" s="330">
        <v>11.643933870895406</v>
      </c>
      <c r="D26" s="330">
        <f t="shared" si="0"/>
        <v>61.381027644915875</v>
      </c>
      <c r="E26" s="331"/>
      <c r="F26" s="330">
        <v>49.161777233747223</v>
      </c>
      <c r="G26" s="330">
        <v>11.364118086605709</v>
      </c>
      <c r="H26" s="330">
        <f t="shared" si="1"/>
        <v>60.52589532035293</v>
      </c>
      <c r="I26" s="331"/>
      <c r="J26" s="330">
        <v>50.875895540489971</v>
      </c>
      <c r="K26" s="330">
        <v>15.638115810689142</v>
      </c>
      <c r="L26" s="330">
        <f t="shared" si="2"/>
        <v>66.514011351179107</v>
      </c>
      <c r="M26" s="236"/>
      <c r="N26" s="328">
        <f t="shared" si="3"/>
        <v>-0.23242092827823191</v>
      </c>
      <c r="O26" s="328">
        <f t="shared" si="4"/>
        <v>0.22874662878444862</v>
      </c>
      <c r="P26" s="327"/>
      <c r="Q26" s="328">
        <f t="shared" si="5"/>
        <v>-0.48530838283492583</v>
      </c>
      <c r="R26" s="328">
        <f t="shared" si="6"/>
        <v>2.1511466132013712</v>
      </c>
      <c r="S26" s="327"/>
      <c r="T26" s="328">
        <f t="shared" si="7"/>
        <v>-0.2801966365488795</v>
      </c>
      <c r="U26" s="328">
        <f t="shared" si="8"/>
        <v>0.63092417564394321</v>
      </c>
    </row>
    <row r="27" spans="1:21" x14ac:dyDescent="0.2">
      <c r="A27" s="329" t="str">
        <f>name!D22</f>
        <v>62 Leisure, travel and related personal service occupations</v>
      </c>
      <c r="B27" s="330">
        <v>14.879471238553254</v>
      </c>
      <c r="C27" s="330">
        <v>6.3232762880658795</v>
      </c>
      <c r="D27" s="330">
        <f t="shared" si="0"/>
        <v>21.202747526619135</v>
      </c>
      <c r="E27" s="331"/>
      <c r="F27" s="330">
        <v>14.214414176779281</v>
      </c>
      <c r="G27" s="330">
        <v>6.3788768315352282</v>
      </c>
      <c r="H27" s="330">
        <f t="shared" si="1"/>
        <v>20.593291008314509</v>
      </c>
      <c r="I27" s="331"/>
      <c r="J27" s="330">
        <v>12.620426795834685</v>
      </c>
      <c r="K27" s="330">
        <v>7.0355657131484914</v>
      </c>
      <c r="L27" s="330">
        <f t="shared" si="2"/>
        <v>19.655992508983175</v>
      </c>
      <c r="M27" s="236"/>
      <c r="N27" s="328">
        <f t="shared" si="3"/>
        <v>-0.91035021342423805</v>
      </c>
      <c r="O27" s="328">
        <f t="shared" si="4"/>
        <v>-0.78979696448352454</v>
      </c>
      <c r="P27" s="327"/>
      <c r="Q27" s="328">
        <f t="shared" si="5"/>
        <v>0.17524463021514336</v>
      </c>
      <c r="R27" s="328">
        <f t="shared" si="6"/>
        <v>0.65537870066498805</v>
      </c>
      <c r="S27" s="327"/>
      <c r="T27" s="328">
        <f t="shared" si="7"/>
        <v>-0.58161065940294243</v>
      </c>
      <c r="U27" s="328">
        <f t="shared" si="8"/>
        <v>-0.31007220961045689</v>
      </c>
    </row>
    <row r="28" spans="1:21" x14ac:dyDescent="0.2">
      <c r="A28" s="329" t="str">
        <f>name!D23</f>
        <v>63 Community and civil enforcement occupations</v>
      </c>
      <c r="B28" s="330">
        <v>0.26547854491327699</v>
      </c>
      <c r="C28" s="330">
        <v>0.75571358974827985</v>
      </c>
      <c r="D28" s="330">
        <f t="shared" si="0"/>
        <v>1.0211921346615569</v>
      </c>
      <c r="E28" s="331"/>
      <c r="F28" s="330">
        <v>0.25885578807367893</v>
      </c>
      <c r="G28" s="330">
        <v>0.77851464724639652</v>
      </c>
      <c r="H28" s="330">
        <f t="shared" si="1"/>
        <v>1.0373704353200754</v>
      </c>
      <c r="I28" s="331"/>
      <c r="J28" s="330">
        <v>0.35949259141338652</v>
      </c>
      <c r="K28" s="330">
        <v>0.51207841383537878</v>
      </c>
      <c r="L28" s="330">
        <f>SUM(J28:K28)</f>
        <v>0.8715710052487653</v>
      </c>
      <c r="M28" s="236"/>
      <c r="N28" s="328">
        <f t="shared" si="3"/>
        <v>-0.50398418592494387</v>
      </c>
      <c r="O28" s="328">
        <f t="shared" si="4"/>
        <v>2.2136281773504241</v>
      </c>
      <c r="P28" s="327"/>
      <c r="Q28" s="328">
        <f t="shared" si="5"/>
        <v>0.59627771904906535</v>
      </c>
      <c r="R28" s="328">
        <f t="shared" si="6"/>
        <v>-2.7540973033421734</v>
      </c>
      <c r="S28" s="327"/>
      <c r="T28" s="328">
        <f t="shared" si="7"/>
        <v>0.31486224119945394</v>
      </c>
      <c r="U28" s="328">
        <f t="shared" si="8"/>
        <v>-1.1542668058508343</v>
      </c>
    </row>
    <row r="29" spans="1:21" x14ac:dyDescent="0.2">
      <c r="A29" s="329" t="str">
        <f>name!D24</f>
        <v>71 Sales occupations</v>
      </c>
      <c r="B29" s="330">
        <v>30.470565066253741</v>
      </c>
      <c r="C29" s="330">
        <v>23.228735746358847</v>
      </c>
      <c r="D29" s="330">
        <f t="shared" si="0"/>
        <v>53.699300812612591</v>
      </c>
      <c r="E29" s="331"/>
      <c r="F29" s="330">
        <v>28.494699053216131</v>
      </c>
      <c r="G29" s="330">
        <v>23.517285969835505</v>
      </c>
      <c r="H29" s="330">
        <f t="shared" si="1"/>
        <v>52.011985023051636</v>
      </c>
      <c r="I29" s="331"/>
      <c r="J29" s="330">
        <v>26.176559080094872</v>
      </c>
      <c r="K29" s="330">
        <v>23.808882576723022</v>
      </c>
      <c r="L29" s="330">
        <f t="shared" si="2"/>
        <v>49.985441656817898</v>
      </c>
      <c r="M29" s="236"/>
      <c r="N29" s="328">
        <f t="shared" si="3"/>
        <v>-1.331911819132825</v>
      </c>
      <c r="O29" s="328">
        <f t="shared" si="4"/>
        <v>-0.56409466506520678</v>
      </c>
      <c r="P29" s="327"/>
      <c r="Q29" s="328">
        <f t="shared" si="5"/>
        <v>0.24721711778288302</v>
      </c>
      <c r="R29" s="328">
        <f t="shared" si="6"/>
        <v>8.2187119287446819E-2</v>
      </c>
      <c r="S29" s="327"/>
      <c r="T29" s="328">
        <f t="shared" si="7"/>
        <v>-0.63648197627544922</v>
      </c>
      <c r="U29" s="328">
        <f t="shared" si="8"/>
        <v>-0.26459849990259077</v>
      </c>
    </row>
    <row r="30" spans="1:21" x14ac:dyDescent="0.2">
      <c r="A30" s="329" t="str">
        <f>name!D25</f>
        <v>72 Customer service occupations</v>
      </c>
      <c r="B30" s="330">
        <v>7.901713773488976</v>
      </c>
      <c r="C30" s="330">
        <v>4.3663342041058097</v>
      </c>
      <c r="D30" s="330">
        <f t="shared" si="0"/>
        <v>12.268047977594787</v>
      </c>
      <c r="E30" s="331"/>
      <c r="F30" s="330">
        <v>8.8346269528499217</v>
      </c>
      <c r="G30" s="330">
        <v>4.6288851231441788</v>
      </c>
      <c r="H30" s="330">
        <f t="shared" si="1"/>
        <v>13.4635120759941</v>
      </c>
      <c r="I30" s="331"/>
      <c r="J30" s="330">
        <v>9.8605368132163473</v>
      </c>
      <c r="K30" s="330">
        <v>6.9393920070893715</v>
      </c>
      <c r="L30" s="330">
        <f t="shared" si="2"/>
        <v>16.79992882030572</v>
      </c>
      <c r="M30" s="236"/>
      <c r="N30" s="328">
        <f t="shared" si="3"/>
        <v>2.25707936267876</v>
      </c>
      <c r="O30" s="328">
        <f t="shared" si="4"/>
        <v>0.73510022380478546</v>
      </c>
      <c r="P30" s="327"/>
      <c r="Q30" s="328">
        <f t="shared" si="5"/>
        <v>1.1746907878169566</v>
      </c>
      <c r="R30" s="328">
        <f t="shared" si="6"/>
        <v>2.7360824813846829</v>
      </c>
      <c r="S30" s="327"/>
      <c r="T30" s="328">
        <f t="shared" si="7"/>
        <v>1.8771013397214098</v>
      </c>
      <c r="U30" s="328">
        <f t="shared" si="8"/>
        <v>1.4868887049525048</v>
      </c>
    </row>
    <row r="31" spans="1:21" x14ac:dyDescent="0.2">
      <c r="A31" s="329" t="str">
        <f>name!D26</f>
        <v>81 Process, plant and machine operatives</v>
      </c>
      <c r="B31" s="330">
        <v>2.2603224564070756</v>
      </c>
      <c r="C31" s="330">
        <v>11.479040221358966</v>
      </c>
      <c r="D31" s="330">
        <f t="shared" si="0"/>
        <v>13.739362677766042</v>
      </c>
      <c r="E31" s="331"/>
      <c r="F31" s="330">
        <v>1.9851021755910974</v>
      </c>
      <c r="G31" s="330">
        <v>10.333431610466889</v>
      </c>
      <c r="H31" s="330">
        <f t="shared" si="1"/>
        <v>12.318533786057985</v>
      </c>
      <c r="I31" s="331"/>
      <c r="J31" s="330">
        <v>2.3556497600290314</v>
      </c>
      <c r="K31" s="330">
        <v>10.446918214720693</v>
      </c>
      <c r="L31" s="330">
        <f t="shared" si="2"/>
        <v>12.802567974749724</v>
      </c>
      <c r="M31" s="236"/>
      <c r="N31" s="328">
        <f t="shared" si="3"/>
        <v>-2.5633165309786654</v>
      </c>
      <c r="O31" s="328">
        <f t="shared" si="4"/>
        <v>1.1475086721843164</v>
      </c>
      <c r="P31" s="327"/>
      <c r="Q31" s="328">
        <f t="shared" si="5"/>
        <v>-2.0808131321884638</v>
      </c>
      <c r="R31" s="328">
        <f t="shared" si="6"/>
        <v>7.284385674424243E-2</v>
      </c>
      <c r="S31" s="327"/>
      <c r="T31" s="328">
        <f t="shared" si="7"/>
        <v>-2.1595399176554619</v>
      </c>
      <c r="U31" s="328">
        <f t="shared" si="8"/>
        <v>0.25726926205675849</v>
      </c>
    </row>
    <row r="32" spans="1:21" x14ac:dyDescent="0.2">
      <c r="A32" s="329" t="str">
        <f>name!D27</f>
        <v>82 Transport and mobile machine drivers and operatives</v>
      </c>
      <c r="B32" s="330">
        <v>2.5451047662424422</v>
      </c>
      <c r="C32" s="330">
        <v>27.140190028254963</v>
      </c>
      <c r="D32" s="330">
        <f t="shared" si="0"/>
        <v>29.685294794497405</v>
      </c>
      <c r="E32" s="331"/>
      <c r="F32" s="330">
        <v>2.1475123041366331</v>
      </c>
      <c r="G32" s="330">
        <v>24.737812082473038</v>
      </c>
      <c r="H32" s="330">
        <f t="shared" si="1"/>
        <v>26.885324386609671</v>
      </c>
      <c r="I32" s="331"/>
      <c r="J32" s="330">
        <v>3.23532326158705</v>
      </c>
      <c r="K32" s="330">
        <v>23.339907643843045</v>
      </c>
      <c r="L32" s="330">
        <f t="shared" si="2"/>
        <v>26.575230905430097</v>
      </c>
      <c r="M32" s="236"/>
      <c r="N32" s="328">
        <f t="shared" si="3"/>
        <v>-3.3401761615443504</v>
      </c>
      <c r="O32" s="328">
        <f t="shared" si="4"/>
        <v>2.7697897338426536</v>
      </c>
      <c r="P32" s="327"/>
      <c r="Q32" s="328">
        <f t="shared" si="5"/>
        <v>-1.8365800778195163</v>
      </c>
      <c r="R32" s="328">
        <f t="shared" si="6"/>
        <v>-0.38703745020846059</v>
      </c>
      <c r="S32" s="327"/>
      <c r="T32" s="328">
        <f t="shared" si="7"/>
        <v>-1.9619232492648075</v>
      </c>
      <c r="U32" s="328">
        <f t="shared" si="8"/>
        <v>-7.7309853101903414E-2</v>
      </c>
    </row>
    <row r="33" spans="1:21" x14ac:dyDescent="0.2">
      <c r="A33" s="329" t="str">
        <f>name!D28</f>
        <v>91 Elementary trades and related occupations</v>
      </c>
      <c r="B33" s="330">
        <v>2.4379969345546426</v>
      </c>
      <c r="C33" s="330">
        <v>10.302204476838249</v>
      </c>
      <c r="D33" s="330">
        <f t="shared" si="0"/>
        <v>12.740201411392892</v>
      </c>
      <c r="E33" s="331"/>
      <c r="F33" s="330">
        <v>1.6768757020204146</v>
      </c>
      <c r="G33" s="330">
        <v>8.3654160159875364</v>
      </c>
      <c r="H33" s="330">
        <f t="shared" si="1"/>
        <v>10.042291718007951</v>
      </c>
      <c r="I33" s="331"/>
      <c r="J33" s="330">
        <v>7.9278976971323649</v>
      </c>
      <c r="K33" s="330">
        <v>12.275651431716472</v>
      </c>
      <c r="L33" s="330">
        <f t="shared" si="2"/>
        <v>20.203549128848838</v>
      </c>
      <c r="M33" s="236"/>
      <c r="N33" s="328">
        <f t="shared" si="3"/>
        <v>-7.2116304866717602</v>
      </c>
      <c r="O33" s="328">
        <f t="shared" si="4"/>
        <v>10.911644420606436</v>
      </c>
      <c r="P33" s="327"/>
      <c r="Q33" s="328">
        <f t="shared" si="5"/>
        <v>-4.0794907926130941</v>
      </c>
      <c r="R33" s="328">
        <f t="shared" si="6"/>
        <v>2.5897095630434741</v>
      </c>
      <c r="S33" s="327"/>
      <c r="T33" s="328">
        <f t="shared" si="7"/>
        <v>-4.6476704318314628</v>
      </c>
      <c r="U33" s="328">
        <f t="shared" si="8"/>
        <v>4.7706541914249279</v>
      </c>
    </row>
    <row r="34" spans="1:21" x14ac:dyDescent="0.2">
      <c r="A34" s="329" t="str">
        <f>name!D29</f>
        <v>92 Elementary administration and service occupations</v>
      </c>
      <c r="B34" s="330">
        <v>44.476454970517331</v>
      </c>
      <c r="C34" s="330">
        <v>41.276389711960206</v>
      </c>
      <c r="D34" s="330">
        <f t="shared" ref="D34" si="9">SUM(B34:C34)</f>
        <v>85.75284468247753</v>
      </c>
      <c r="E34" s="331"/>
      <c r="F34" s="330">
        <v>41.689966836751687</v>
      </c>
      <c r="G34" s="330">
        <v>37.827290138619261</v>
      </c>
      <c r="H34" s="330">
        <f t="shared" ref="H34" si="10">SUM(F34:G34)</f>
        <v>79.517256975370941</v>
      </c>
      <c r="I34" s="331"/>
      <c r="J34" s="330">
        <v>33.795775257905625</v>
      </c>
      <c r="K34" s="330">
        <v>33.727320409996658</v>
      </c>
      <c r="L34" s="330">
        <f t="shared" ref="L34" si="11">SUM(J34:K34)</f>
        <v>67.523095667902282</v>
      </c>
      <c r="M34" s="236"/>
      <c r="N34" s="328">
        <f t="shared" si="3"/>
        <v>-1.285652975511109</v>
      </c>
      <c r="O34" s="328">
        <f t="shared" si="4"/>
        <v>-1.3897505128013687</v>
      </c>
      <c r="P34" s="327"/>
      <c r="Q34" s="328">
        <f t="shared" si="5"/>
        <v>-1.7300567465013295</v>
      </c>
      <c r="R34" s="328">
        <f t="shared" si="6"/>
        <v>-0.76190004690792623</v>
      </c>
      <c r="S34" s="327"/>
      <c r="T34" s="328">
        <f t="shared" si="7"/>
        <v>-1.4985619605883516</v>
      </c>
      <c r="U34" s="328">
        <f t="shared" si="8"/>
        <v>-1.0841098398465809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401.93722268214134</v>
      </c>
      <c r="C36" s="333">
        <f t="shared" ref="C36:D36" si="12">SUM(C9:C34)</f>
        <v>429.17377731785848</v>
      </c>
      <c r="D36" s="333">
        <f t="shared" si="12"/>
        <v>831.11099999999988</v>
      </c>
      <c r="E36" s="333"/>
      <c r="F36" s="333">
        <f>SUM(F9:F34)</f>
        <v>420.93324127550846</v>
      </c>
      <c r="G36" s="333">
        <f t="shared" ref="G36:H36" si="13">SUM(G9:G34)</f>
        <v>432.02675872449197</v>
      </c>
      <c r="H36" s="333">
        <f t="shared" si="13"/>
        <v>852.96000000000038</v>
      </c>
      <c r="I36" s="333"/>
      <c r="J36" s="333">
        <f>SUM(J9:J34)</f>
        <v>446.56739760200333</v>
      </c>
      <c r="K36" s="333">
        <f t="shared" ref="K36:L36" si="14">SUM(K9:K34)</f>
        <v>462.30360239799666</v>
      </c>
      <c r="L36" s="333">
        <f t="shared" si="14"/>
        <v>908.87099999999987</v>
      </c>
      <c r="M36" s="258"/>
      <c r="N36" s="334">
        <f t="shared" si="3"/>
        <v>0.92784474483456059</v>
      </c>
      <c r="O36" s="334">
        <f>IF(F36&gt;0,(EXP(LN(J36/F36)/($J$6-$F$6))-1)*100,0)</f>
        <v>0.39488486437986303</v>
      </c>
      <c r="P36" s="335"/>
      <c r="Q36" s="334">
        <f t="shared" ref="Q36" si="15">IF(C36&gt;0,(EXP(LN(G36/C36)/($F$6-$B$6))-1)*100,0)</f>
        <v>0.1326001479080352</v>
      </c>
      <c r="R36" s="334">
        <f t="shared" ref="R36" si="16">IF(G36&gt;0,(EXP(LN(K36/G36)/($J$6-$F$6))-1)*100,0)</f>
        <v>0.45258304731337073</v>
      </c>
      <c r="S36" s="335"/>
      <c r="T36" s="334">
        <f t="shared" ref="T36" si="17">IF(D36&gt;0,(EXP(LN(H36/D36)/($F$6-$B$6))-1)*100,0)</f>
        <v>0.52033492707623807</v>
      </c>
      <c r="U36" s="334">
        <f t="shared" ref="U36" si="18">IF(H36&gt;0,(EXP(LN(L36/H36)/($J$6-$F$6))-1)*100,0)</f>
        <v>0.42416716541802124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Kent and Medway</v>
      </c>
      <c r="Q1" s="19" t="str">
        <f>CONCATENATE("Occupation Table 5.1  Males: Employment Change by Status (SOC 2020), ",B$5,"-",L$5,", ",Info!B5)</f>
        <v>Occupation Table 5.1  Males: Employment Change by Status (SOC 2020), 2015-2035, Kent and Medway</v>
      </c>
      <c r="AG1" s="19" t="str">
        <f>CONCATENATE("Occupation Table 5.2  Females: Employment Change by Status (SOC 2020), ",R$5,"-",AB$5,", ",Info!B5)</f>
        <v>Occupation Table 5.2  Females: Employment Change by Status (SOC 2020), 2015-2035, Kent and Medway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65.382577409703003</v>
      </c>
      <c r="C8" s="11">
        <v>9.4349029978089849</v>
      </c>
      <c r="D8" s="11">
        <v>16.011050493844149</v>
      </c>
      <c r="E8" s="11">
        <f>SUM(B8:D8)</f>
        <v>90.828530901356146</v>
      </c>
      <c r="F8" s="11"/>
      <c r="G8" s="11">
        <v>72.269692837664252</v>
      </c>
      <c r="H8" s="11">
        <v>14.594120196009001</v>
      </c>
      <c r="I8" s="11">
        <v>17.150086923215429</v>
      </c>
      <c r="J8" s="11">
        <f>SUM(G8:I8)</f>
        <v>104.01389995688868</v>
      </c>
      <c r="K8" s="11"/>
      <c r="L8" s="11">
        <v>72.453622031059837</v>
      </c>
      <c r="M8" s="11">
        <v>17.590768105392009</v>
      </c>
      <c r="N8" s="11">
        <v>19.586764156740763</v>
      </c>
      <c r="O8" s="11">
        <f>SUM(L8:N8)</f>
        <v>109.63115429319262</v>
      </c>
      <c r="Q8" s="10" t="str">
        <f>name!E4</f>
        <v>Managers, directors and senior officials</v>
      </c>
      <c r="R8" s="11">
        <v>45.33796867508314</v>
      </c>
      <c r="S8" s="11">
        <v>3.302338632503997</v>
      </c>
      <c r="T8" s="11">
        <v>10.391026837572936</v>
      </c>
      <c r="U8" s="11">
        <f>SUM(R8:T8)</f>
        <v>59.031334145160073</v>
      </c>
      <c r="V8" s="11"/>
      <c r="W8" s="11">
        <v>48.763893892616302</v>
      </c>
      <c r="X8" s="11">
        <v>5.0707179179613</v>
      </c>
      <c r="Y8" s="11">
        <v>10.67033019986496</v>
      </c>
      <c r="Z8" s="11">
        <f>SUM(W8:Y8)</f>
        <v>64.504942010442562</v>
      </c>
      <c r="AA8" s="11"/>
      <c r="AB8" s="11">
        <v>47.264063315311866</v>
      </c>
      <c r="AC8" s="11">
        <v>5.3597392595115503</v>
      </c>
      <c r="AD8" s="11">
        <v>12.363149615477464</v>
      </c>
      <c r="AE8" s="11">
        <f>SUM(AB8:AD8)</f>
        <v>64.986952190300883</v>
      </c>
      <c r="AG8" s="10" t="str">
        <f>name!E4</f>
        <v>Managers, directors and senior officials</v>
      </c>
      <c r="AH8" s="11">
        <v>20.044608734619864</v>
      </c>
      <c r="AI8" s="11">
        <v>6.1325643653049884</v>
      </c>
      <c r="AJ8" s="11">
        <v>5.6200236562712176</v>
      </c>
      <c r="AK8" s="11">
        <f>SUM(AH8:AJ8)</f>
        <v>31.797196756196069</v>
      </c>
      <c r="AL8" s="11"/>
      <c r="AM8" s="11">
        <v>23.505798945047921</v>
      </c>
      <c r="AN8" s="11">
        <v>9.5234022780477048</v>
      </c>
      <c r="AO8" s="11">
        <v>6.4797567233504667</v>
      </c>
      <c r="AP8" s="11">
        <f>SUM(AM8:AO8)</f>
        <v>39.508957946446095</v>
      </c>
      <c r="AQ8" s="11"/>
      <c r="AR8" s="11">
        <v>25.189558715747996</v>
      </c>
      <c r="AS8" s="11">
        <v>12.231028845880457</v>
      </c>
      <c r="AT8" s="11">
        <v>7.2236145412632959</v>
      </c>
      <c r="AU8" s="11">
        <f>SUM(AR8:AT8)</f>
        <v>44.644202102891747</v>
      </c>
    </row>
    <row r="9" spans="1:47" x14ac:dyDescent="0.2">
      <c r="A9" t="str">
        <f>name!E5</f>
        <v>Professional occupations</v>
      </c>
      <c r="B9" s="11">
        <v>110.48254788748437</v>
      </c>
      <c r="C9" s="11">
        <v>30.423869069664615</v>
      </c>
      <c r="D9" s="11">
        <v>22.599058055516121</v>
      </c>
      <c r="E9" s="11">
        <f t="shared" ref="E9:E18" si="0">SUM(B9:D9)</f>
        <v>163.5054750126651</v>
      </c>
      <c r="F9" s="11"/>
      <c r="G9" s="11">
        <v>129.00880866965036</v>
      </c>
      <c r="H9" s="11">
        <v>38.660183611571455</v>
      </c>
      <c r="I9" s="11">
        <v>22.519549307453765</v>
      </c>
      <c r="J9" s="11">
        <f t="shared" ref="J9:J16" si="1">SUM(G9:I9)</f>
        <v>190.18854158867558</v>
      </c>
      <c r="K9" s="11"/>
      <c r="L9" s="11">
        <v>156.5161243905134</v>
      </c>
      <c r="M9" s="11">
        <v>44.62060545663838</v>
      </c>
      <c r="N9" s="11">
        <v>22.808794456817843</v>
      </c>
      <c r="O9" s="11">
        <f t="shared" ref="O9:O16" si="2">SUM(L9:N9)</f>
        <v>223.94552430396962</v>
      </c>
      <c r="Q9" s="10" t="str">
        <f>name!E5</f>
        <v>Professional occupations</v>
      </c>
      <c r="R9" s="11">
        <v>64.092012093889664</v>
      </c>
      <c r="S9" s="11">
        <v>6.0070662512242041</v>
      </c>
      <c r="T9" s="11">
        <v>12.844911389887402</v>
      </c>
      <c r="U9" s="11">
        <f t="shared" ref="U9:U16" si="3">SUM(R9:T9)</f>
        <v>82.943989735001267</v>
      </c>
      <c r="V9" s="11"/>
      <c r="W9" s="11">
        <v>73.320111534824989</v>
      </c>
      <c r="X9" s="11">
        <v>9.2127174771755289</v>
      </c>
      <c r="Y9" s="11">
        <v>11.556980305236367</v>
      </c>
      <c r="Z9" s="11">
        <f t="shared" ref="Z9:Z16" si="4">SUM(W9:Y9)</f>
        <v>94.089809317236885</v>
      </c>
      <c r="AA9" s="11"/>
      <c r="AB9" s="11">
        <v>91.036996235661761</v>
      </c>
      <c r="AC9" s="11">
        <v>12.775980380657842</v>
      </c>
      <c r="AD9" s="11">
        <v>10.772623036841763</v>
      </c>
      <c r="AE9" s="11">
        <f t="shared" ref="AE9:AE16" si="5">SUM(AB9:AD9)</f>
        <v>114.58559965316137</v>
      </c>
      <c r="AG9" s="10" t="str">
        <f>name!E5</f>
        <v>Professional occupations</v>
      </c>
      <c r="AH9" s="11">
        <v>46.390535793594736</v>
      </c>
      <c r="AI9" s="11">
        <v>24.416802818440402</v>
      </c>
      <c r="AJ9" s="11">
        <v>9.7541466656287188</v>
      </c>
      <c r="AK9" s="11">
        <f t="shared" ref="AK9:AK18" si="6">SUM(AH9:AJ9)</f>
        <v>80.561485277663863</v>
      </c>
      <c r="AL9" s="11"/>
      <c r="AM9" s="11">
        <v>55.688697134825318</v>
      </c>
      <c r="AN9" s="11">
        <v>29.447466134395931</v>
      </c>
      <c r="AO9" s="11">
        <v>10.962569002217402</v>
      </c>
      <c r="AP9" s="11">
        <f t="shared" ref="AP9:AP18" si="7">SUM(AM9:AO9)</f>
        <v>96.098732271438649</v>
      </c>
      <c r="AQ9" s="11"/>
      <c r="AR9" s="11">
        <v>65.479128154851608</v>
      </c>
      <c r="AS9" s="11">
        <v>31.844625075980549</v>
      </c>
      <c r="AT9" s="11">
        <v>12.03617141997608</v>
      </c>
      <c r="AU9" s="11">
        <f t="shared" ref="AU9:AU18" si="8">SUM(AR9:AT9)</f>
        <v>109.35992465080824</v>
      </c>
    </row>
    <row r="10" spans="1:47" x14ac:dyDescent="0.2">
      <c r="A10" t="str">
        <f>name!E6</f>
        <v>Associate professional occupations</v>
      </c>
      <c r="B10" s="11">
        <v>70.878576940443409</v>
      </c>
      <c r="C10" s="11">
        <v>19.135267821860456</v>
      </c>
      <c r="D10" s="11">
        <v>19.795453328226891</v>
      </c>
      <c r="E10" s="11">
        <f t="shared" si="0"/>
        <v>109.80929809053075</v>
      </c>
      <c r="F10" s="11"/>
      <c r="G10" s="11">
        <v>78.554908434984128</v>
      </c>
      <c r="H10" s="11">
        <v>22.811054598318158</v>
      </c>
      <c r="I10" s="11">
        <v>17.969103875740124</v>
      </c>
      <c r="J10" s="11">
        <f t="shared" si="1"/>
        <v>119.33506690904241</v>
      </c>
      <c r="K10" s="11"/>
      <c r="L10" s="11">
        <v>88.672738974303854</v>
      </c>
      <c r="M10" s="11">
        <v>27.608960278907727</v>
      </c>
      <c r="N10" s="11">
        <v>19.39747320477931</v>
      </c>
      <c r="O10" s="11">
        <f t="shared" si="2"/>
        <v>135.67917245799089</v>
      </c>
      <c r="Q10" s="10" t="str">
        <f>name!E6</f>
        <v>Associate professional occupations</v>
      </c>
      <c r="R10" s="11">
        <v>44.410513694970312</v>
      </c>
      <c r="S10" s="11">
        <v>5.0608117593108481</v>
      </c>
      <c r="T10" s="11">
        <v>9.1973945659112655</v>
      </c>
      <c r="U10" s="11">
        <f t="shared" si="3"/>
        <v>58.668720020192424</v>
      </c>
      <c r="V10" s="11"/>
      <c r="W10" s="11">
        <v>47.451451247239255</v>
      </c>
      <c r="X10" s="11">
        <v>6.6482120668848532</v>
      </c>
      <c r="Y10" s="11">
        <v>7.6616158415634326</v>
      </c>
      <c r="Z10" s="11">
        <f t="shared" si="4"/>
        <v>61.761279155687539</v>
      </c>
      <c r="AA10" s="11"/>
      <c r="AB10" s="11">
        <v>47.179608465413125</v>
      </c>
      <c r="AC10" s="11">
        <v>7.1975541857520726</v>
      </c>
      <c r="AD10" s="11">
        <v>8.4191215210528849</v>
      </c>
      <c r="AE10" s="11">
        <f t="shared" si="5"/>
        <v>62.796284172218087</v>
      </c>
      <c r="AG10" s="10" t="str">
        <f>name!E6</f>
        <v>Associate professional occupations</v>
      </c>
      <c r="AH10" s="11">
        <v>26.4680632454731</v>
      </c>
      <c r="AI10" s="11">
        <v>14.074456062549601</v>
      </c>
      <c r="AJ10" s="11">
        <v>10.59805876231562</v>
      </c>
      <c r="AK10" s="11">
        <f t="shared" si="6"/>
        <v>51.140578070338321</v>
      </c>
      <c r="AL10" s="11"/>
      <c r="AM10" s="11">
        <v>31.103457187744862</v>
      </c>
      <c r="AN10" s="11">
        <v>16.162842531433313</v>
      </c>
      <c r="AO10" s="11">
        <v>10.307488034176689</v>
      </c>
      <c r="AP10" s="11">
        <f t="shared" si="7"/>
        <v>57.573787753354864</v>
      </c>
      <c r="AQ10" s="11"/>
      <c r="AR10" s="11">
        <v>41.493130508890729</v>
      </c>
      <c r="AS10" s="11">
        <v>20.411406093155644</v>
      </c>
      <c r="AT10" s="11">
        <v>10.978351683726432</v>
      </c>
      <c r="AU10" s="11">
        <f t="shared" si="8"/>
        <v>72.882888285772808</v>
      </c>
    </row>
    <row r="11" spans="1:47" x14ac:dyDescent="0.2">
      <c r="A11" t="str">
        <f>name!E7</f>
        <v>Administrative and secretarial occupations</v>
      </c>
      <c r="B11" s="11">
        <v>49.406495916631144</v>
      </c>
      <c r="C11" s="11">
        <v>36.956871789264682</v>
      </c>
      <c r="D11" s="11">
        <v>5.0615788262195469</v>
      </c>
      <c r="E11" s="11">
        <f t="shared" si="0"/>
        <v>91.424946532115371</v>
      </c>
      <c r="F11" s="11"/>
      <c r="G11" s="11">
        <v>47.661029278774926</v>
      </c>
      <c r="H11" s="11">
        <v>36.80194097357613</v>
      </c>
      <c r="I11" s="11">
        <v>4.2962569004754299</v>
      </c>
      <c r="J11" s="11">
        <f t="shared" si="1"/>
        <v>88.759227152826483</v>
      </c>
      <c r="K11" s="11"/>
      <c r="L11" s="11">
        <v>45.268475982577556</v>
      </c>
      <c r="M11" s="11">
        <v>31.956208593668848</v>
      </c>
      <c r="N11" s="11">
        <v>4.547435016716693</v>
      </c>
      <c r="O11" s="11">
        <f t="shared" si="2"/>
        <v>81.772119592963094</v>
      </c>
      <c r="Q11" s="10" t="str">
        <f>name!E7</f>
        <v>Administrative and secretarial occupations</v>
      </c>
      <c r="R11" s="11">
        <v>13.897162469256887</v>
      </c>
      <c r="S11" s="11">
        <v>3.4873977742986808</v>
      </c>
      <c r="T11" s="11">
        <v>1.3411297036844598</v>
      </c>
      <c r="U11" s="11">
        <f t="shared" si="3"/>
        <v>18.725689947240028</v>
      </c>
      <c r="V11" s="11"/>
      <c r="W11" s="11">
        <v>14.526685872287899</v>
      </c>
      <c r="X11" s="11">
        <v>4.2033840703294647</v>
      </c>
      <c r="Y11" s="11">
        <v>1.0235976973956264</v>
      </c>
      <c r="Z11" s="11">
        <f t="shared" si="4"/>
        <v>19.753667640012988</v>
      </c>
      <c r="AA11" s="11"/>
      <c r="AB11" s="11">
        <v>17.275122453216277</v>
      </c>
      <c r="AC11" s="11">
        <v>3.7641861582130574</v>
      </c>
      <c r="AD11" s="11">
        <v>1.4414535401239061</v>
      </c>
      <c r="AE11" s="11">
        <f t="shared" si="5"/>
        <v>22.48076215155324</v>
      </c>
      <c r="AG11" s="10" t="str">
        <f>name!E7</f>
        <v>Administrative and secretarial occupations</v>
      </c>
      <c r="AH11" s="11">
        <v>35.509333447374246</v>
      </c>
      <c r="AI11" s="11">
        <v>33.469474014965996</v>
      </c>
      <c r="AJ11" s="11">
        <v>3.7204491225350869</v>
      </c>
      <c r="AK11" s="11">
        <f t="shared" si="6"/>
        <v>72.699256584875329</v>
      </c>
      <c r="AL11" s="11"/>
      <c r="AM11" s="11">
        <v>33.134343406487019</v>
      </c>
      <c r="AN11" s="11">
        <v>32.59855690324666</v>
      </c>
      <c r="AO11" s="11">
        <v>3.2726592030798023</v>
      </c>
      <c r="AP11" s="11">
        <f t="shared" si="7"/>
        <v>69.005559512813477</v>
      </c>
      <c r="AQ11" s="11"/>
      <c r="AR11" s="11">
        <v>27.993353529361297</v>
      </c>
      <c r="AS11" s="11">
        <v>28.192022435455787</v>
      </c>
      <c r="AT11" s="11">
        <v>3.1059814765927873</v>
      </c>
      <c r="AU11" s="11">
        <f t="shared" si="8"/>
        <v>59.291357441409872</v>
      </c>
    </row>
    <row r="12" spans="1:47" x14ac:dyDescent="0.2">
      <c r="A12" t="str">
        <f>name!E8</f>
        <v>Skilled trades occupations</v>
      </c>
      <c r="B12" s="11">
        <v>46.157363834726915</v>
      </c>
      <c r="C12" s="11">
        <v>7.8531224832859756</v>
      </c>
      <c r="D12" s="11">
        <v>30.042243482781888</v>
      </c>
      <c r="E12" s="11">
        <f t="shared" si="0"/>
        <v>84.052729800794779</v>
      </c>
      <c r="F12" s="11"/>
      <c r="G12" s="11">
        <v>39.216299660665314</v>
      </c>
      <c r="H12" s="11">
        <v>7.1714316758724923</v>
      </c>
      <c r="I12" s="11">
        <v>27.880072326949694</v>
      </c>
      <c r="J12" s="11">
        <f t="shared" si="1"/>
        <v>74.267803663487499</v>
      </c>
      <c r="K12" s="11"/>
      <c r="L12" s="11">
        <v>35.24287632008641</v>
      </c>
      <c r="M12" s="11">
        <v>9.5006043513700718</v>
      </c>
      <c r="N12" s="11">
        <v>32.168159660961564</v>
      </c>
      <c r="O12" s="11">
        <f t="shared" si="2"/>
        <v>76.911640332418045</v>
      </c>
      <c r="Q12" s="10" t="str">
        <f>name!E8</f>
        <v>Skilled trades occupations</v>
      </c>
      <c r="R12" s="11">
        <v>42.043865564037603</v>
      </c>
      <c r="S12" s="11">
        <v>4.7504161509150196</v>
      </c>
      <c r="T12" s="11">
        <v>26.493943617725606</v>
      </c>
      <c r="U12" s="11">
        <f t="shared" si="3"/>
        <v>73.288225332678223</v>
      </c>
      <c r="V12" s="11"/>
      <c r="W12" s="11">
        <v>35.167266348706875</v>
      </c>
      <c r="X12" s="11">
        <v>4.1811087787864976</v>
      </c>
      <c r="Y12" s="11">
        <v>24.637054967704739</v>
      </c>
      <c r="Z12" s="11">
        <f t="shared" si="4"/>
        <v>63.985430095198112</v>
      </c>
      <c r="AA12" s="11"/>
      <c r="AB12" s="11">
        <v>30.033343886870178</v>
      </c>
      <c r="AC12" s="11">
        <v>5.6470950412245253</v>
      </c>
      <c r="AD12" s="11">
        <v>28.049733080906154</v>
      </c>
      <c r="AE12" s="11">
        <f t="shared" si="5"/>
        <v>63.730172009000853</v>
      </c>
      <c r="AG12" s="10" t="str">
        <f>name!E8</f>
        <v>Skilled trades occupations</v>
      </c>
      <c r="AH12" s="11">
        <v>4.1134982706893162</v>
      </c>
      <c r="AI12" s="11">
        <v>3.1027063323709556</v>
      </c>
      <c r="AJ12" s="11">
        <v>3.5482998650562823</v>
      </c>
      <c r="AK12" s="11">
        <f t="shared" si="6"/>
        <v>10.764504468116554</v>
      </c>
      <c r="AL12" s="11"/>
      <c r="AM12" s="11">
        <v>4.0490333119584383</v>
      </c>
      <c r="AN12" s="11">
        <v>2.990322897085997</v>
      </c>
      <c r="AO12" s="11">
        <v>3.2430173592449529</v>
      </c>
      <c r="AP12" s="11">
        <f t="shared" si="7"/>
        <v>10.282373568289387</v>
      </c>
      <c r="AQ12" s="11"/>
      <c r="AR12" s="11">
        <v>5.2095324332162418</v>
      </c>
      <c r="AS12" s="11">
        <v>3.853509310145546</v>
      </c>
      <c r="AT12" s="11">
        <v>4.1184265800554254</v>
      </c>
      <c r="AU12" s="11">
        <f t="shared" si="8"/>
        <v>13.181468323417214</v>
      </c>
    </row>
    <row r="13" spans="1:47" x14ac:dyDescent="0.2">
      <c r="A13" t="str">
        <f>name!E9</f>
        <v>Caring, leisure and other service occupations</v>
      </c>
      <c r="B13" s="11">
        <v>39.064995060492372</v>
      </c>
      <c r="C13" s="11">
        <v>33.908511941071289</v>
      </c>
      <c r="D13" s="11">
        <v>10.631460304632903</v>
      </c>
      <c r="E13" s="11">
        <f t="shared" si="0"/>
        <v>83.604967306196556</v>
      </c>
      <c r="F13" s="11"/>
      <c r="G13" s="11">
        <v>36.92278811916038</v>
      </c>
      <c r="H13" s="11">
        <v>34.600729434483902</v>
      </c>
      <c r="I13" s="11">
        <v>10.633039210343203</v>
      </c>
      <c r="J13" s="11">
        <f t="shared" si="1"/>
        <v>82.156556763987481</v>
      </c>
      <c r="K13" s="11"/>
      <c r="L13" s="11">
        <v>41.321652421375589</v>
      </c>
      <c r="M13" s="11">
        <v>33.859077758654436</v>
      </c>
      <c r="N13" s="11">
        <v>11.860844685381041</v>
      </c>
      <c r="O13" s="11">
        <f t="shared" si="2"/>
        <v>87.041574865411064</v>
      </c>
      <c r="Q13" s="10" t="str">
        <f>name!E9</f>
        <v>Caring, leisure and other service occupations</v>
      </c>
      <c r="R13" s="11">
        <v>12.285732551370959</v>
      </c>
      <c r="S13" s="11">
        <v>5.1000255504825356</v>
      </c>
      <c r="T13" s="11">
        <v>1.3371656468560744</v>
      </c>
      <c r="U13" s="11">
        <f t="shared" si="3"/>
        <v>18.722923748709569</v>
      </c>
      <c r="V13" s="11"/>
      <c r="W13" s="11">
        <v>11.474596149043991</v>
      </c>
      <c r="X13" s="11">
        <v>5.8548631148995485</v>
      </c>
      <c r="Y13" s="11">
        <v>1.1920503014438</v>
      </c>
      <c r="Z13" s="11">
        <f t="shared" si="4"/>
        <v>18.521509565387341</v>
      </c>
      <c r="AA13" s="11"/>
      <c r="AB13" s="11">
        <v>13.586508090906296</v>
      </c>
      <c r="AC13" s="11">
        <v>7.896766321176341</v>
      </c>
      <c r="AD13" s="11">
        <v>1.7024855255903661</v>
      </c>
      <c r="AE13" s="11">
        <f t="shared" si="5"/>
        <v>23.185759937673001</v>
      </c>
      <c r="AG13" s="10" t="str">
        <f>name!E9</f>
        <v>Caring, leisure and other service occupations</v>
      </c>
      <c r="AH13" s="11">
        <v>26.779262509121409</v>
      </c>
      <c r="AI13" s="11">
        <v>28.808486390588754</v>
      </c>
      <c r="AJ13" s="11">
        <v>9.2942946577768293</v>
      </c>
      <c r="AK13" s="11">
        <f t="shared" si="6"/>
        <v>64.882043557486995</v>
      </c>
      <c r="AL13" s="11"/>
      <c r="AM13" s="11">
        <v>25.448191970116383</v>
      </c>
      <c r="AN13" s="11">
        <v>28.745866319584358</v>
      </c>
      <c r="AO13" s="11">
        <v>9.4409889088994028</v>
      </c>
      <c r="AP13" s="11">
        <f t="shared" si="7"/>
        <v>63.635047198600148</v>
      </c>
      <c r="AQ13" s="11"/>
      <c r="AR13" s="11">
        <v>27.735144330469293</v>
      </c>
      <c r="AS13" s="11">
        <v>25.962311437478096</v>
      </c>
      <c r="AT13" s="11">
        <v>10.158359159790674</v>
      </c>
      <c r="AU13" s="11">
        <f t="shared" si="8"/>
        <v>63.855814927738066</v>
      </c>
    </row>
    <row r="14" spans="1:47" x14ac:dyDescent="0.2">
      <c r="A14" t="str">
        <f>name!E10</f>
        <v>Sales and customer service occupations</v>
      </c>
      <c r="B14" s="11">
        <v>23.140344352901963</v>
      </c>
      <c r="C14" s="11">
        <v>38.219590216852097</v>
      </c>
      <c r="D14" s="11">
        <v>4.6074142204533413</v>
      </c>
      <c r="E14" s="11">
        <f t="shared" si="0"/>
        <v>65.967348790207396</v>
      </c>
      <c r="F14" s="11"/>
      <c r="G14" s="11">
        <v>21.675109805868377</v>
      </c>
      <c r="H14" s="11">
        <v>40.745044009678111</v>
      </c>
      <c r="I14" s="11">
        <v>3.0553432834992731</v>
      </c>
      <c r="J14" s="11">
        <f t="shared" si="1"/>
        <v>65.475497099045754</v>
      </c>
      <c r="K14" s="11"/>
      <c r="L14" s="11">
        <v>21.960622863632395</v>
      </c>
      <c r="M14" s="11">
        <v>42.169180738007249</v>
      </c>
      <c r="N14" s="11">
        <v>2.655566875483939</v>
      </c>
      <c r="O14" s="11">
        <f t="shared" si="2"/>
        <v>66.785370477123593</v>
      </c>
      <c r="Q14" s="10" t="str">
        <f>name!E10</f>
        <v>Sales and customer service occupations</v>
      </c>
      <c r="R14" s="11">
        <v>12.418651172211355</v>
      </c>
      <c r="S14" s="11">
        <v>12.615771914425538</v>
      </c>
      <c r="T14" s="11">
        <v>2.5606468638277406</v>
      </c>
      <c r="U14" s="11">
        <f t="shared" si="3"/>
        <v>27.595069950464634</v>
      </c>
      <c r="V14" s="11"/>
      <c r="W14" s="11">
        <v>11.872401317648121</v>
      </c>
      <c r="X14" s="11">
        <v>14.501143753779402</v>
      </c>
      <c r="Y14" s="11">
        <v>1.772626021552193</v>
      </c>
      <c r="Z14" s="11">
        <f t="shared" si="4"/>
        <v>28.146171092979714</v>
      </c>
      <c r="AA14" s="11"/>
      <c r="AB14" s="11">
        <v>13.025510887333407</v>
      </c>
      <c r="AC14" s="11">
        <v>16.020594948498957</v>
      </c>
      <c r="AD14" s="11">
        <v>1.7021687479799921</v>
      </c>
      <c r="AE14" s="11">
        <f t="shared" si="5"/>
        <v>30.748274583812357</v>
      </c>
      <c r="AG14" s="10" t="str">
        <f>name!E10</f>
        <v>Sales and customer service occupations</v>
      </c>
      <c r="AH14" s="11">
        <v>10.721693180690611</v>
      </c>
      <c r="AI14" s="11">
        <v>25.603818302426525</v>
      </c>
      <c r="AJ14" s="11">
        <v>2.0467673566255966</v>
      </c>
      <c r="AK14" s="11">
        <f t="shared" si="6"/>
        <v>38.372278839742734</v>
      </c>
      <c r="AL14" s="11"/>
      <c r="AM14" s="11">
        <v>9.8027084882202491</v>
      </c>
      <c r="AN14" s="11">
        <v>26.243900255898708</v>
      </c>
      <c r="AO14" s="11">
        <v>1.2827172619470837</v>
      </c>
      <c r="AP14" s="11">
        <f t="shared" si="7"/>
        <v>37.32932600606604</v>
      </c>
      <c r="AQ14" s="11"/>
      <c r="AR14" s="11">
        <v>8.9351119762990034</v>
      </c>
      <c r="AS14" s="11">
        <v>26.148585789508296</v>
      </c>
      <c r="AT14" s="11">
        <v>0.95339812750394781</v>
      </c>
      <c r="AU14" s="11">
        <f t="shared" si="8"/>
        <v>36.037095893311246</v>
      </c>
    </row>
    <row r="15" spans="1:47" x14ac:dyDescent="0.2">
      <c r="A15" t="str">
        <f>name!E11</f>
        <v>Process, plant and machine operatives</v>
      </c>
      <c r="B15" s="11">
        <v>29.214627235171253</v>
      </c>
      <c r="C15" s="11">
        <v>6.172018253552995</v>
      </c>
      <c r="D15" s="11">
        <v>8.0380119835392119</v>
      </c>
      <c r="E15" s="11">
        <f t="shared" si="0"/>
        <v>43.424657472263462</v>
      </c>
      <c r="F15" s="11"/>
      <c r="G15" s="11">
        <v>24.434915887512915</v>
      </c>
      <c r="H15" s="11">
        <v>7.3905829905014269</v>
      </c>
      <c r="I15" s="11">
        <v>7.3783592946533592</v>
      </c>
      <c r="J15" s="11">
        <f t="shared" si="1"/>
        <v>39.203858172667701</v>
      </c>
      <c r="K15" s="11"/>
      <c r="L15" s="11">
        <v>20.832838225839286</v>
      </c>
      <c r="M15" s="11">
        <v>9.5223006904180352</v>
      </c>
      <c r="N15" s="11">
        <v>9.0226599639224627</v>
      </c>
      <c r="O15" s="11">
        <f t="shared" si="2"/>
        <v>39.377798880179782</v>
      </c>
      <c r="Q15" s="10" t="str">
        <f>name!E11</f>
        <v>Process, plant and machine operatives</v>
      </c>
      <c r="R15" s="11">
        <v>26.895563405745502</v>
      </c>
      <c r="S15" s="11">
        <v>4.7507991901636162</v>
      </c>
      <c r="T15" s="11">
        <v>6.9728676537048102</v>
      </c>
      <c r="U15" s="11">
        <f t="shared" si="3"/>
        <v>38.619230249613928</v>
      </c>
      <c r="V15" s="11"/>
      <c r="W15" s="11">
        <v>22.617537548396086</v>
      </c>
      <c r="X15" s="11">
        <v>6.1485179800743044</v>
      </c>
      <c r="Y15" s="11">
        <v>6.3051881644695698</v>
      </c>
      <c r="Z15" s="11">
        <f t="shared" si="4"/>
        <v>35.071243692939959</v>
      </c>
      <c r="AA15" s="11"/>
      <c r="AB15" s="11">
        <v>18.938353821786027</v>
      </c>
      <c r="AC15" s="11">
        <v>7.1315006557691429</v>
      </c>
      <c r="AD15" s="11">
        <v>7.7169713810085359</v>
      </c>
      <c r="AE15" s="11">
        <f t="shared" si="5"/>
        <v>33.786825858563702</v>
      </c>
      <c r="AG15" s="10" t="str">
        <f>name!E11</f>
        <v>Process, plant and machine operatives</v>
      </c>
      <c r="AH15" s="11">
        <v>2.3190638294257342</v>
      </c>
      <c r="AI15" s="11">
        <v>1.4212190633893806</v>
      </c>
      <c r="AJ15" s="11">
        <v>1.0651443298344008</v>
      </c>
      <c r="AK15" s="11">
        <f t="shared" si="6"/>
        <v>4.8054272226495156</v>
      </c>
      <c r="AL15" s="11"/>
      <c r="AM15" s="11">
        <v>1.8173783391168161</v>
      </c>
      <c r="AN15" s="11">
        <v>1.2420650104271245</v>
      </c>
      <c r="AO15" s="11">
        <v>1.0731711301837905</v>
      </c>
      <c r="AP15" s="11">
        <f t="shared" si="7"/>
        <v>4.1326144797277307</v>
      </c>
      <c r="AQ15" s="11"/>
      <c r="AR15" s="11">
        <v>1.8944844040532538</v>
      </c>
      <c r="AS15" s="11">
        <v>2.390800034648898</v>
      </c>
      <c r="AT15" s="11">
        <v>1.3056885829139269</v>
      </c>
      <c r="AU15" s="11">
        <f t="shared" si="8"/>
        <v>5.5909730216160787</v>
      </c>
    </row>
    <row r="16" spans="1:47" x14ac:dyDescent="0.2">
      <c r="A16" t="str">
        <f>name!E12</f>
        <v>Elementary occupations</v>
      </c>
      <c r="B16" s="11">
        <v>38.731039323942127</v>
      </c>
      <c r="C16" s="11">
        <v>54.260612408732463</v>
      </c>
      <c r="D16" s="11">
        <v>5.5013943611957572</v>
      </c>
      <c r="E16" s="11">
        <f t="shared" si="0"/>
        <v>98.493046093870362</v>
      </c>
      <c r="F16" s="11"/>
      <c r="G16" s="11">
        <v>32.177029199901739</v>
      </c>
      <c r="H16" s="11">
        <v>52.764547267160822</v>
      </c>
      <c r="I16" s="11">
        <v>4.6179722263163185</v>
      </c>
      <c r="J16" s="11">
        <f t="shared" si="1"/>
        <v>89.559548693378872</v>
      </c>
      <c r="K16" s="11"/>
      <c r="L16" s="11">
        <v>34.007700105998197</v>
      </c>
      <c r="M16" s="11">
        <v>47.450040813712647</v>
      </c>
      <c r="N16" s="11">
        <v>6.2689038770402856</v>
      </c>
      <c r="O16" s="11">
        <f t="shared" si="2"/>
        <v>87.726644796751131</v>
      </c>
      <c r="Q16" s="10" t="str">
        <f>name!E12</f>
        <v>Elementary occupations</v>
      </c>
      <c r="R16" s="11">
        <v>28.527338182633965</v>
      </c>
      <c r="S16" s="11">
        <v>19.550774433947581</v>
      </c>
      <c r="T16" s="11">
        <v>3.5004815722169056</v>
      </c>
      <c r="U16" s="11">
        <f t="shared" si="3"/>
        <v>51.578594188798455</v>
      </c>
      <c r="V16" s="11"/>
      <c r="W16" s="11">
        <v>23.29514349781692</v>
      </c>
      <c r="X16" s="11">
        <v>19.595578338219553</v>
      </c>
      <c r="Y16" s="11">
        <v>3.3019843185703182</v>
      </c>
      <c r="Z16" s="11">
        <f t="shared" si="4"/>
        <v>46.192706154606796</v>
      </c>
      <c r="AA16" s="11"/>
      <c r="AB16" s="11">
        <v>23.777780453859368</v>
      </c>
      <c r="AC16" s="11">
        <v>17.998103726548326</v>
      </c>
      <c r="AD16" s="11">
        <v>4.2270876613054442</v>
      </c>
      <c r="AE16" s="11">
        <f t="shared" si="5"/>
        <v>46.002971841713141</v>
      </c>
      <c r="AG16" s="10" t="str">
        <f>name!E12</f>
        <v>Elementary occupations</v>
      </c>
      <c r="AH16" s="11">
        <v>10.203701141308162</v>
      </c>
      <c r="AI16" s="11">
        <v>34.709837974784932</v>
      </c>
      <c r="AJ16" s="11">
        <v>2.0009127889788498</v>
      </c>
      <c r="AK16" s="11">
        <f t="shared" si="6"/>
        <v>46.914451905071942</v>
      </c>
      <c r="AL16" s="11"/>
      <c r="AM16" s="11">
        <v>8.881885702084805</v>
      </c>
      <c r="AN16" s="11">
        <v>33.168968928941261</v>
      </c>
      <c r="AO16" s="11">
        <v>1.3159879077460026</v>
      </c>
      <c r="AP16" s="11">
        <f t="shared" si="7"/>
        <v>43.366842538772076</v>
      </c>
      <c r="AQ16" s="11"/>
      <c r="AR16" s="11">
        <v>10.229919652138866</v>
      </c>
      <c r="AS16" s="11">
        <v>29.451937087164325</v>
      </c>
      <c r="AT16" s="11">
        <v>2.0418162157348414</v>
      </c>
      <c r="AU16" s="11">
        <f t="shared" si="8"/>
        <v>41.723672955038033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472.45856796149661</v>
      </c>
      <c r="C18" s="34">
        <f t="shared" ref="C18:D18" si="9">SUM(C8:C16)</f>
        <v>236.36476698209356</v>
      </c>
      <c r="D18" s="34">
        <f t="shared" si="9"/>
        <v>122.28766505640979</v>
      </c>
      <c r="E18" s="34">
        <f t="shared" si="0"/>
        <v>831.11099999999999</v>
      </c>
      <c r="F18" s="34"/>
      <c r="G18" s="34">
        <f>SUM(G8:G16)</f>
        <v>481.92058189418242</v>
      </c>
      <c r="H18" s="34">
        <f t="shared" ref="H18:I18" si="10">SUM(H8:H16)</f>
        <v>255.53963475717151</v>
      </c>
      <c r="I18" s="34">
        <f t="shared" si="10"/>
        <v>115.49978334864659</v>
      </c>
      <c r="J18" s="34">
        <f t="shared" ref="J18" si="11">SUM(G18:I18)</f>
        <v>852.96000000000049</v>
      </c>
      <c r="K18" s="34"/>
      <c r="L18" s="34">
        <f>SUM(L8:L16)</f>
        <v>516.27665131538652</v>
      </c>
      <c r="M18" s="34">
        <f t="shared" ref="M18:N18" si="12">SUM(M8:M16)</f>
        <v>264.2777467867694</v>
      </c>
      <c r="N18" s="34">
        <f t="shared" si="12"/>
        <v>128.3166018978439</v>
      </c>
      <c r="O18" s="34">
        <f>SUM(L18:N18)</f>
        <v>908.87099999999987</v>
      </c>
      <c r="Q18" s="231" t="str">
        <f>name!E3</f>
        <v>All occupations</v>
      </c>
      <c r="R18" s="34">
        <f>SUM(R8:R16)</f>
        <v>289.9088078091994</v>
      </c>
      <c r="S18" s="34">
        <f t="shared" ref="S18:T18" si="13">SUM(S8:S16)</f>
        <v>64.625401657272022</v>
      </c>
      <c r="T18" s="34">
        <f t="shared" si="13"/>
        <v>74.639567851387199</v>
      </c>
      <c r="U18" s="34">
        <f t="shared" ref="U18" si="14">SUM(R18:T18)</f>
        <v>429.17377731785865</v>
      </c>
      <c r="V18" s="34"/>
      <c r="W18" s="34">
        <f>SUM(W8:W16)</f>
        <v>288.48908740858047</v>
      </c>
      <c r="X18" s="34">
        <f t="shared" ref="X18:Y18" si="15">SUM(X8:X16)</f>
        <v>75.416243498110447</v>
      </c>
      <c r="Y18" s="34">
        <f t="shared" si="15"/>
        <v>68.121427817801006</v>
      </c>
      <c r="Z18" s="34">
        <f t="shared" ref="Z18" si="16">SUM(W18:Y18)</f>
        <v>432.02675872449191</v>
      </c>
      <c r="AA18" s="34"/>
      <c r="AB18" s="34">
        <f>SUM(AB8:AB16)</f>
        <v>302.11728761035829</v>
      </c>
      <c r="AC18" s="34">
        <f t="shared" ref="AC18:AD18" si="17">SUM(AC8:AC16)</f>
        <v>83.791520677351812</v>
      </c>
      <c r="AD18" s="34">
        <f t="shared" si="17"/>
        <v>76.394794110286512</v>
      </c>
      <c r="AE18" s="34">
        <f t="shared" ref="AE18" si="18">SUM(AB18:AD18)</f>
        <v>462.3036023979966</v>
      </c>
      <c r="AG18" s="231" t="str">
        <f>name!E3</f>
        <v>All occupations</v>
      </c>
      <c r="AH18" s="34">
        <f>SUM(AH8:AH16)</f>
        <v>182.54976015229721</v>
      </c>
      <c r="AI18" s="34">
        <f t="shared" ref="AI18:AJ18" si="19">SUM(AI8:AI16)</f>
        <v>171.73936532482153</v>
      </c>
      <c r="AJ18" s="34">
        <f t="shared" si="19"/>
        <v>47.648097205022601</v>
      </c>
      <c r="AK18" s="34">
        <f t="shared" si="6"/>
        <v>401.9372226821414</v>
      </c>
      <c r="AL18" s="34"/>
      <c r="AM18" s="34">
        <f>SUM(AM8:AM16)</f>
        <v>193.43149448560183</v>
      </c>
      <c r="AN18" s="34">
        <f t="shared" ref="AN18:AO18" si="20">SUM(AN8:AN16)</f>
        <v>180.12339125906107</v>
      </c>
      <c r="AO18" s="34">
        <f t="shared" si="20"/>
        <v>47.378355530845582</v>
      </c>
      <c r="AP18" s="34">
        <f t="shared" si="7"/>
        <v>420.93324127550846</v>
      </c>
      <c r="AQ18" s="34"/>
      <c r="AR18" s="34">
        <f>SUM(AR8:AR16)</f>
        <v>214.15936370502831</v>
      </c>
      <c r="AS18" s="34">
        <f t="shared" ref="AS18:AT18" si="21">SUM(AS8:AS16)</f>
        <v>180.4862261094176</v>
      </c>
      <c r="AT18" s="34">
        <f t="shared" si="21"/>
        <v>51.921807787557412</v>
      </c>
      <c r="AU18" s="34">
        <f t="shared" si="8"/>
        <v>446.56739760200333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13.838796001056206</v>
      </c>
      <c r="C26" s="18">
        <f t="shared" ref="C26:O26" si="22">C8/C$18*100</f>
        <v>3.9916706361417016</v>
      </c>
      <c r="D26" s="18">
        <f t="shared" si="22"/>
        <v>13.092939902367462</v>
      </c>
      <c r="E26" s="18">
        <f t="shared" si="22"/>
        <v>10.928568013340714</v>
      </c>
      <c r="F26" s="18"/>
      <c r="G26" s="18">
        <f t="shared" si="22"/>
        <v>14.996183095897084</v>
      </c>
      <c r="H26" s="18">
        <f t="shared" si="22"/>
        <v>5.7110984798413655</v>
      </c>
      <c r="I26" s="18">
        <f t="shared" si="22"/>
        <v>14.848587959205373</v>
      </c>
      <c r="J26" s="18">
        <f t="shared" si="22"/>
        <v>12.194463979188781</v>
      </c>
      <c r="K26" s="18"/>
      <c r="L26" s="18">
        <f t="shared" si="22"/>
        <v>14.033875412816002</v>
      </c>
      <c r="M26" s="18">
        <f t="shared" si="22"/>
        <v>6.6561669755664274</v>
      </c>
      <c r="N26" s="18">
        <f t="shared" si="22"/>
        <v>15.264403722547362</v>
      </c>
      <c r="O26" s="18">
        <f t="shared" si="22"/>
        <v>12.062344853471245</v>
      </c>
      <c r="Q26" t="str">
        <f>$A$8</f>
        <v>Managers, directors and senior officials</v>
      </c>
      <c r="R26" s="18">
        <f>R8/R$18*100</f>
        <v>15.638699982141238</v>
      </c>
      <c r="S26" s="18">
        <f t="shared" ref="S26:U26" si="23">S8/S$18*100</f>
        <v>5.1099699929406919</v>
      </c>
      <c r="T26" s="18">
        <f t="shared" si="23"/>
        <v>13.921606376744066</v>
      </c>
      <c r="U26" s="18">
        <f t="shared" si="23"/>
        <v>13.754646081612703</v>
      </c>
      <c r="V26" s="18"/>
      <c r="W26" s="18">
        <f t="shared" ref="W26:Z26" si="24">W8/W$18*100</f>
        <v>16.903202242639118</v>
      </c>
      <c r="X26" s="18">
        <f t="shared" si="24"/>
        <v>6.7236415959757352</v>
      </c>
      <c r="Y26" s="18">
        <f t="shared" si="24"/>
        <v>15.663691354802555</v>
      </c>
      <c r="Z26" s="18">
        <f t="shared" si="24"/>
        <v>14.930774704994153</v>
      </c>
      <c r="AA26" s="18"/>
      <c r="AB26" s="18">
        <f t="shared" ref="AB26:AE26" si="25">AB8/AB$18*100</f>
        <v>15.64427633028021</v>
      </c>
      <c r="AC26" s="18">
        <f t="shared" si="25"/>
        <v>6.3965174712006938</v>
      </c>
      <c r="AD26" s="18">
        <f t="shared" si="25"/>
        <v>16.183235728902599</v>
      </c>
      <c r="AE26" s="18">
        <f t="shared" si="25"/>
        <v>14.057202205046565</v>
      </c>
      <c r="AG26" t="str">
        <f>$A$8</f>
        <v>Managers, directors and senior officials</v>
      </c>
      <c r="AH26" s="18">
        <f>AH8/AH$18*100</f>
        <v>10.980353366609243</v>
      </c>
      <c r="AI26" s="18">
        <f t="shared" ref="AI26:AK26" si="26">AI8/AI$18*100</f>
        <v>3.5708553794327127</v>
      </c>
      <c r="AJ26" s="18">
        <f t="shared" si="26"/>
        <v>11.7948543298363</v>
      </c>
      <c r="AK26" s="18">
        <f t="shared" si="26"/>
        <v>7.9109858360497807</v>
      </c>
      <c r="AL26" s="18"/>
      <c r="AM26" s="18">
        <f t="shared" ref="AM26:AP26" si="27">AM8/AM$18*100</f>
        <v>12.152001930997637</v>
      </c>
      <c r="AN26" s="18">
        <f t="shared" si="27"/>
        <v>5.2871546618566301</v>
      </c>
      <c r="AO26" s="18">
        <f t="shared" si="27"/>
        <v>13.676618047943506</v>
      </c>
      <c r="AP26" s="18">
        <f t="shared" si="27"/>
        <v>9.3860389421197468</v>
      </c>
      <c r="AQ26" s="18"/>
      <c r="AR26" s="18">
        <f t="shared" ref="AR26:AU26" si="28">AR8/AR$18*100</f>
        <v>11.762062736814418</v>
      </c>
      <c r="AS26" s="18">
        <f t="shared" si="28"/>
        <v>6.7767103947674894</v>
      </c>
      <c r="AT26" s="18">
        <f t="shared" si="28"/>
        <v>13.912486581398209</v>
      </c>
      <c r="AU26" s="18">
        <f t="shared" si="28"/>
        <v>9.9971924378322488</v>
      </c>
    </row>
    <row r="27" spans="1:47" x14ac:dyDescent="0.2">
      <c r="A27" t="str">
        <f>$A$9</f>
        <v>Professional occupations</v>
      </c>
      <c r="B27" s="18">
        <f t="shared" ref="B27:B34" si="29">B9/B$18*100</f>
        <v>23.384600339492252</v>
      </c>
      <c r="C27" s="18">
        <f t="shared" ref="C27:O27" si="30">C9/C$18*100</f>
        <v>12.871575344378403</v>
      </c>
      <c r="D27" s="18">
        <f t="shared" si="30"/>
        <v>18.480243322244689</v>
      </c>
      <c r="E27" s="18">
        <f t="shared" si="30"/>
        <v>19.673121281352923</v>
      </c>
      <c r="F27" s="18"/>
      <c r="G27" s="18">
        <f t="shared" si="30"/>
        <v>26.769723791954053</v>
      </c>
      <c r="H27" s="18">
        <f t="shared" si="30"/>
        <v>15.128840443208972</v>
      </c>
      <c r="I27" s="18">
        <f t="shared" si="30"/>
        <v>19.497481860616535</v>
      </c>
      <c r="J27" s="18">
        <f t="shared" si="30"/>
        <v>22.297474862675326</v>
      </c>
      <c r="K27" s="18"/>
      <c r="L27" s="18">
        <f t="shared" si="30"/>
        <v>30.316328269298349</v>
      </c>
      <c r="M27" s="18">
        <f t="shared" si="30"/>
        <v>16.883981341281903</v>
      </c>
      <c r="N27" s="18">
        <f t="shared" si="30"/>
        <v>17.775404054867742</v>
      </c>
      <c r="O27" s="18">
        <f t="shared" si="30"/>
        <v>24.639968081715629</v>
      </c>
      <c r="Q27" t="str">
        <f>$A$9</f>
        <v>Professional occupations</v>
      </c>
      <c r="R27" s="18">
        <f t="shared" ref="R27:U27" si="31">R9/R$18*100</f>
        <v>22.107645703565922</v>
      </c>
      <c r="S27" s="18">
        <f t="shared" si="31"/>
        <v>9.2952091548792009</v>
      </c>
      <c r="T27" s="18">
        <f t="shared" si="31"/>
        <v>17.209252089270606</v>
      </c>
      <c r="U27" s="18">
        <f t="shared" si="31"/>
        <v>19.32643467952855</v>
      </c>
      <c r="V27" s="18"/>
      <c r="W27" s="18">
        <f t="shared" ref="W27:Z27" si="32">W9/W$18*100</f>
        <v>25.415211436051095</v>
      </c>
      <c r="X27" s="18">
        <f t="shared" si="32"/>
        <v>12.215826524701344</v>
      </c>
      <c r="Y27" s="18">
        <f t="shared" si="32"/>
        <v>16.965264345525622</v>
      </c>
      <c r="Z27" s="18">
        <f t="shared" si="32"/>
        <v>21.778699447929096</v>
      </c>
      <c r="AA27" s="18"/>
      <c r="AB27" s="18">
        <f t="shared" ref="AB27:AE27" si="33">AB9/AB$18*100</f>
        <v>30.132998000787193</v>
      </c>
      <c r="AC27" s="18">
        <f t="shared" si="33"/>
        <v>15.247342782873123</v>
      </c>
      <c r="AD27" s="18">
        <f t="shared" si="33"/>
        <v>14.101252791243843</v>
      </c>
      <c r="AE27" s="18">
        <f t="shared" si="33"/>
        <v>24.785789913554417</v>
      </c>
      <c r="AG27" t="str">
        <f>$A$9</f>
        <v>Professional occupations</v>
      </c>
      <c r="AH27" s="18">
        <f t="shared" ref="AH27:AK27" si="34">AH9/AH$18*100</f>
        <v>25.412542725277831</v>
      </c>
      <c r="AI27" s="18">
        <f>AI9/AI$18*100</f>
        <v>14.217359411023416</v>
      </c>
      <c r="AJ27" s="18">
        <f t="shared" si="34"/>
        <v>20.471219708224847</v>
      </c>
      <c r="AK27" s="18">
        <f t="shared" si="34"/>
        <v>20.043300478635494</v>
      </c>
      <c r="AL27" s="18"/>
      <c r="AM27" s="18">
        <f t="shared" ref="AM27:AP27" si="35">AM9/AM$18*100</f>
        <v>28.789881028898595</v>
      </c>
      <c r="AN27" s="18">
        <f t="shared" si="35"/>
        <v>16.348496399361782</v>
      </c>
      <c r="AO27" s="18">
        <f t="shared" si="35"/>
        <v>23.138348470284587</v>
      </c>
      <c r="AP27" s="18">
        <f t="shared" si="35"/>
        <v>22.82992238394883</v>
      </c>
      <c r="AQ27" s="18"/>
      <c r="AR27" s="18">
        <f t="shared" ref="AR27:AU27" si="36">AR9/AR$18*100</f>
        <v>30.57495456749632</v>
      </c>
      <c r="AS27" s="18">
        <f t="shared" si="36"/>
        <v>17.643797957565539</v>
      </c>
      <c r="AT27" s="18">
        <f t="shared" si="36"/>
        <v>23.181341199102931</v>
      </c>
      <c r="AU27" s="18">
        <f t="shared" si="36"/>
        <v>24.489007759646995</v>
      </c>
    </row>
    <row r="28" spans="1:47" x14ac:dyDescent="0.2">
      <c r="A28" t="str">
        <f>$A$10</f>
        <v>Associate professional occupations</v>
      </c>
      <c r="B28" s="18">
        <f t="shared" si="29"/>
        <v>15.002072508973891</v>
      </c>
      <c r="C28" s="18">
        <f t="shared" ref="C28:O28" si="37">C10/C$18*100</f>
        <v>8.0956515077012714</v>
      </c>
      <c r="D28" s="18">
        <f t="shared" si="37"/>
        <v>16.187612478409406</v>
      </c>
      <c r="E28" s="18">
        <f t="shared" si="37"/>
        <v>13.212350467089323</v>
      </c>
      <c r="F28" s="18"/>
      <c r="G28" s="18">
        <f t="shared" si="37"/>
        <v>16.300384624832812</v>
      </c>
      <c r="H28" s="18">
        <f t="shared" si="37"/>
        <v>8.9266209603823441</v>
      </c>
      <c r="I28" s="18">
        <f t="shared" si="37"/>
        <v>15.557694875927822</v>
      </c>
      <c r="J28" s="18">
        <f t="shared" si="37"/>
        <v>13.990699084252761</v>
      </c>
      <c r="K28" s="18"/>
      <c r="L28" s="18">
        <f t="shared" si="37"/>
        <v>17.175430798270764</v>
      </c>
      <c r="M28" s="18">
        <f t="shared" si="37"/>
        <v>10.446948566268736</v>
      </c>
      <c r="N28" s="18">
        <f t="shared" si="37"/>
        <v>15.116885046739418</v>
      </c>
      <c r="O28" s="18">
        <f t="shared" si="37"/>
        <v>14.928320131018694</v>
      </c>
      <c r="Q28" t="str">
        <f>$A$10</f>
        <v>Associate professional occupations</v>
      </c>
      <c r="R28" s="18">
        <f t="shared" ref="R28:U28" si="38">R10/R$18*100</f>
        <v>15.318787321632065</v>
      </c>
      <c r="S28" s="18">
        <f t="shared" si="38"/>
        <v>7.8309946700986979</v>
      </c>
      <c r="T28" s="18">
        <f t="shared" si="38"/>
        <v>12.322411330440639</v>
      </c>
      <c r="U28" s="18">
        <f t="shared" si="38"/>
        <v>13.670154869863044</v>
      </c>
      <c r="V28" s="18"/>
      <c r="W28" s="18">
        <f t="shared" ref="W28:Z28" si="39">W10/W$18*100</f>
        <v>16.448265573399265</v>
      </c>
      <c r="X28" s="18">
        <f t="shared" si="39"/>
        <v>8.815358281603384</v>
      </c>
      <c r="Y28" s="18">
        <f t="shared" si="39"/>
        <v>11.246998319024302</v>
      </c>
      <c r="Z28" s="18">
        <f t="shared" si="39"/>
        <v>14.295706899737054</v>
      </c>
      <c r="AA28" s="18"/>
      <c r="AB28" s="18">
        <f t="shared" ref="AB28:AE28" si="40">AB10/AB$18*100</f>
        <v>15.616322004803918</v>
      </c>
      <c r="AC28" s="18">
        <f t="shared" si="40"/>
        <v>8.5898359733403371</v>
      </c>
      <c r="AD28" s="18">
        <f t="shared" si="40"/>
        <v>11.020543505750812</v>
      </c>
      <c r="AE28" s="18">
        <f t="shared" si="40"/>
        <v>13.583343033991079</v>
      </c>
      <c r="AG28" t="str">
        <f>$A$10</f>
        <v>Associate professional occupations</v>
      </c>
      <c r="AH28" s="18">
        <f t="shared" ref="AH28:AK28" si="41">AH10/AH$18*100</f>
        <v>14.499095054078067</v>
      </c>
      <c r="AI28" s="18">
        <f t="shared" si="41"/>
        <v>8.1952416884327537</v>
      </c>
      <c r="AJ28" s="18">
        <f t="shared" si="41"/>
        <v>22.242354645797853</v>
      </c>
      <c r="AK28" s="18">
        <f t="shared" si="41"/>
        <v>12.723523770472269</v>
      </c>
      <c r="AL28" s="18"/>
      <c r="AM28" s="18">
        <f t="shared" ref="AM28:AP28" si="42">AM10/AM$18*100</f>
        <v>16.079830883000319</v>
      </c>
      <c r="AN28" s="18">
        <f t="shared" si="42"/>
        <v>8.9732057665887659</v>
      </c>
      <c r="AO28" s="18">
        <f t="shared" si="42"/>
        <v>21.755689742051135</v>
      </c>
      <c r="AP28" s="18">
        <f t="shared" si="42"/>
        <v>13.677652916860461</v>
      </c>
      <c r="AQ28" s="18"/>
      <c r="AR28" s="18">
        <f t="shared" ref="AR28:AU28" si="43">AR10/AR$18*100</f>
        <v>19.374885034698345</v>
      </c>
      <c r="AS28" s="18">
        <f t="shared" si="43"/>
        <v>11.309121218359055</v>
      </c>
      <c r="AT28" s="18">
        <f t="shared" si="43"/>
        <v>21.144008946385902</v>
      </c>
      <c r="AU28" s="18">
        <f t="shared" si="43"/>
        <v>16.320691720251514</v>
      </c>
    </row>
    <row r="29" spans="1:47" x14ac:dyDescent="0.2">
      <c r="A29" t="str">
        <f>$A$11</f>
        <v>Administrative and secretarial occupations</v>
      </c>
      <c r="B29" s="18">
        <f t="shared" si="29"/>
        <v>10.457318221532933</v>
      </c>
      <c r="C29" s="18">
        <f t="shared" ref="C29:O29" si="44">C11/C$18*100</f>
        <v>15.635524812403384</v>
      </c>
      <c r="D29" s="18">
        <f t="shared" si="44"/>
        <v>4.1390755346295176</v>
      </c>
      <c r="E29" s="18">
        <f t="shared" si="44"/>
        <v>11.00032926192956</v>
      </c>
      <c r="F29" s="18"/>
      <c r="G29" s="18">
        <f t="shared" si="44"/>
        <v>9.8898098710463636</v>
      </c>
      <c r="H29" s="18">
        <f t="shared" si="44"/>
        <v>14.401656716989306</v>
      </c>
      <c r="I29" s="18">
        <f t="shared" si="44"/>
        <v>3.7197099214522229</v>
      </c>
      <c r="J29" s="18">
        <f t="shared" si="44"/>
        <v>10.406024567720225</v>
      </c>
      <c r="K29" s="18"/>
      <c r="L29" s="18">
        <f t="shared" si="44"/>
        <v>8.7682593948885845</v>
      </c>
      <c r="M29" s="18">
        <f t="shared" si="44"/>
        <v>12.091902924937711</v>
      </c>
      <c r="N29" s="18">
        <f t="shared" si="44"/>
        <v>3.5439178948465466</v>
      </c>
      <c r="O29" s="18">
        <f t="shared" si="44"/>
        <v>8.9971095560275458</v>
      </c>
      <c r="Q29" t="str">
        <f>$A$11</f>
        <v>Administrative and secretarial occupations</v>
      </c>
      <c r="R29" s="18">
        <f t="shared" ref="R29:U29" si="45">R11/R$18*100</f>
        <v>4.7936323750478005</v>
      </c>
      <c r="S29" s="18">
        <f t="shared" si="45"/>
        <v>5.3963266530913057</v>
      </c>
      <c r="T29" s="18">
        <f t="shared" si="45"/>
        <v>1.7968079696746724</v>
      </c>
      <c r="U29" s="18">
        <f t="shared" si="45"/>
        <v>4.3631952688878366</v>
      </c>
      <c r="V29" s="18"/>
      <c r="W29" s="18">
        <f t="shared" ref="W29:Z29" si="46">W11/W$18*100</f>
        <v>5.0354368696497991</v>
      </c>
      <c r="X29" s="18">
        <f t="shared" si="46"/>
        <v>5.5735792123281511</v>
      </c>
      <c r="Y29" s="18">
        <f t="shared" si="46"/>
        <v>1.5026075204021887</v>
      </c>
      <c r="Z29" s="18">
        <f t="shared" si="46"/>
        <v>4.5723250333690819</v>
      </c>
      <c r="AA29" s="18"/>
      <c r="AB29" s="18">
        <f t="shared" ref="AB29:AE29" si="47">AB11/AB$18*100</f>
        <v>5.7180185185218741</v>
      </c>
      <c r="AC29" s="18">
        <f t="shared" si="47"/>
        <v>4.4923234806866175</v>
      </c>
      <c r="AD29" s="18">
        <f t="shared" si="47"/>
        <v>1.886847863014026</v>
      </c>
      <c r="AE29" s="18">
        <f t="shared" si="47"/>
        <v>4.8627702736782004</v>
      </c>
      <c r="AG29" t="str">
        <f>$A$11</f>
        <v>Administrative and secretarial occupations</v>
      </c>
      <c r="AH29" s="18">
        <f t="shared" ref="AH29:AK29" si="48">AH11/AH$18*100</f>
        <v>19.451865298398417</v>
      </c>
      <c r="AI29" s="18">
        <f t="shared" si="48"/>
        <v>19.488527834991739</v>
      </c>
      <c r="AJ29" s="18">
        <f t="shared" si="48"/>
        <v>7.808179845097599</v>
      </c>
      <c r="AK29" s="18">
        <f t="shared" si="48"/>
        <v>18.087216729953649</v>
      </c>
      <c r="AL29" s="18"/>
      <c r="AM29" s="18">
        <f t="shared" ref="AM29:AP29" si="49">AM11/AM$18*100</f>
        <v>17.129756193324241</v>
      </c>
      <c r="AN29" s="18">
        <f t="shared" si="49"/>
        <v>18.097903151491323</v>
      </c>
      <c r="AO29" s="18">
        <f t="shared" si="49"/>
        <v>6.9074985115284218</v>
      </c>
      <c r="AP29" s="18">
        <f t="shared" si="49"/>
        <v>16.393468784673168</v>
      </c>
      <c r="AQ29" s="18"/>
      <c r="AR29" s="18">
        <f t="shared" ref="AR29:AU29" si="50">AR11/AR$18*100</f>
        <v>13.071272273631635</v>
      </c>
      <c r="AS29" s="18">
        <f t="shared" si="50"/>
        <v>15.620040954463036</v>
      </c>
      <c r="AT29" s="18">
        <f t="shared" si="50"/>
        <v>5.9820364678001594</v>
      </c>
      <c r="AU29" s="18">
        <f t="shared" si="50"/>
        <v>13.277135267777076</v>
      </c>
    </row>
    <row r="30" spans="1:47" x14ac:dyDescent="0.2">
      <c r="A30" t="str">
        <f>$A$12</f>
        <v>Skilled trades occupations</v>
      </c>
      <c r="B30" s="18">
        <f t="shared" si="29"/>
        <v>9.7696109171817458</v>
      </c>
      <c r="C30" s="18">
        <f t="shared" ref="C30:O30" si="51">C12/C$18*100</f>
        <v>3.3224590041716793</v>
      </c>
      <c r="D30" s="18">
        <f t="shared" si="51"/>
        <v>24.566863280056719</v>
      </c>
      <c r="E30" s="18">
        <f t="shared" si="51"/>
        <v>10.113297718450939</v>
      </c>
      <c r="F30" s="18"/>
      <c r="G30" s="18">
        <f t="shared" si="51"/>
        <v>8.137502554160724</v>
      </c>
      <c r="H30" s="18">
        <f t="shared" si="51"/>
        <v>2.8063872293968015</v>
      </c>
      <c r="I30" s="18">
        <f t="shared" si="51"/>
        <v>24.138636037776074</v>
      </c>
      <c r="J30" s="18">
        <f t="shared" si="51"/>
        <v>8.7070675838828855</v>
      </c>
      <c r="K30" s="18"/>
      <c r="L30" s="18">
        <f t="shared" si="51"/>
        <v>6.8263548681299957</v>
      </c>
      <c r="M30" s="18">
        <f t="shared" si="51"/>
        <v>3.5949316455447029</v>
      </c>
      <c r="N30" s="18">
        <f t="shared" si="51"/>
        <v>25.069366851353696</v>
      </c>
      <c r="O30" s="18">
        <f t="shared" si="51"/>
        <v>8.4623274735818459</v>
      </c>
      <c r="Q30" t="str">
        <f>$A$12</f>
        <v>Skilled trades occupations</v>
      </c>
      <c r="R30" s="18">
        <f t="shared" ref="R30:U30" si="52">R12/R$18*100</f>
        <v>14.502445055656382</v>
      </c>
      <c r="S30" s="18">
        <f t="shared" si="52"/>
        <v>7.3506949730199098</v>
      </c>
      <c r="T30" s="18">
        <f t="shared" si="52"/>
        <v>35.495842728453319</v>
      </c>
      <c r="U30" s="18">
        <f t="shared" si="52"/>
        <v>17.076585105151665</v>
      </c>
      <c r="V30" s="18"/>
      <c r="W30" s="18">
        <f t="shared" ref="W30:Z30" si="53">W12/W$18*100</f>
        <v>12.190154804330703</v>
      </c>
      <c r="X30" s="18">
        <f t="shared" si="53"/>
        <v>5.5440427484183239</v>
      </c>
      <c r="Y30" s="18">
        <f t="shared" si="53"/>
        <v>36.166380765828222</v>
      </c>
      <c r="Z30" s="18">
        <f t="shared" si="53"/>
        <v>14.810524765666727</v>
      </c>
      <c r="AA30" s="18"/>
      <c r="AB30" s="18">
        <f t="shared" ref="AB30:AE30" si="54">AB12/AB$18*100</f>
        <v>9.9409550921178287</v>
      </c>
      <c r="AC30" s="18">
        <f t="shared" si="54"/>
        <v>6.73945883255809</v>
      </c>
      <c r="AD30" s="18">
        <f t="shared" si="54"/>
        <v>36.71681219588401</v>
      </c>
      <c r="AE30" s="18">
        <f t="shared" si="54"/>
        <v>13.785350509584744</v>
      </c>
      <c r="AG30" t="str">
        <f>$A$12</f>
        <v>Skilled trades occupations</v>
      </c>
      <c r="AH30" s="18">
        <f t="shared" ref="AH30:AK30" si="55">AH12/AH$18*100</f>
        <v>2.2533572584579216</v>
      </c>
      <c r="AI30" s="18">
        <f t="shared" si="55"/>
        <v>1.8066366592787919</v>
      </c>
      <c r="AJ30" s="18">
        <f t="shared" si="55"/>
        <v>7.4468868080680775</v>
      </c>
      <c r="AK30" s="18">
        <f t="shared" si="55"/>
        <v>2.6781556573149987</v>
      </c>
      <c r="AL30" s="18"/>
      <c r="AM30" s="18">
        <f t="shared" ref="AM30:AP30" si="56">AM12/AM$18*100</f>
        <v>2.0932647616284794</v>
      </c>
      <c r="AN30" s="18">
        <f t="shared" si="56"/>
        <v>1.660152452262676</v>
      </c>
      <c r="AO30" s="18">
        <f t="shared" si="56"/>
        <v>6.8449344070914258</v>
      </c>
      <c r="AP30" s="18">
        <f t="shared" si="56"/>
        <v>2.4427563708515447</v>
      </c>
      <c r="AQ30" s="18"/>
      <c r="AR30" s="18">
        <f t="shared" ref="AR30:AU30" si="57">AR12/AR$18*100</f>
        <v>2.4325494543360588</v>
      </c>
      <c r="AS30" s="18">
        <f t="shared" si="57"/>
        <v>2.1350711315828623</v>
      </c>
      <c r="AT30" s="18">
        <f t="shared" si="57"/>
        <v>7.9319784028058598</v>
      </c>
      <c r="AU30" s="18">
        <f t="shared" si="57"/>
        <v>2.9517310028003894</v>
      </c>
    </row>
    <row r="31" spans="1:47" x14ac:dyDescent="0.2">
      <c r="A31" t="str">
        <f>$A$13</f>
        <v>Caring, leisure and other service occupations</v>
      </c>
      <c r="B31" s="18">
        <f t="shared" si="29"/>
        <v>8.2684488565939205</v>
      </c>
      <c r="C31" s="18">
        <f t="shared" ref="C31:O31" si="58">C13/C$18*100</f>
        <v>14.345840276457158</v>
      </c>
      <c r="D31" s="18">
        <f t="shared" si="58"/>
        <v>8.6938124950940399</v>
      </c>
      <c r="E31" s="18">
        <f t="shared" si="58"/>
        <v>10.059422544786022</v>
      </c>
      <c r="F31" s="18"/>
      <c r="G31" s="18">
        <f t="shared" si="58"/>
        <v>7.6615918693565348</v>
      </c>
      <c r="H31" s="18">
        <f t="shared" si="58"/>
        <v>13.540259407259272</v>
      </c>
      <c r="I31" s="18">
        <f t="shared" si="58"/>
        <v>9.2061118229515699</v>
      </c>
      <c r="J31" s="18">
        <f t="shared" si="58"/>
        <v>9.6319354675468283</v>
      </c>
      <c r="K31" s="18"/>
      <c r="L31" s="18">
        <f t="shared" si="58"/>
        <v>8.0037809798477113</v>
      </c>
      <c r="M31" s="18">
        <f t="shared" si="58"/>
        <v>12.811929180693896</v>
      </c>
      <c r="N31" s="18">
        <f t="shared" si="58"/>
        <v>9.243421747424204</v>
      </c>
      <c r="O31" s="18">
        <f t="shared" si="58"/>
        <v>9.5768898848583657</v>
      </c>
      <c r="Q31" t="str">
        <f>$A$13</f>
        <v>Caring, leisure and other service occupations</v>
      </c>
      <c r="R31" s="18">
        <f t="shared" ref="R31:U31" si="59">R13/R$18*100</f>
        <v>4.237792098906044</v>
      </c>
      <c r="S31" s="18">
        <f t="shared" si="59"/>
        <v>7.8916732735055302</v>
      </c>
      <c r="T31" s="18">
        <f t="shared" si="59"/>
        <v>1.7914970374941992</v>
      </c>
      <c r="U31" s="18">
        <f t="shared" si="59"/>
        <v>4.3625507284530167</v>
      </c>
      <c r="V31" s="18"/>
      <c r="W31" s="18">
        <f t="shared" ref="W31:Z31" si="60">W13/W$18*100</f>
        <v>3.9774801369844481</v>
      </c>
      <c r="X31" s="18">
        <f t="shared" si="60"/>
        <v>7.7633979675031703</v>
      </c>
      <c r="Y31" s="18">
        <f t="shared" si="60"/>
        <v>1.7498903643536106</v>
      </c>
      <c r="Z31" s="18">
        <f t="shared" si="60"/>
        <v>4.2871209228034663</v>
      </c>
      <c r="AA31" s="18"/>
      <c r="AB31" s="18">
        <f t="shared" ref="AB31:AE31" si="61">AB13/AB$18*100</f>
        <v>4.4970972030004663</v>
      </c>
      <c r="AC31" s="18">
        <f t="shared" si="61"/>
        <v>9.4243024322039481</v>
      </c>
      <c r="AD31" s="18">
        <f t="shared" si="61"/>
        <v>2.2285360480618506</v>
      </c>
      <c r="AE31" s="18">
        <f t="shared" si="61"/>
        <v>5.0152669841651827</v>
      </c>
      <c r="AG31" t="str">
        <f>$A$13</f>
        <v>Caring, leisure and other service occupations</v>
      </c>
      <c r="AH31" s="18">
        <f t="shared" ref="AH31:AK31" si="62">AH13/AH$18*100</f>
        <v>14.669568717471918</v>
      </c>
      <c r="AI31" s="18">
        <f t="shared" si="62"/>
        <v>16.774538753011832</v>
      </c>
      <c r="AJ31" s="18">
        <f t="shared" si="62"/>
        <v>19.506119242883667</v>
      </c>
      <c r="AK31" s="18">
        <f t="shared" si="62"/>
        <v>16.142332656957425</v>
      </c>
      <c r="AL31" s="18"/>
      <c r="AM31" s="18">
        <f t="shared" ref="AM31:AP31" si="63">AM13/AM$18*100</f>
        <v>13.156178127968005</v>
      </c>
      <c r="AN31" s="18">
        <f t="shared" si="63"/>
        <v>15.958985736750225</v>
      </c>
      <c r="AO31" s="18">
        <f t="shared" si="63"/>
        <v>19.926797380615852</v>
      </c>
      <c r="AP31" s="18">
        <f t="shared" si="63"/>
        <v>15.117610337870621</v>
      </c>
      <c r="AQ31" s="18"/>
      <c r="AR31" s="18">
        <f t="shared" ref="AR31:AU31" si="64">AR13/AR$18*100</f>
        <v>12.950703555820327</v>
      </c>
      <c r="AS31" s="18">
        <f t="shared" si="64"/>
        <v>14.384649730411425</v>
      </c>
      <c r="AT31" s="18">
        <f t="shared" si="64"/>
        <v>19.564725483662823</v>
      </c>
      <c r="AU31" s="18">
        <f t="shared" si="64"/>
        <v>14.299255895220686</v>
      </c>
    </row>
    <row r="32" spans="1:47" x14ac:dyDescent="0.2">
      <c r="A32" t="str">
        <f>$A$14</f>
        <v>Sales and customer service occupations</v>
      </c>
      <c r="B32" s="18">
        <f t="shared" si="29"/>
        <v>4.8978568539342913</v>
      </c>
      <c r="C32" s="18">
        <f t="shared" ref="C32:O32" si="65">C14/C$18*100</f>
        <v>16.169749284057858</v>
      </c>
      <c r="D32" s="18">
        <f t="shared" si="65"/>
        <v>3.7676851694960387</v>
      </c>
      <c r="E32" s="18">
        <f t="shared" si="65"/>
        <v>7.9372489102186581</v>
      </c>
      <c r="F32" s="18"/>
      <c r="G32" s="18">
        <f t="shared" si="65"/>
        <v>4.4976518165450932</v>
      </c>
      <c r="H32" s="18">
        <f t="shared" si="65"/>
        <v>15.944706209037356</v>
      </c>
      <c r="I32" s="18">
        <f t="shared" si="65"/>
        <v>2.6453238221897282</v>
      </c>
      <c r="J32" s="18">
        <f t="shared" si="65"/>
        <v>7.6762681836247557</v>
      </c>
      <c r="K32" s="18"/>
      <c r="L32" s="18">
        <f t="shared" si="65"/>
        <v>4.2536540840420347</v>
      </c>
      <c r="M32" s="18">
        <f t="shared" si="65"/>
        <v>15.956387267078961</v>
      </c>
      <c r="N32" s="18">
        <f t="shared" si="65"/>
        <v>2.0695427062494245</v>
      </c>
      <c r="O32" s="18">
        <f t="shared" si="65"/>
        <v>7.3481682743891703</v>
      </c>
      <c r="Q32" t="str">
        <f>$A$14</f>
        <v>Sales and customer service occupations</v>
      </c>
      <c r="R32" s="18">
        <f t="shared" ref="R32:U32" si="66">R14/R$18*100</f>
        <v>4.2836405233967803</v>
      </c>
      <c r="S32" s="18">
        <f t="shared" si="66"/>
        <v>19.521382600189906</v>
      </c>
      <c r="T32" s="18">
        <f t="shared" si="66"/>
        <v>3.4306828637140221</v>
      </c>
      <c r="U32" s="18">
        <f t="shared" si="66"/>
        <v>6.4298126793583004</v>
      </c>
      <c r="V32" s="18"/>
      <c r="W32" s="18">
        <f t="shared" ref="W32:Z32" si="67">W14/W$18*100</f>
        <v>4.1153727596058118</v>
      </c>
      <c r="X32" s="18">
        <f t="shared" si="67"/>
        <v>19.22814380716633</v>
      </c>
      <c r="Y32" s="18">
        <f t="shared" si="67"/>
        <v>2.6021562940420089</v>
      </c>
      <c r="Z32" s="18">
        <f t="shared" si="67"/>
        <v>6.5149138391515304</v>
      </c>
      <c r="AA32" s="18"/>
      <c r="AB32" s="18">
        <f>AB14/AB$18*100</f>
        <v>4.3114086553472752</v>
      </c>
      <c r="AC32" s="18">
        <f t="shared" ref="AC32:AE32" si="68">AC14/AC$18*100</f>
        <v>19.119589689973484</v>
      </c>
      <c r="AD32" s="18">
        <f t="shared" si="68"/>
        <v>2.2281213894269745</v>
      </c>
      <c r="AE32" s="18">
        <f t="shared" si="68"/>
        <v>6.6510999318022197</v>
      </c>
      <c r="AG32" t="str">
        <f>$A$14</f>
        <v>Sales and customer service occupations</v>
      </c>
      <c r="AH32" s="18">
        <f t="shared" ref="AH32:AK32" si="69">AH14/AH$18*100</f>
        <v>5.8732989688651145</v>
      </c>
      <c r="AI32" s="18">
        <f t="shared" si="69"/>
        <v>14.90853203865078</v>
      </c>
      <c r="AJ32" s="18">
        <f t="shared" si="69"/>
        <v>4.2955909609961225</v>
      </c>
      <c r="AK32" s="18">
        <f t="shared" si="69"/>
        <v>9.5468338522327318</v>
      </c>
      <c r="AL32" s="18"/>
      <c r="AM32" s="18">
        <f t="shared" ref="AM32:AP32" si="70">AM14/AM$18*100</f>
        <v>5.0677933881909381</v>
      </c>
      <c r="AN32" s="18">
        <f t="shared" si="70"/>
        <v>14.569956779324469</v>
      </c>
      <c r="AO32" s="18">
        <f t="shared" si="70"/>
        <v>2.7073908487853133</v>
      </c>
      <c r="AP32" s="18">
        <f t="shared" si="70"/>
        <v>8.8682295304003613</v>
      </c>
      <c r="AQ32" s="18"/>
      <c r="AR32" s="18">
        <f t="shared" ref="AR32:AU32" si="71">AR14/AR$18*100</f>
        <v>4.1721789893836956</v>
      </c>
      <c r="AS32" s="18">
        <f t="shared" si="71"/>
        <v>14.487856693095255</v>
      </c>
      <c r="AT32" s="18">
        <f t="shared" si="71"/>
        <v>1.8362190534752934</v>
      </c>
      <c r="AU32" s="18">
        <f t="shared" si="71"/>
        <v>8.0698000093210531</v>
      </c>
    </row>
    <row r="33" spans="1:47" x14ac:dyDescent="0.2">
      <c r="A33" t="str">
        <f>$A$15</f>
        <v>Process, plant and machine operatives</v>
      </c>
      <c r="B33" s="18">
        <f t="shared" si="29"/>
        <v>6.1835321055183234</v>
      </c>
      <c r="C33" s="18">
        <f t="shared" ref="C33:O33" si="72">C15/C$18*100</f>
        <v>2.611226001386481</v>
      </c>
      <c r="D33" s="18">
        <f t="shared" si="72"/>
        <v>6.573035783970016</v>
      </c>
      <c r="E33" s="18">
        <f t="shared" si="72"/>
        <v>5.2248926403649403</v>
      </c>
      <c r="F33" s="18"/>
      <c r="G33" s="18">
        <f t="shared" si="72"/>
        <v>5.0703200497210155</v>
      </c>
      <c r="H33" s="18">
        <f t="shared" si="72"/>
        <v>2.8921474343987321</v>
      </c>
      <c r="I33" s="18">
        <f t="shared" si="72"/>
        <v>6.3882018482936118</v>
      </c>
      <c r="J33" s="18">
        <f t="shared" si="72"/>
        <v>4.5962129727850867</v>
      </c>
      <c r="K33" s="18"/>
      <c r="L33" s="18">
        <f t="shared" si="72"/>
        <v>4.0352082885717762</v>
      </c>
      <c r="M33" s="18">
        <f t="shared" si="72"/>
        <v>3.6031413186298411</v>
      </c>
      <c r="N33" s="18">
        <f t="shared" si="72"/>
        <v>7.0315608662280749</v>
      </c>
      <c r="O33" s="18">
        <f t="shared" si="72"/>
        <v>4.3326059341952581</v>
      </c>
      <c r="Q33" t="str">
        <f>$A$15</f>
        <v>Process, plant and machine operatives</v>
      </c>
      <c r="R33" s="18">
        <f t="shared" ref="R33:U33" si="73">R15/R$18*100</f>
        <v>9.2772494940707517</v>
      </c>
      <c r="S33" s="18">
        <f t="shared" si="73"/>
        <v>7.3512876799722431</v>
      </c>
      <c r="T33" s="18">
        <f t="shared" si="73"/>
        <v>9.342052552592877</v>
      </c>
      <c r="U33" s="18">
        <f t="shared" si="73"/>
        <v>8.9985065003194258</v>
      </c>
      <c r="V33" s="18"/>
      <c r="W33" s="18">
        <f t="shared" ref="W33:Z33" si="74">W15/W$18*100</f>
        <v>7.839997606690539</v>
      </c>
      <c r="X33" s="18">
        <f t="shared" si="74"/>
        <v>8.1527767691430491</v>
      </c>
      <c r="Y33" s="18">
        <f t="shared" si="74"/>
        <v>9.255807411044815</v>
      </c>
      <c r="Z33" s="18">
        <f t="shared" si="74"/>
        <v>8.1178406162811942</v>
      </c>
      <c r="AA33" s="18"/>
      <c r="AB33" s="18">
        <f t="shared" ref="AB33:AE33" si="75">AB15/AB$18*100</f>
        <v>6.2685435751067926</v>
      </c>
      <c r="AC33" s="18">
        <f t="shared" si="75"/>
        <v>8.5110051686849637</v>
      </c>
      <c r="AD33" s="18">
        <f t="shared" si="75"/>
        <v>10.101436191932155</v>
      </c>
      <c r="AE33" s="18">
        <f t="shared" si="75"/>
        <v>7.3083630937136128</v>
      </c>
      <c r="AG33" t="str">
        <f>$A$15</f>
        <v>Process, plant and machine operatives</v>
      </c>
      <c r="AH33" s="18">
        <f t="shared" ref="AH33:AK33" si="76">AH15/AH$18*100</f>
        <v>1.2703735285606459</v>
      </c>
      <c r="AI33" s="18">
        <f t="shared" si="76"/>
        <v>0.82754414557276301</v>
      </c>
      <c r="AJ33" s="18">
        <f t="shared" si="76"/>
        <v>2.235439382293158</v>
      </c>
      <c r="AK33" s="18">
        <f t="shared" si="76"/>
        <v>1.1955666087810253</v>
      </c>
      <c r="AL33" s="18"/>
      <c r="AM33" s="18">
        <f t="shared" ref="AM33:AP33" si="77">AM15/AM$18*100</f>
        <v>0.93954624294757416</v>
      </c>
      <c r="AN33" s="18">
        <f t="shared" si="77"/>
        <v>0.68956341635869722</v>
      </c>
      <c r="AO33" s="18">
        <f t="shared" si="77"/>
        <v>2.2651084406783699</v>
      </c>
      <c r="AP33" s="18">
        <f t="shared" si="77"/>
        <v>0.9817743229793674</v>
      </c>
      <c r="AQ33" s="18"/>
      <c r="AR33" s="18">
        <f t="shared" ref="AR33:AU33" si="78">AR15/AR$18*100</f>
        <v>0.884614322380326</v>
      </c>
      <c r="AS33" s="18">
        <f t="shared" si="78"/>
        <v>1.324644038597995</v>
      </c>
      <c r="AT33" s="18">
        <f t="shared" si="78"/>
        <v>2.5147209593630966</v>
      </c>
      <c r="AU33" s="18">
        <f t="shared" si="78"/>
        <v>1.2519886251523789</v>
      </c>
    </row>
    <row r="34" spans="1:47" x14ac:dyDescent="0.2">
      <c r="A34" t="str">
        <f>$A$16</f>
        <v>Elementary occupations</v>
      </c>
      <c r="B34" s="18">
        <f t="shared" si="29"/>
        <v>8.1977641957164256</v>
      </c>
      <c r="C34" s="18">
        <f t="shared" ref="C34:O34" si="79">C16/C$18*100</f>
        <v>22.956303133302065</v>
      </c>
      <c r="D34" s="18">
        <f t="shared" si="79"/>
        <v>4.4987320337321277</v>
      </c>
      <c r="E34" s="18">
        <f t="shared" si="79"/>
        <v>11.850769162466911</v>
      </c>
      <c r="F34" s="18"/>
      <c r="G34" s="18">
        <f t="shared" si="79"/>
        <v>6.6768323264863181</v>
      </c>
      <c r="H34" s="18">
        <f t="shared" si="79"/>
        <v>20.648283119485843</v>
      </c>
      <c r="I34" s="18">
        <f t="shared" si="79"/>
        <v>3.9982518515870717</v>
      </c>
      <c r="J34" s="18">
        <f t="shared" si="79"/>
        <v>10.499853298323348</v>
      </c>
      <c r="K34" s="18"/>
      <c r="L34" s="18">
        <f t="shared" si="79"/>
        <v>6.5871079041347826</v>
      </c>
      <c r="M34" s="18">
        <f t="shared" si="79"/>
        <v>17.954610779997822</v>
      </c>
      <c r="N34" s="18">
        <f t="shared" si="79"/>
        <v>4.8854971097435387</v>
      </c>
      <c r="O34" s="18">
        <f t="shared" si="79"/>
        <v>9.6522658107422448</v>
      </c>
      <c r="Q34" t="str">
        <f>$A$16</f>
        <v>Elementary occupations</v>
      </c>
      <c r="R34" s="18">
        <f t="shared" ref="R34:U34" si="80">R16/R$18*100</f>
        <v>9.8401074455830084</v>
      </c>
      <c r="S34" s="18">
        <f t="shared" si="80"/>
        <v>30.25246100230251</v>
      </c>
      <c r="T34" s="18">
        <f t="shared" si="80"/>
        <v>4.6898470516155966</v>
      </c>
      <c r="U34" s="18">
        <f t="shared" si="80"/>
        <v>12.018114086825449</v>
      </c>
      <c r="V34" s="18"/>
      <c r="W34" s="18">
        <f t="shared" ref="W34:Z34" si="81">W16/W$18*100</f>
        <v>8.0748785706492043</v>
      </c>
      <c r="X34" s="18">
        <f t="shared" si="81"/>
        <v>25.983233093160525</v>
      </c>
      <c r="Y34" s="18">
        <f t="shared" si="81"/>
        <v>4.8472036249766735</v>
      </c>
      <c r="Z34" s="18">
        <f t="shared" si="81"/>
        <v>10.692093770067695</v>
      </c>
      <c r="AA34" s="18"/>
      <c r="AB34" s="18">
        <f t="shared" ref="AB34:AE34" si="82">AB16/AB$18*100</f>
        <v>7.8703806200344468</v>
      </c>
      <c r="AC34" s="18">
        <f t="shared" si="82"/>
        <v>21.479624168478747</v>
      </c>
      <c r="AD34" s="18">
        <f t="shared" si="82"/>
        <v>5.5332142857837345</v>
      </c>
      <c r="AE34" s="18">
        <f t="shared" si="82"/>
        <v>9.9508140544639847</v>
      </c>
      <c r="AG34" t="str">
        <f>$A$16</f>
        <v>Elementary occupations</v>
      </c>
      <c r="AH34" s="18">
        <f t="shared" ref="AH34:AK34" si="83">AH16/AH$18*100</f>
        <v>5.5895450822808206</v>
      </c>
      <c r="AI34" s="18">
        <f t="shared" si="83"/>
        <v>20.21076408960521</v>
      </c>
      <c r="AJ34" s="18">
        <f t="shared" si="83"/>
        <v>4.1993550768023811</v>
      </c>
      <c r="AK34" s="18">
        <f t="shared" si="83"/>
        <v>11.672084409602608</v>
      </c>
      <c r="AL34" s="18"/>
      <c r="AM34" s="18">
        <f t="shared" ref="AM34:AP34" si="84">AM16/AM$18*100</f>
        <v>4.5917474430442002</v>
      </c>
      <c r="AN34" s="18">
        <f t="shared" si="84"/>
        <v>18.414581636005426</v>
      </c>
      <c r="AO34" s="18">
        <f t="shared" si="84"/>
        <v>2.7776141510214116</v>
      </c>
      <c r="AP34" s="18">
        <f t="shared" si="84"/>
        <v>10.3025464102959</v>
      </c>
      <c r="AQ34" s="18"/>
      <c r="AR34" s="18">
        <f t="shared" ref="AR34:AU34" si="85">AR16/AR$18*100</f>
        <v>4.7767790654388627</v>
      </c>
      <c r="AS34" s="18">
        <f t="shared" si="85"/>
        <v>16.318107881157339</v>
      </c>
      <c r="AT34" s="18">
        <f t="shared" si="85"/>
        <v>3.9324829060057187</v>
      </c>
      <c r="AU34" s="18">
        <f t="shared" si="85"/>
        <v>9.3431972819976554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6.8871154279612483</v>
      </c>
      <c r="C44" s="27">
        <f t="shared" ref="C44:E44" si="93">H8-C8</f>
        <v>5.1592171982000163</v>
      </c>
      <c r="D44" s="27">
        <f t="shared" si="93"/>
        <v>1.1390364293712807</v>
      </c>
      <c r="E44" s="27">
        <f t="shared" si="93"/>
        <v>13.185369055532533</v>
      </c>
      <c r="F44" s="27"/>
      <c r="G44" s="27">
        <f>L8-G8</f>
        <v>0.18392919339558489</v>
      </c>
      <c r="H44" s="27">
        <f t="shared" ref="H44:J44" si="94">M8-H8</f>
        <v>2.9966479093830074</v>
      </c>
      <c r="I44" s="27">
        <f t="shared" si="94"/>
        <v>2.4366772335253337</v>
      </c>
      <c r="J44" s="27">
        <f t="shared" si="94"/>
        <v>5.6172543363039438</v>
      </c>
      <c r="K44" s="27"/>
      <c r="L44" s="27">
        <f>L8-B8</f>
        <v>7.0710446213568332</v>
      </c>
      <c r="M44" s="27">
        <f t="shared" ref="M44:O44" si="95">M8-C8</f>
        <v>8.1558651075830237</v>
      </c>
      <c r="N44" s="27">
        <f t="shared" si="95"/>
        <v>3.5757136628966144</v>
      </c>
      <c r="O44" s="27">
        <f t="shared" si="95"/>
        <v>18.802623391836477</v>
      </c>
      <c r="Q44" t="str">
        <f>$A$8</f>
        <v>Managers, directors and senior officials</v>
      </c>
      <c r="R44" s="27">
        <f>W8-R8</f>
        <v>3.4259252175331625</v>
      </c>
      <c r="S44" s="27">
        <f t="shared" ref="S44:S52" si="96">X8-S8</f>
        <v>1.7683792854573031</v>
      </c>
      <c r="T44" s="27">
        <f t="shared" ref="T44:T52" si="97">Y8-T8</f>
        <v>0.27930336229202446</v>
      </c>
      <c r="U44" s="27">
        <f t="shared" ref="U44:U52" si="98">Z8-U8</f>
        <v>5.4736078652824887</v>
      </c>
      <c r="V44" s="27"/>
      <c r="W44" s="27">
        <f>AB8-W8</f>
        <v>-1.4998305773044365</v>
      </c>
      <c r="X44" s="27">
        <f t="shared" ref="X44:X52" si="99">AC8-X8</f>
        <v>0.28902134155025028</v>
      </c>
      <c r="Y44" s="27">
        <f t="shared" ref="Y44:Y52" si="100">AD8-Y8</f>
        <v>1.6928194156125045</v>
      </c>
      <c r="Z44" s="27">
        <f t="shared" ref="Z44:Z52" si="101">AE8-Z8</f>
        <v>0.48201017985832095</v>
      </c>
      <c r="AA44" s="27"/>
      <c r="AB44" s="27">
        <f>AB8-R8</f>
        <v>1.926094640228726</v>
      </c>
      <c r="AC44" s="27">
        <f t="shared" ref="AC44:AC52" si="102">AC8-S8</f>
        <v>2.0574006270075533</v>
      </c>
      <c r="AD44" s="27">
        <f t="shared" ref="AD44:AD52" si="103">AD8-T8</f>
        <v>1.9721227779045289</v>
      </c>
      <c r="AE44" s="27">
        <f t="shared" ref="AE44:AE52" si="104">AE8-U8</f>
        <v>5.9556180451408096</v>
      </c>
      <c r="AG44" t="str">
        <f>$A$8</f>
        <v>Managers, directors and senior officials</v>
      </c>
      <c r="AH44" s="27">
        <f>AM8-AH8</f>
        <v>3.4611902104280574</v>
      </c>
      <c r="AI44" s="27">
        <f t="shared" ref="AI44:AI52" si="105">AN8-AI8</f>
        <v>3.3908379127427164</v>
      </c>
      <c r="AJ44" s="27">
        <f t="shared" ref="AJ44:AJ52" si="106">AO8-AJ8</f>
        <v>0.85973306707924912</v>
      </c>
      <c r="AK44" s="27">
        <f t="shared" ref="AK44:AK52" si="107">AP8-AK8</f>
        <v>7.7117611902500265</v>
      </c>
      <c r="AL44" s="27"/>
      <c r="AM44" s="27">
        <f>AR8-AM8</f>
        <v>1.6837597707000747</v>
      </c>
      <c r="AN44" s="27">
        <f t="shared" ref="AN44:AN52" si="108">AS8-AN8</f>
        <v>2.7076265678327527</v>
      </c>
      <c r="AO44" s="27">
        <f t="shared" ref="AO44:AO52" si="109">AT8-AO8</f>
        <v>0.74385781791282923</v>
      </c>
      <c r="AP44" s="27">
        <f t="shared" ref="AP44:AP52" si="110">AU8-AP8</f>
        <v>5.1352441564456512</v>
      </c>
      <c r="AQ44" s="27"/>
      <c r="AR44" s="27">
        <f>AR8-AH8</f>
        <v>5.1449499811281321</v>
      </c>
      <c r="AS44" s="27">
        <f t="shared" ref="AS44:AS52" si="111">AS8-AI8</f>
        <v>6.0984644805754691</v>
      </c>
      <c r="AT44" s="27">
        <f t="shared" ref="AT44:AT52" si="112">AT8-AJ8</f>
        <v>1.6035908849920784</v>
      </c>
      <c r="AU44" s="27">
        <f t="shared" ref="AU44:AU52" si="113">AU8-AK8</f>
        <v>12.847005346695678</v>
      </c>
    </row>
    <row r="45" spans="1:47" x14ac:dyDescent="0.2">
      <c r="A45" t="str">
        <f>$A$9</f>
        <v>Professional occupations</v>
      </c>
      <c r="B45" s="27">
        <f t="shared" ref="B45:B54" si="114">G9-B9</f>
        <v>18.526260782165991</v>
      </c>
      <c r="C45" s="27">
        <f t="shared" ref="C45:C54" si="115">H9-C9</f>
        <v>8.2363145419068395</v>
      </c>
      <c r="D45" s="27">
        <f t="shared" ref="D45:D54" si="116">I9-D9</f>
        <v>-7.950874806235575E-2</v>
      </c>
      <c r="E45" s="27">
        <f t="shared" ref="E45:E54" si="117">J9-E9</f>
        <v>26.683066576010475</v>
      </c>
      <c r="F45" s="27"/>
      <c r="G45" s="27">
        <f t="shared" ref="G45:G54" si="118">L9-G9</f>
        <v>27.507315720863033</v>
      </c>
      <c r="H45" s="27">
        <f t="shared" ref="H45:H54" si="119">M9-H9</f>
        <v>5.9604218450669251</v>
      </c>
      <c r="I45" s="27">
        <f t="shared" ref="I45:I54" si="120">N9-I9</f>
        <v>0.28924514936407775</v>
      </c>
      <c r="J45" s="27">
        <f t="shared" ref="J45:J54" si="121">O9-J9</f>
        <v>33.756982715294043</v>
      </c>
      <c r="K45" s="27"/>
      <c r="L45" s="27">
        <f t="shared" ref="L45:L54" si="122">L9-B9</f>
        <v>46.033576503029025</v>
      </c>
      <c r="M45" s="27">
        <f t="shared" ref="M45:M54" si="123">M9-C9</f>
        <v>14.196736386973765</v>
      </c>
      <c r="N45" s="27">
        <f t="shared" ref="N45:N54" si="124">N9-D9</f>
        <v>0.209736401301722</v>
      </c>
      <c r="O45" s="27">
        <f t="shared" ref="O45:O54" si="125">O9-E9</f>
        <v>60.440049291304518</v>
      </c>
      <c r="Q45" t="str">
        <f>$A$9</f>
        <v>Professional occupations</v>
      </c>
      <c r="R45" s="27">
        <f t="shared" ref="R45:R52" si="126">W9-R9</f>
        <v>9.2280994409353241</v>
      </c>
      <c r="S45" s="27">
        <f t="shared" si="96"/>
        <v>3.2056512259513248</v>
      </c>
      <c r="T45" s="27">
        <f t="shared" si="97"/>
        <v>-1.287931084651035</v>
      </c>
      <c r="U45" s="27">
        <f t="shared" si="98"/>
        <v>11.145819582235617</v>
      </c>
      <c r="V45" s="27"/>
      <c r="W45" s="27">
        <f t="shared" ref="W45:W52" si="127">AB9-W9</f>
        <v>17.716884700836772</v>
      </c>
      <c r="X45" s="27">
        <f t="shared" si="99"/>
        <v>3.5632629034823129</v>
      </c>
      <c r="Y45" s="27">
        <f t="shared" si="100"/>
        <v>-0.78435726839460429</v>
      </c>
      <c r="Z45" s="27">
        <f t="shared" si="101"/>
        <v>20.495790335924482</v>
      </c>
      <c r="AA45" s="27"/>
      <c r="AB45" s="27">
        <f t="shared" ref="AB45:AB52" si="128">AB9-R9</f>
        <v>26.944984141772096</v>
      </c>
      <c r="AC45" s="27">
        <f t="shared" si="102"/>
        <v>6.7689141294336377</v>
      </c>
      <c r="AD45" s="27">
        <f t="shared" si="103"/>
        <v>-2.0722883530456393</v>
      </c>
      <c r="AE45" s="27">
        <f t="shared" si="104"/>
        <v>31.6416099181601</v>
      </c>
      <c r="AG45" t="str">
        <f>$A$9</f>
        <v>Professional occupations</v>
      </c>
      <c r="AH45" s="27">
        <f t="shared" ref="AH45:AH52" si="129">AM9-AH9</f>
        <v>9.2981613412305819</v>
      </c>
      <c r="AI45" s="27">
        <f t="shared" si="105"/>
        <v>5.030663315955529</v>
      </c>
      <c r="AJ45" s="27">
        <f t="shared" si="106"/>
        <v>1.2084223365886828</v>
      </c>
      <c r="AK45" s="27">
        <f t="shared" si="107"/>
        <v>15.537246993774787</v>
      </c>
      <c r="AL45" s="27"/>
      <c r="AM45" s="27">
        <f t="shared" ref="AM45:AM52" si="130">AR9-AM9</f>
        <v>9.7904310200262898</v>
      </c>
      <c r="AN45" s="27">
        <f t="shared" si="108"/>
        <v>2.3971589415846175</v>
      </c>
      <c r="AO45" s="27">
        <f t="shared" si="109"/>
        <v>1.0736024177586785</v>
      </c>
      <c r="AP45" s="27">
        <f t="shared" si="110"/>
        <v>13.261192379369589</v>
      </c>
      <c r="AQ45" s="27"/>
      <c r="AR45" s="27">
        <f t="shared" ref="AR45:AR52" si="131">AR9-AH9</f>
        <v>19.088592361256872</v>
      </c>
      <c r="AS45" s="27">
        <f t="shared" si="111"/>
        <v>7.4278222575401465</v>
      </c>
      <c r="AT45" s="27">
        <f t="shared" si="112"/>
        <v>2.2820247543473613</v>
      </c>
      <c r="AU45" s="27">
        <f t="shared" si="113"/>
        <v>28.798439373144376</v>
      </c>
    </row>
    <row r="46" spans="1:47" x14ac:dyDescent="0.2">
      <c r="A46" t="str">
        <f>$A$10</f>
        <v>Associate professional occupations</v>
      </c>
      <c r="B46" s="27">
        <f t="shared" si="114"/>
        <v>7.6763314945407188</v>
      </c>
      <c r="C46" s="27">
        <f t="shared" si="115"/>
        <v>3.6757867764577021</v>
      </c>
      <c r="D46" s="27">
        <f t="shared" si="116"/>
        <v>-1.8263494524867667</v>
      </c>
      <c r="E46" s="27">
        <f t="shared" si="117"/>
        <v>9.5257688185116649</v>
      </c>
      <c r="F46" s="27"/>
      <c r="G46" s="27">
        <f t="shared" si="118"/>
        <v>10.117830539319726</v>
      </c>
      <c r="H46" s="27">
        <f t="shared" si="119"/>
        <v>4.7979056805895688</v>
      </c>
      <c r="I46" s="27">
        <f t="shared" si="120"/>
        <v>1.4283693290391852</v>
      </c>
      <c r="J46" s="27">
        <f t="shared" si="121"/>
        <v>16.344105548948477</v>
      </c>
      <c r="K46" s="27"/>
      <c r="L46" s="27">
        <f t="shared" si="122"/>
        <v>17.794162033860445</v>
      </c>
      <c r="M46" s="27">
        <f t="shared" si="123"/>
        <v>8.4736924570472709</v>
      </c>
      <c r="N46" s="27">
        <f t="shared" si="124"/>
        <v>-0.39798012344758149</v>
      </c>
      <c r="O46" s="27">
        <f t="shared" si="125"/>
        <v>25.869874367460142</v>
      </c>
      <c r="Q46" t="str">
        <f>$A$10</f>
        <v>Associate professional occupations</v>
      </c>
      <c r="R46" s="27">
        <f t="shared" si="126"/>
        <v>3.040937552268943</v>
      </c>
      <c r="S46" s="27">
        <f t="shared" si="96"/>
        <v>1.5874003075740051</v>
      </c>
      <c r="T46" s="27">
        <f t="shared" si="97"/>
        <v>-1.5357787243478329</v>
      </c>
      <c r="U46" s="27">
        <f t="shared" si="98"/>
        <v>3.0925591354951152</v>
      </c>
      <c r="V46" s="27"/>
      <c r="W46" s="27">
        <f>AB10-W10</f>
        <v>-0.27184278182613042</v>
      </c>
      <c r="X46" s="27">
        <f t="shared" si="99"/>
        <v>0.5493421188672194</v>
      </c>
      <c r="Y46" s="27">
        <f t="shared" si="100"/>
        <v>0.75750567948945235</v>
      </c>
      <c r="Z46" s="27">
        <f t="shared" si="101"/>
        <v>1.0350050165305476</v>
      </c>
      <c r="AA46" s="27"/>
      <c r="AB46" s="27">
        <f t="shared" si="128"/>
        <v>2.7690947704428126</v>
      </c>
      <c r="AC46" s="27">
        <f t="shared" si="102"/>
        <v>2.1367424264412245</v>
      </c>
      <c r="AD46" s="27">
        <f t="shared" si="103"/>
        <v>-0.77827304485838056</v>
      </c>
      <c r="AE46" s="27">
        <f t="shared" si="104"/>
        <v>4.1275641520256627</v>
      </c>
      <c r="AG46" t="str">
        <f>$A$10</f>
        <v>Associate professional occupations</v>
      </c>
      <c r="AH46" s="27">
        <f t="shared" si="129"/>
        <v>4.6353939422717616</v>
      </c>
      <c r="AI46" s="27">
        <f t="shared" si="105"/>
        <v>2.0883864688837122</v>
      </c>
      <c r="AJ46" s="27">
        <f t="shared" si="106"/>
        <v>-0.29057072813893114</v>
      </c>
      <c r="AK46" s="27">
        <f t="shared" si="107"/>
        <v>6.4332096830165426</v>
      </c>
      <c r="AL46" s="27"/>
      <c r="AM46" s="27">
        <f t="shared" si="130"/>
        <v>10.389673321145867</v>
      </c>
      <c r="AN46" s="27">
        <f t="shared" si="108"/>
        <v>4.2485635617223316</v>
      </c>
      <c r="AO46" s="27">
        <f t="shared" si="109"/>
        <v>0.67086364954974265</v>
      </c>
      <c r="AP46" s="27">
        <f t="shared" si="110"/>
        <v>15.309100532417943</v>
      </c>
      <c r="AQ46" s="27"/>
      <c r="AR46" s="27">
        <f t="shared" si="131"/>
        <v>15.025067263417629</v>
      </c>
      <c r="AS46" s="27">
        <f t="shared" si="111"/>
        <v>6.3369500306060438</v>
      </c>
      <c r="AT46" s="27">
        <f t="shared" si="112"/>
        <v>0.3802929214108115</v>
      </c>
      <c r="AU46" s="27">
        <f t="shared" si="113"/>
        <v>21.742310215434486</v>
      </c>
    </row>
    <row r="47" spans="1:47" x14ac:dyDescent="0.2">
      <c r="A47" t="str">
        <f>$A$11</f>
        <v>Administrative and secretarial occupations</v>
      </c>
      <c r="B47" s="27">
        <f t="shared" si="114"/>
        <v>-1.745466637856218</v>
      </c>
      <c r="C47" s="27">
        <f t="shared" si="115"/>
        <v>-0.1549308156885516</v>
      </c>
      <c r="D47" s="27">
        <f t="shared" si="116"/>
        <v>-0.76532192574411706</v>
      </c>
      <c r="E47" s="27">
        <f t="shared" si="117"/>
        <v>-2.6657193792888876</v>
      </c>
      <c r="F47" s="27"/>
      <c r="G47" s="27">
        <f t="shared" si="118"/>
        <v>-2.3925532961973701</v>
      </c>
      <c r="H47" s="27">
        <f t="shared" si="119"/>
        <v>-4.8457323799072824</v>
      </c>
      <c r="I47" s="27">
        <f t="shared" si="120"/>
        <v>0.25117811624126318</v>
      </c>
      <c r="J47" s="27">
        <f t="shared" si="121"/>
        <v>-6.9871075598633894</v>
      </c>
      <c r="K47" s="27"/>
      <c r="L47" s="27">
        <f t="shared" si="122"/>
        <v>-4.1380199340535881</v>
      </c>
      <c r="M47" s="27">
        <f t="shared" si="123"/>
        <v>-5.0006631955958341</v>
      </c>
      <c r="N47" s="27">
        <f t="shared" si="124"/>
        <v>-0.51414380950285388</v>
      </c>
      <c r="O47" s="27">
        <f t="shared" si="125"/>
        <v>-9.652826939152277</v>
      </c>
      <c r="Q47" t="str">
        <f>$A$11</f>
        <v>Administrative and secretarial occupations</v>
      </c>
      <c r="R47" s="27">
        <f t="shared" si="126"/>
        <v>0.62952340303101195</v>
      </c>
      <c r="S47" s="27">
        <f t="shared" si="96"/>
        <v>0.7159862960307839</v>
      </c>
      <c r="T47" s="27">
        <f t="shared" si="97"/>
        <v>-0.31753200628883338</v>
      </c>
      <c r="U47" s="27">
        <f t="shared" si="98"/>
        <v>1.0279776927729607</v>
      </c>
      <c r="V47" s="27"/>
      <c r="W47" s="27">
        <f t="shared" si="127"/>
        <v>2.7484365809283773</v>
      </c>
      <c r="X47" s="27">
        <f t="shared" si="99"/>
        <v>-0.43919791211640735</v>
      </c>
      <c r="Y47" s="27">
        <f t="shared" si="100"/>
        <v>0.41785584272827969</v>
      </c>
      <c r="Z47" s="27">
        <f t="shared" si="101"/>
        <v>2.7270945115402512</v>
      </c>
      <c r="AA47" s="27"/>
      <c r="AB47" s="27">
        <f t="shared" si="128"/>
        <v>3.3779599839593892</v>
      </c>
      <c r="AC47" s="27">
        <f t="shared" si="102"/>
        <v>0.27678838391437655</v>
      </c>
      <c r="AD47" s="27">
        <f t="shared" si="103"/>
        <v>0.10032383643944631</v>
      </c>
      <c r="AE47" s="27">
        <f t="shared" si="104"/>
        <v>3.7550722043132119</v>
      </c>
      <c r="AG47" t="str">
        <f>$A$11</f>
        <v>Administrative and secretarial occupations</v>
      </c>
      <c r="AH47" s="27">
        <f t="shared" si="129"/>
        <v>-2.3749900408872264</v>
      </c>
      <c r="AI47" s="27">
        <f t="shared" si="105"/>
        <v>-0.87091711171933639</v>
      </c>
      <c r="AJ47" s="27">
        <f t="shared" si="106"/>
        <v>-0.44778991945528457</v>
      </c>
      <c r="AK47" s="27">
        <f t="shared" si="107"/>
        <v>-3.6936970720618518</v>
      </c>
      <c r="AL47" s="27"/>
      <c r="AM47" s="27">
        <f t="shared" si="130"/>
        <v>-5.1409898771257225</v>
      </c>
      <c r="AN47" s="27">
        <f t="shared" si="108"/>
        <v>-4.4065344677908733</v>
      </c>
      <c r="AO47" s="27">
        <f t="shared" si="109"/>
        <v>-0.16667772648701495</v>
      </c>
      <c r="AP47" s="27">
        <f>AU11-AP11</f>
        <v>-9.714202071403605</v>
      </c>
      <c r="AQ47" s="27"/>
      <c r="AR47" s="27">
        <f t="shared" si="131"/>
        <v>-7.515979918012949</v>
      </c>
      <c r="AS47" s="27">
        <f t="shared" si="111"/>
        <v>-5.2774515795102097</v>
      </c>
      <c r="AT47" s="27">
        <f t="shared" si="112"/>
        <v>-0.61446764594229952</v>
      </c>
      <c r="AU47" s="27">
        <f t="shared" si="113"/>
        <v>-13.407899143465457</v>
      </c>
    </row>
    <row r="48" spans="1:47" x14ac:dyDescent="0.2">
      <c r="A48" t="str">
        <f>$A$12</f>
        <v>Skilled trades occupations</v>
      </c>
      <c r="B48" s="27">
        <f t="shared" si="114"/>
        <v>-6.9410641740616015</v>
      </c>
      <c r="C48" s="27">
        <f t="shared" si="115"/>
        <v>-0.68169080741348331</v>
      </c>
      <c r="D48" s="27">
        <f t="shared" si="116"/>
        <v>-2.1621711558321941</v>
      </c>
      <c r="E48" s="27">
        <f t="shared" si="117"/>
        <v>-9.7849261373072807</v>
      </c>
      <c r="F48" s="27"/>
      <c r="G48" s="27">
        <f t="shared" si="118"/>
        <v>-3.9734233405789041</v>
      </c>
      <c r="H48" s="27">
        <f t="shared" si="119"/>
        <v>2.3291726754975794</v>
      </c>
      <c r="I48" s="27">
        <f t="shared" si="120"/>
        <v>4.2880873340118697</v>
      </c>
      <c r="J48" s="27">
        <f t="shared" si="121"/>
        <v>2.6438366689305468</v>
      </c>
      <c r="K48" s="27"/>
      <c r="L48" s="27">
        <f t="shared" si="122"/>
        <v>-10.914487514640506</v>
      </c>
      <c r="M48" s="27">
        <f t="shared" si="123"/>
        <v>1.6474818680840961</v>
      </c>
      <c r="N48" s="27">
        <f t="shared" si="124"/>
        <v>2.1259161781796756</v>
      </c>
      <c r="O48" s="27">
        <f t="shared" si="125"/>
        <v>-7.1410894683767339</v>
      </c>
      <c r="Q48" t="str">
        <f>$A$12</f>
        <v>Skilled trades occupations</v>
      </c>
      <c r="R48" s="27">
        <f t="shared" si="126"/>
        <v>-6.876599215330728</v>
      </c>
      <c r="S48" s="27">
        <f t="shared" si="96"/>
        <v>-0.569307372128522</v>
      </c>
      <c r="T48" s="27">
        <f t="shared" si="97"/>
        <v>-1.856888650020867</v>
      </c>
      <c r="U48" s="27">
        <f t="shared" si="98"/>
        <v>-9.3027952374801117</v>
      </c>
      <c r="V48" s="27"/>
      <c r="W48" s="27">
        <f t="shared" si="127"/>
        <v>-5.133922461836697</v>
      </c>
      <c r="X48" s="27">
        <f t="shared" si="99"/>
        <v>1.4659862624380278</v>
      </c>
      <c r="Y48" s="27">
        <f t="shared" si="100"/>
        <v>3.4126781132014159</v>
      </c>
      <c r="Z48" s="27">
        <f t="shared" si="101"/>
        <v>-0.25525808619725865</v>
      </c>
      <c r="AA48" s="27"/>
      <c r="AB48" s="27">
        <f t="shared" si="128"/>
        <v>-12.010521677167425</v>
      </c>
      <c r="AC48" s="27">
        <f t="shared" si="102"/>
        <v>0.89667889030950576</v>
      </c>
      <c r="AD48" s="27">
        <f t="shared" si="103"/>
        <v>1.5557894631805489</v>
      </c>
      <c r="AE48" s="27">
        <f t="shared" si="104"/>
        <v>-9.5580533236773704</v>
      </c>
      <c r="AG48" t="str">
        <f>$A$12</f>
        <v>Skilled trades occupations</v>
      </c>
      <c r="AH48" s="27">
        <f t="shared" si="129"/>
        <v>-6.4464958730877875E-2</v>
      </c>
      <c r="AI48" s="27">
        <f t="shared" si="105"/>
        <v>-0.11238343528495864</v>
      </c>
      <c r="AJ48" s="27">
        <f t="shared" si="106"/>
        <v>-0.30528250581132932</v>
      </c>
      <c r="AK48" s="27">
        <f t="shared" si="107"/>
        <v>-0.48213089982716717</v>
      </c>
      <c r="AL48" s="27"/>
      <c r="AM48" s="27">
        <f t="shared" si="130"/>
        <v>1.1604991212578035</v>
      </c>
      <c r="AN48" s="27">
        <f t="shared" si="108"/>
        <v>0.86318641305954902</v>
      </c>
      <c r="AO48" s="27">
        <f t="shared" si="109"/>
        <v>0.87540922081047245</v>
      </c>
      <c r="AP48" s="27">
        <f t="shared" si="110"/>
        <v>2.8990947551278268</v>
      </c>
      <c r="AQ48" s="27"/>
      <c r="AR48" s="27">
        <f t="shared" si="131"/>
        <v>1.0960341625269256</v>
      </c>
      <c r="AS48" s="27">
        <f t="shared" si="111"/>
        <v>0.75080297777459037</v>
      </c>
      <c r="AT48" s="27">
        <f t="shared" si="112"/>
        <v>0.57012671499914314</v>
      </c>
      <c r="AU48" s="27">
        <f t="shared" si="113"/>
        <v>2.4169638553006596</v>
      </c>
    </row>
    <row r="49" spans="1:47" x14ac:dyDescent="0.2">
      <c r="A49" t="str">
        <f>$A$13</f>
        <v>Caring, leisure and other service occupations</v>
      </c>
      <c r="B49" s="27">
        <f t="shared" si="114"/>
        <v>-2.1422069413319917</v>
      </c>
      <c r="C49" s="27">
        <f t="shared" si="115"/>
        <v>0.69221749341261329</v>
      </c>
      <c r="D49" s="27">
        <f t="shared" si="116"/>
        <v>1.5789057102999493E-3</v>
      </c>
      <c r="E49" s="27">
        <f t="shared" si="117"/>
        <v>-1.4484105422090749</v>
      </c>
      <c r="F49" s="27"/>
      <c r="G49" s="27">
        <f t="shared" si="118"/>
        <v>4.398864302215209</v>
      </c>
      <c r="H49" s="27">
        <f t="shared" si="119"/>
        <v>-0.74165167582946623</v>
      </c>
      <c r="I49" s="27">
        <f t="shared" si="120"/>
        <v>1.2278054750378384</v>
      </c>
      <c r="J49" s="27">
        <f t="shared" si="121"/>
        <v>4.8850181014235829</v>
      </c>
      <c r="K49" s="27"/>
      <c r="L49" s="27">
        <f t="shared" si="122"/>
        <v>2.2566573608832172</v>
      </c>
      <c r="M49" s="27">
        <f t="shared" si="123"/>
        <v>-4.9434182416852934E-2</v>
      </c>
      <c r="N49" s="27">
        <f t="shared" si="124"/>
        <v>1.2293843807481384</v>
      </c>
      <c r="O49" s="27">
        <f t="shared" si="125"/>
        <v>3.436607559214508</v>
      </c>
      <c r="Q49" t="str">
        <f>$A$13</f>
        <v>Caring, leisure and other service occupations</v>
      </c>
      <c r="R49" s="27">
        <f t="shared" si="126"/>
        <v>-0.8111364023269676</v>
      </c>
      <c r="S49" s="27">
        <f t="shared" si="96"/>
        <v>0.75483756441701289</v>
      </c>
      <c r="T49" s="27">
        <f t="shared" si="97"/>
        <v>-0.14511534541227444</v>
      </c>
      <c r="U49" s="27">
        <f t="shared" si="98"/>
        <v>-0.20141418332222827</v>
      </c>
      <c r="V49" s="27"/>
      <c r="W49" s="27">
        <f t="shared" si="127"/>
        <v>2.1119119418623047</v>
      </c>
      <c r="X49" s="27">
        <f t="shared" si="99"/>
        <v>2.0419032062767926</v>
      </c>
      <c r="Y49" s="27">
        <f t="shared" si="100"/>
        <v>0.51043522414656617</v>
      </c>
      <c r="Z49" s="27">
        <f t="shared" si="101"/>
        <v>4.664250372285661</v>
      </c>
      <c r="AA49" s="27"/>
      <c r="AB49" s="27">
        <f t="shared" si="128"/>
        <v>1.3007755395353371</v>
      </c>
      <c r="AC49" s="27">
        <f t="shared" si="102"/>
        <v>2.7967407706938054</v>
      </c>
      <c r="AD49" s="27">
        <f t="shared" si="103"/>
        <v>0.36531987873429173</v>
      </c>
      <c r="AE49" s="27">
        <f t="shared" si="104"/>
        <v>4.4628361889634327</v>
      </c>
      <c r="AG49" t="str">
        <f>$A$13</f>
        <v>Caring, leisure and other service occupations</v>
      </c>
      <c r="AH49" s="27">
        <f t="shared" si="129"/>
        <v>-1.3310705390050259</v>
      </c>
      <c r="AI49" s="27">
        <f t="shared" si="105"/>
        <v>-6.2620071004396038E-2</v>
      </c>
      <c r="AJ49" s="27">
        <f t="shared" si="106"/>
        <v>0.1466942511225735</v>
      </c>
      <c r="AK49" s="27">
        <f t="shared" si="107"/>
        <v>-1.2469963588868467</v>
      </c>
      <c r="AL49" s="27"/>
      <c r="AM49" s="27">
        <f t="shared" si="130"/>
        <v>2.2869523603529096</v>
      </c>
      <c r="AN49" s="27">
        <f t="shared" si="108"/>
        <v>-2.7835548821062623</v>
      </c>
      <c r="AO49" s="27">
        <f t="shared" si="109"/>
        <v>0.71737025089127116</v>
      </c>
      <c r="AP49" s="27">
        <f t="shared" si="110"/>
        <v>0.22076772913791842</v>
      </c>
      <c r="AQ49" s="27"/>
      <c r="AR49" s="27">
        <f t="shared" si="131"/>
        <v>0.95588182134788369</v>
      </c>
      <c r="AS49" s="27">
        <f t="shared" si="111"/>
        <v>-2.8461749531106584</v>
      </c>
      <c r="AT49" s="27">
        <f t="shared" si="112"/>
        <v>0.86406450201384466</v>
      </c>
      <c r="AU49" s="27">
        <f t="shared" si="113"/>
        <v>-1.0262286297489283</v>
      </c>
    </row>
    <row r="50" spans="1:47" x14ac:dyDescent="0.2">
      <c r="A50" t="str">
        <f>$A$14</f>
        <v>Sales and customer service occupations</v>
      </c>
      <c r="B50" s="27">
        <f t="shared" si="114"/>
        <v>-1.4652345470335852</v>
      </c>
      <c r="C50" s="27">
        <f t="shared" si="115"/>
        <v>2.5254537928260135</v>
      </c>
      <c r="D50" s="27">
        <f t="shared" si="116"/>
        <v>-1.5520709369540682</v>
      </c>
      <c r="E50" s="27">
        <f t="shared" si="117"/>
        <v>-0.49185169116164218</v>
      </c>
      <c r="F50" s="27"/>
      <c r="G50" s="27">
        <f t="shared" si="118"/>
        <v>0.28551305776401747</v>
      </c>
      <c r="H50" s="27">
        <f t="shared" si="119"/>
        <v>1.4241367283291382</v>
      </c>
      <c r="I50" s="27">
        <f t="shared" si="120"/>
        <v>-0.39977640801533409</v>
      </c>
      <c r="J50" s="27">
        <f t="shared" si="121"/>
        <v>1.3098733780778389</v>
      </c>
      <c r="K50" s="27"/>
      <c r="L50" s="27">
        <f t="shared" si="122"/>
        <v>-1.1797214892695678</v>
      </c>
      <c r="M50" s="27">
        <f t="shared" si="123"/>
        <v>3.9495905211551516</v>
      </c>
      <c r="N50" s="27">
        <f t="shared" si="124"/>
        <v>-1.9518473449694023</v>
      </c>
      <c r="O50" s="27">
        <f t="shared" si="125"/>
        <v>0.8180216869161967</v>
      </c>
      <c r="Q50" t="str">
        <f>$A$14</f>
        <v>Sales and customer service occupations</v>
      </c>
      <c r="R50" s="27">
        <f t="shared" si="126"/>
        <v>-0.54624985456323394</v>
      </c>
      <c r="S50" s="27">
        <f t="shared" si="96"/>
        <v>1.8853718393538639</v>
      </c>
      <c r="T50" s="27">
        <f t="shared" si="97"/>
        <v>-0.78802084227554769</v>
      </c>
      <c r="U50" s="27">
        <f t="shared" si="98"/>
        <v>0.5511011425150798</v>
      </c>
      <c r="V50" s="27"/>
      <c r="W50" s="27">
        <f t="shared" si="127"/>
        <v>1.1531095696852862</v>
      </c>
      <c r="X50" s="27">
        <f t="shared" si="99"/>
        <v>1.5194511947195544</v>
      </c>
      <c r="Y50" s="27">
        <f t="shared" si="100"/>
        <v>-7.0457273572200885E-2</v>
      </c>
      <c r="Z50" s="27">
        <f t="shared" si="101"/>
        <v>2.6021034908326435</v>
      </c>
      <c r="AA50" s="27"/>
      <c r="AB50" s="27">
        <f t="shared" si="128"/>
        <v>0.60685971512205228</v>
      </c>
      <c r="AC50" s="27">
        <f t="shared" si="102"/>
        <v>3.4048230340734182</v>
      </c>
      <c r="AD50" s="27">
        <f t="shared" si="103"/>
        <v>-0.85847811584774858</v>
      </c>
      <c r="AE50" s="27">
        <f t="shared" si="104"/>
        <v>3.1532046333477233</v>
      </c>
      <c r="AG50" t="str">
        <f>$A$14</f>
        <v>Sales and customer service occupations</v>
      </c>
      <c r="AH50" s="27">
        <f t="shared" si="129"/>
        <v>-0.91898469247036196</v>
      </c>
      <c r="AI50" s="27">
        <f t="shared" si="105"/>
        <v>0.64008195347218333</v>
      </c>
      <c r="AJ50" s="27">
        <f t="shared" si="106"/>
        <v>-0.76405009467851293</v>
      </c>
      <c r="AK50" s="27">
        <f t="shared" si="107"/>
        <v>-1.0429528336766936</v>
      </c>
      <c r="AL50" s="27"/>
      <c r="AM50" s="27">
        <f t="shared" si="130"/>
        <v>-0.86759651192124565</v>
      </c>
      <c r="AN50" s="27">
        <f t="shared" si="108"/>
        <v>-9.5314466390412633E-2</v>
      </c>
      <c r="AO50" s="27">
        <f t="shared" si="109"/>
        <v>-0.32931913444313587</v>
      </c>
      <c r="AP50" s="27">
        <f t="shared" si="110"/>
        <v>-1.2922301127547939</v>
      </c>
      <c r="AQ50" s="27"/>
      <c r="AR50" s="27">
        <f t="shared" si="131"/>
        <v>-1.7865812043916076</v>
      </c>
      <c r="AS50" s="27">
        <f t="shared" si="111"/>
        <v>0.5447674870817707</v>
      </c>
      <c r="AT50" s="27">
        <f t="shared" si="112"/>
        <v>-1.0933692291216488</v>
      </c>
      <c r="AU50" s="27">
        <f t="shared" si="113"/>
        <v>-2.3351829464314875</v>
      </c>
    </row>
    <row r="51" spans="1:47" x14ac:dyDescent="0.2">
      <c r="A51" t="str">
        <f>$A$15</f>
        <v>Process, plant and machine operatives</v>
      </c>
      <c r="B51" s="27">
        <f t="shared" si="114"/>
        <v>-4.7797113476583384</v>
      </c>
      <c r="C51" s="27">
        <f t="shared" si="115"/>
        <v>1.2185647369484318</v>
      </c>
      <c r="D51" s="27">
        <f t="shared" si="116"/>
        <v>-0.65965268888585271</v>
      </c>
      <c r="E51" s="27">
        <f t="shared" si="117"/>
        <v>-4.2207992995957611</v>
      </c>
      <c r="F51" s="27"/>
      <c r="G51" s="27">
        <f t="shared" si="118"/>
        <v>-3.6020776616736292</v>
      </c>
      <c r="H51" s="27">
        <f t="shared" si="119"/>
        <v>2.1317176999166083</v>
      </c>
      <c r="I51" s="27">
        <f t="shared" si="120"/>
        <v>1.6443006692691036</v>
      </c>
      <c r="J51" s="27">
        <f t="shared" si="121"/>
        <v>0.17394070751208091</v>
      </c>
      <c r="K51" s="27"/>
      <c r="L51" s="27">
        <f t="shared" si="122"/>
        <v>-8.3817890093319676</v>
      </c>
      <c r="M51" s="27">
        <f t="shared" si="123"/>
        <v>3.3502824368650401</v>
      </c>
      <c r="N51" s="27">
        <f t="shared" si="124"/>
        <v>0.98464798038325085</v>
      </c>
      <c r="O51" s="27">
        <f t="shared" si="125"/>
        <v>-4.0468585920836802</v>
      </c>
      <c r="Q51" t="str">
        <f>$A$15</f>
        <v>Process, plant and machine operatives</v>
      </c>
      <c r="R51" s="27">
        <f t="shared" si="126"/>
        <v>-4.2780258573494159</v>
      </c>
      <c r="S51" s="27">
        <f t="shared" si="96"/>
        <v>1.3977187899106882</v>
      </c>
      <c r="T51" s="27">
        <f t="shared" si="97"/>
        <v>-0.66767948923524045</v>
      </c>
      <c r="U51" s="27">
        <f t="shared" si="98"/>
        <v>-3.547986556673969</v>
      </c>
      <c r="V51" s="27"/>
      <c r="W51" s="27">
        <f t="shared" si="127"/>
        <v>-3.6791837266100593</v>
      </c>
      <c r="X51" s="27">
        <f t="shared" si="99"/>
        <v>0.98298267569483855</v>
      </c>
      <c r="Y51" s="27">
        <f t="shared" si="100"/>
        <v>1.4117832165389661</v>
      </c>
      <c r="Z51" s="27">
        <f t="shared" si="101"/>
        <v>-1.2844178343762565</v>
      </c>
      <c r="AA51" s="27"/>
      <c r="AB51" s="27">
        <f t="shared" si="128"/>
        <v>-7.9572095839594752</v>
      </c>
      <c r="AC51" s="27">
        <f t="shared" si="102"/>
        <v>2.3807014656055268</v>
      </c>
      <c r="AD51" s="27">
        <f t="shared" si="103"/>
        <v>0.74410372730372565</v>
      </c>
      <c r="AE51" s="27">
        <f t="shared" si="104"/>
        <v>-4.8324043910502255</v>
      </c>
      <c r="AG51" t="str">
        <f>$A$15</f>
        <v>Process, plant and machine operatives</v>
      </c>
      <c r="AH51" s="27">
        <f t="shared" si="129"/>
        <v>-0.50168549030891807</v>
      </c>
      <c r="AI51" s="27">
        <f t="shared" si="105"/>
        <v>-0.17915405296225617</v>
      </c>
      <c r="AJ51" s="27">
        <f t="shared" si="106"/>
        <v>8.02680034938974E-3</v>
      </c>
      <c r="AK51" s="27">
        <f t="shared" si="107"/>
        <v>-0.67281274292178495</v>
      </c>
      <c r="AL51" s="27"/>
      <c r="AM51" s="27">
        <f t="shared" si="130"/>
        <v>7.7106064936437679E-2</v>
      </c>
      <c r="AN51" s="27">
        <f t="shared" si="108"/>
        <v>1.1487350242217735</v>
      </c>
      <c r="AO51" s="27">
        <f t="shared" si="109"/>
        <v>0.23251745273013635</v>
      </c>
      <c r="AP51" s="27">
        <f t="shared" si="110"/>
        <v>1.458358541888348</v>
      </c>
      <c r="AQ51" s="27"/>
      <c r="AR51" s="27">
        <f t="shared" si="131"/>
        <v>-0.42457942537248039</v>
      </c>
      <c r="AS51" s="27">
        <f t="shared" si="111"/>
        <v>0.96958097125951737</v>
      </c>
      <c r="AT51" s="27">
        <f t="shared" si="112"/>
        <v>0.24054425307952609</v>
      </c>
      <c r="AU51" s="27">
        <f t="shared" si="113"/>
        <v>0.78554579896656307</v>
      </c>
    </row>
    <row r="52" spans="1:47" x14ac:dyDescent="0.2">
      <c r="A52" t="str">
        <f>$A$16</f>
        <v>Elementary occupations</v>
      </c>
      <c r="B52" s="27">
        <f t="shared" si="114"/>
        <v>-6.5540101240403885</v>
      </c>
      <c r="C52" s="27">
        <f t="shared" si="115"/>
        <v>-1.4960651415716413</v>
      </c>
      <c r="D52" s="27">
        <f t="shared" si="116"/>
        <v>-0.88342213487943866</v>
      </c>
      <c r="E52" s="27">
        <f t="shared" si="117"/>
        <v>-8.9334974004914898</v>
      </c>
      <c r="F52" s="27"/>
      <c r="G52" s="27">
        <f t="shared" si="118"/>
        <v>1.8306709060964579</v>
      </c>
      <c r="H52" s="27">
        <f t="shared" si="119"/>
        <v>-5.3145064534481747</v>
      </c>
      <c r="I52" s="27">
        <f t="shared" si="120"/>
        <v>1.6509316507239671</v>
      </c>
      <c r="J52" s="27">
        <f t="shared" si="121"/>
        <v>-1.8329038966277409</v>
      </c>
      <c r="K52" s="27"/>
      <c r="L52" s="27">
        <f t="shared" si="122"/>
        <v>-4.7233392179439306</v>
      </c>
      <c r="M52" s="27">
        <f t="shared" si="123"/>
        <v>-6.810571595019816</v>
      </c>
      <c r="N52" s="27">
        <f t="shared" si="124"/>
        <v>0.76750951584452842</v>
      </c>
      <c r="O52" s="27">
        <f t="shared" si="125"/>
        <v>-10.766401297119231</v>
      </c>
      <c r="Q52" t="str">
        <f>$A$16</f>
        <v>Elementary occupations</v>
      </c>
      <c r="R52" s="27">
        <f t="shared" si="126"/>
        <v>-5.2321946848170455</v>
      </c>
      <c r="S52" s="27">
        <f t="shared" si="96"/>
        <v>4.4803904271972783E-2</v>
      </c>
      <c r="T52" s="27">
        <f t="shared" si="97"/>
        <v>-0.19849725364658743</v>
      </c>
      <c r="U52" s="27">
        <f t="shared" si="98"/>
        <v>-5.3858880341916588</v>
      </c>
      <c r="V52" s="27"/>
      <c r="W52" s="27">
        <f t="shared" si="127"/>
        <v>0.48263695604244816</v>
      </c>
      <c r="X52" s="27">
        <f t="shared" si="99"/>
        <v>-1.5974746116712275</v>
      </c>
      <c r="Y52" s="27">
        <f t="shared" si="100"/>
        <v>0.92510334273512607</v>
      </c>
      <c r="Z52" s="27">
        <f t="shared" si="101"/>
        <v>-0.1897343128936555</v>
      </c>
      <c r="AA52" s="27"/>
      <c r="AB52" s="27">
        <f t="shared" si="128"/>
        <v>-4.7495577287745974</v>
      </c>
      <c r="AC52" s="27">
        <f t="shared" si="102"/>
        <v>-1.5526707073992547</v>
      </c>
      <c r="AD52" s="27">
        <f t="shared" si="103"/>
        <v>0.72660608908853863</v>
      </c>
      <c r="AE52" s="27">
        <f t="shared" si="104"/>
        <v>-5.5756223470853143</v>
      </c>
      <c r="AG52" t="str">
        <f>$A$16</f>
        <v>Elementary occupations</v>
      </c>
      <c r="AH52" s="27">
        <f t="shared" si="129"/>
        <v>-1.3218154392233572</v>
      </c>
      <c r="AI52" s="27">
        <f t="shared" si="105"/>
        <v>-1.5408690458436709</v>
      </c>
      <c r="AJ52" s="27">
        <f t="shared" si="106"/>
        <v>-0.68492488123284723</v>
      </c>
      <c r="AK52" s="27">
        <f t="shared" si="107"/>
        <v>-3.5476093662998665</v>
      </c>
      <c r="AL52" s="27"/>
      <c r="AM52" s="27">
        <f t="shared" si="130"/>
        <v>1.3480339500540612</v>
      </c>
      <c r="AN52" s="27">
        <f t="shared" si="108"/>
        <v>-3.7170318417769366</v>
      </c>
      <c r="AO52" s="27">
        <f t="shared" si="109"/>
        <v>0.72582830798883879</v>
      </c>
      <c r="AP52" s="27">
        <f t="shared" si="110"/>
        <v>-1.6431695837340428</v>
      </c>
      <c r="AQ52" s="27"/>
      <c r="AR52" s="27">
        <f t="shared" si="131"/>
        <v>2.6218510830704034E-2</v>
      </c>
      <c r="AS52" s="27">
        <f t="shared" si="111"/>
        <v>-5.2579008876206075</v>
      </c>
      <c r="AT52" s="27">
        <f t="shared" si="112"/>
        <v>4.0903426755991568E-2</v>
      </c>
      <c r="AU52" s="27">
        <f t="shared" si="113"/>
        <v>-5.1907789500339092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9.4620139326858066</v>
      </c>
      <c r="C54" s="29">
        <f t="shared" si="115"/>
        <v>19.174867775077956</v>
      </c>
      <c r="D54" s="29">
        <f t="shared" si="116"/>
        <v>-6.787881707763205</v>
      </c>
      <c r="E54" s="29">
        <f t="shared" si="117"/>
        <v>21.849000000000501</v>
      </c>
      <c r="F54" s="29"/>
      <c r="G54" s="29">
        <f t="shared" si="118"/>
        <v>34.356069421204097</v>
      </c>
      <c r="H54" s="29">
        <f t="shared" si="119"/>
        <v>8.738112029597886</v>
      </c>
      <c r="I54" s="29">
        <f t="shared" si="120"/>
        <v>12.816818549197308</v>
      </c>
      <c r="J54" s="29">
        <f t="shared" si="121"/>
        <v>55.910999999999376</v>
      </c>
      <c r="K54" s="29"/>
      <c r="L54" s="29">
        <f t="shared" si="122"/>
        <v>43.818083353889904</v>
      </c>
      <c r="M54" s="29">
        <f t="shared" si="123"/>
        <v>27.912979804675842</v>
      </c>
      <c r="N54" s="29">
        <f t="shared" si="124"/>
        <v>6.0289368414341027</v>
      </c>
      <c r="O54" s="29">
        <f t="shared" si="125"/>
        <v>77.759999999999877</v>
      </c>
      <c r="Q54" s="24" t="str">
        <f>$A$18</f>
        <v>All occupations</v>
      </c>
      <c r="R54" s="29">
        <f t="shared" ref="R54" si="132">W18-R18</f>
        <v>-1.4197204006189281</v>
      </c>
      <c r="S54" s="29">
        <f t="shared" ref="S54" si="133">X18-S18</f>
        <v>10.790841840838425</v>
      </c>
      <c r="T54" s="29">
        <f t="shared" ref="T54" si="134">Y18-T18</f>
        <v>-6.5181400335861923</v>
      </c>
      <c r="U54" s="29">
        <f t="shared" ref="U54" si="135">Z18-U18</f>
        <v>2.8529814066332619</v>
      </c>
      <c r="V54" s="29"/>
      <c r="W54" s="29">
        <f t="shared" ref="W54" si="136">AB18-W18</f>
        <v>13.628200201777815</v>
      </c>
      <c r="X54" s="29">
        <f t="shared" ref="X54" si="137">AC18-X18</f>
        <v>8.3752771792413654</v>
      </c>
      <c r="Y54" s="29">
        <f t="shared" ref="Y54" si="138">AD18-Y18</f>
        <v>8.2733662924855054</v>
      </c>
      <c r="Z54" s="29">
        <f t="shared" ref="Z54" si="139">AE18-Z18</f>
        <v>30.276843673504686</v>
      </c>
      <c r="AA54" s="29"/>
      <c r="AB54" s="29">
        <f t="shared" ref="AB54" si="140">AB18-R18</f>
        <v>12.208479801158887</v>
      </c>
      <c r="AC54" s="29">
        <f t="shared" ref="AC54" si="141">AC18-S18</f>
        <v>19.16611902007979</v>
      </c>
      <c r="AD54" s="29">
        <f t="shared" ref="AD54" si="142">AD18-T18</f>
        <v>1.7552262588993131</v>
      </c>
      <c r="AE54" s="29">
        <f t="shared" ref="AE54" si="143">AE18-U18</f>
        <v>33.129825080137948</v>
      </c>
      <c r="AG54" s="24" t="str">
        <f>$A$18</f>
        <v>All occupations</v>
      </c>
      <c r="AH54" s="29">
        <f t="shared" ref="AH54" si="144">AM18-AH18</f>
        <v>10.881734333304621</v>
      </c>
      <c r="AI54" s="29">
        <f t="shared" ref="AI54" si="145">AN18-AI18</f>
        <v>8.3840259342395314</v>
      </c>
      <c r="AJ54" s="29">
        <f t="shared" ref="AJ54" si="146">AO18-AJ18</f>
        <v>-0.26974167417701977</v>
      </c>
      <c r="AK54" s="29">
        <f t="shared" ref="AK54" si="147">AP18-AK18</f>
        <v>18.996018593367069</v>
      </c>
      <c r="AL54" s="29"/>
      <c r="AM54" s="29">
        <f t="shared" ref="AM54" si="148">AR18-AM18</f>
        <v>20.727869219426481</v>
      </c>
      <c r="AN54" s="29">
        <f t="shared" ref="AN54" si="149">AS18-AN18</f>
        <v>0.36283485035653484</v>
      </c>
      <c r="AO54" s="29">
        <f t="shared" ref="AO54" si="150">AT18-AO18</f>
        <v>4.5434522567118307</v>
      </c>
      <c r="AP54" s="29">
        <f t="shared" ref="AP54" si="151">AU18-AP18</f>
        <v>25.63415632649486</v>
      </c>
      <c r="AQ54" s="29"/>
      <c r="AR54" s="29">
        <f t="shared" ref="AR54" si="152">AR18-AH18</f>
        <v>31.609603552731102</v>
      </c>
      <c r="AS54" s="29">
        <f t="shared" ref="AS54" si="153">AS18-AI18</f>
        <v>8.7468607845960662</v>
      </c>
      <c r="AT54" s="29">
        <f t="shared" ref="AT54" si="154">AT18-AJ18</f>
        <v>4.273710582534811</v>
      </c>
      <c r="AU54" s="29">
        <f t="shared" ref="AU54" si="155">AU18-AK18</f>
        <v>44.630174919861929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Kent and Medway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0.52033492707623807</v>
      </c>
      <c r="N7" s="91">
        <f>'Occ T2'!I180</f>
        <v>0.42416716541802124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-1.4985619605883516</v>
      </c>
      <c r="N9" s="91">
        <f>'Occ T2'!I178</f>
        <v>-1.0841098398465809</v>
      </c>
    </row>
    <row r="10" spans="1:14" x14ac:dyDescent="0.2">
      <c r="L10" s="91" t="str">
        <f>'Occ T3'!A48</f>
        <v>91 Elementary trades and related occupations</v>
      </c>
      <c r="M10" s="91">
        <f>'Occ T2'!H177</f>
        <v>-4.6476704318314415</v>
      </c>
      <c r="N10" s="91">
        <f>'Occ T2'!I177</f>
        <v>4.7706541914249279</v>
      </c>
    </row>
    <row r="11" spans="1:14" x14ac:dyDescent="0.2">
      <c r="L11" s="114" t="str">
        <f>"["&amp;'Occ T3'!A47&amp;"]"</f>
        <v>[Elementary occupations]</v>
      </c>
      <c r="M11" s="91">
        <f>'Occ T1'!H88</f>
        <v>-1.8836767249839848</v>
      </c>
      <c r="N11" s="91">
        <f>'Occ T1'!I88</f>
        <v>-0.13775890389595702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-1.9619232492648186</v>
      </c>
      <c r="N13" s="91">
        <f>'Occ T2'!I176</f>
        <v>-7.7309853101903414E-2</v>
      </c>
    </row>
    <row r="14" spans="1:14" x14ac:dyDescent="0.2">
      <c r="L14" s="91" t="str">
        <f>'Occ T3'!A44</f>
        <v>81 Process, plant and machine operatives</v>
      </c>
      <c r="M14" s="91">
        <f>'Occ T2'!H175</f>
        <v>-2.1595399176554286</v>
      </c>
      <c r="N14" s="91">
        <f>'Occ T2'!I175</f>
        <v>0.25726926205675849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-2.0242759632158047</v>
      </c>
      <c r="N15" s="91">
        <f>'Occ T1'!I87</f>
        <v>2.9517772740295101E-2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1.8771013397213654</v>
      </c>
      <c r="N17" s="91">
        <f>'Occ T2'!I174</f>
        <v>1.4868887049525048</v>
      </c>
    </row>
    <row r="18" spans="12:14" x14ac:dyDescent="0.2">
      <c r="L18" s="91" t="str">
        <f>'Occ T3'!A40</f>
        <v>71 Sales occupations</v>
      </c>
      <c r="M18" s="91">
        <f>'Occ T2'!H173</f>
        <v>-0.63648197627547143</v>
      </c>
      <c r="N18" s="91">
        <f>'Occ T2'!I173</f>
        <v>-0.26459849990259077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-0.1495664727665269</v>
      </c>
      <c r="N19" s="91">
        <f>'Occ T1'!I86</f>
        <v>0.13214102383487525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0.31486224119945394</v>
      </c>
      <c r="N21" s="91">
        <f>'Occ T2'!I172</f>
        <v>-1.1542668058508343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-0.58161065940293133</v>
      </c>
      <c r="N22" s="91">
        <f>'Occ T2'!I171</f>
        <v>-0.31007220961045689</v>
      </c>
    </row>
    <row r="23" spans="12:14" x14ac:dyDescent="0.2">
      <c r="L23" s="91" t="str">
        <f>'Occ T3'!A35</f>
        <v>61 Caring personal service occupations</v>
      </c>
      <c r="M23" s="91">
        <f>'Occ T2'!H170</f>
        <v>-0.2801966365489017</v>
      </c>
      <c r="N23" s="91">
        <f>'Occ T2'!I170</f>
        <v>0.63092417564396541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-0.3489154709574338</v>
      </c>
      <c r="N24" s="91">
        <f>'Occ T1'!I85</f>
        <v>0.3858037854583829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-3.0575912399927629</v>
      </c>
      <c r="N26" s="91">
        <f>'Occ T2'!I169</f>
        <v>0.98291192321080523</v>
      </c>
    </row>
    <row r="27" spans="12:14" x14ac:dyDescent="0.2">
      <c r="L27" s="91" t="str">
        <f>'Occ T3'!A31</f>
        <v>53 Skilled construction and building trades</v>
      </c>
      <c r="M27" s="91">
        <f>'Occ T2'!H168</f>
        <v>-2.3094989311819192</v>
      </c>
      <c r="N27" s="91">
        <f>'Occ T2'!I168</f>
        <v>-0.4327252583832375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-1.7961459721462791</v>
      </c>
      <c r="N28" s="91">
        <f>'Occ T2'!I167</f>
        <v>5.8445568816889448E-2</v>
      </c>
    </row>
    <row r="29" spans="12:14" x14ac:dyDescent="0.2">
      <c r="L29" s="91" t="str">
        <f>'Occ T3'!A29</f>
        <v>51 Skilled agricultural and related trades</v>
      </c>
      <c r="M29" s="91">
        <f>'Occ T2'!H166</f>
        <v>-3.4815118460304495</v>
      </c>
      <c r="N29" s="91">
        <f>'Occ T2'!I166</f>
        <v>0.98992028928843734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-2.4449509566004557</v>
      </c>
      <c r="N30" s="91">
        <f>'Occ T1'!I84</f>
        <v>0.23347015723682585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-2.5164940333426089</v>
      </c>
      <c r="N32" s="91">
        <f>'Occ T2'!I165</f>
        <v>-2.3845630763054793</v>
      </c>
    </row>
    <row r="33" spans="12:14" x14ac:dyDescent="0.2">
      <c r="L33" s="91" t="str">
        <f>'Occ T3'!A25</f>
        <v>41 Administrative occupations</v>
      </c>
      <c r="M33" s="91">
        <f>'Occ T2'!H164</f>
        <v>-5.2724324930941702E-2</v>
      </c>
      <c r="N33" s="91">
        <f>'Occ T2'!I164</f>
        <v>-0.13802552104551502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-0.59007196320791655</v>
      </c>
      <c r="N34" s="91">
        <f>'Occ T1'!I83</f>
        <v>-0.54511576664943995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1.6859854561369625</v>
      </c>
      <c r="N36" s="91">
        <f>'Occ T2'!I163</f>
        <v>0.54961210383819292</v>
      </c>
    </row>
    <row r="37" spans="12:14" x14ac:dyDescent="0.2">
      <c r="L37" s="91" t="str">
        <f>'Occ T3'!A21</f>
        <v>34 Culture, media and sports occupations</v>
      </c>
      <c r="M37" s="91">
        <f>'Occ T2'!H162</f>
        <v>-0.51603414345694487</v>
      </c>
      <c r="N37" s="91">
        <f>'Occ T2'!I162</f>
        <v>-4.654920424517206E-2</v>
      </c>
    </row>
    <row r="38" spans="12:14" x14ac:dyDescent="0.2">
      <c r="L38" s="91" t="str">
        <f>'Occ T3'!A20</f>
        <v>33 Protective service occupations</v>
      </c>
      <c r="M38" s="91">
        <f>'Occ T2'!H161</f>
        <v>0.38339358652683675</v>
      </c>
      <c r="N38" s="91">
        <f>'Occ T2'!I161</f>
        <v>-0.42809966617761708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2.8968015301693573</v>
      </c>
      <c r="N39" s="91">
        <f>'Occ T2'!I160</f>
        <v>3.7774922232588493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4.4949333052737295</v>
      </c>
      <c r="N40" s="91">
        <f>'Occ T2'!I159</f>
        <v>0.27086833707254954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1.6777185862695054</v>
      </c>
      <c r="N41" s="91">
        <f>'Occ T1'!I82</f>
        <v>0.85939072743164147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4.0925749525414057</v>
      </c>
      <c r="N43" s="91">
        <f>'Occ T2'!I158</f>
        <v>1.0555105193156056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1.5857210044958769</v>
      </c>
      <c r="N44" s="91">
        <f>'Occ T2'!I157</f>
        <v>0.20096411624663801</v>
      </c>
    </row>
    <row r="45" spans="12:14" x14ac:dyDescent="0.2">
      <c r="L45" s="91" t="str">
        <f>'Occ T3'!A13</f>
        <v>22 Health professionals</v>
      </c>
      <c r="M45" s="91">
        <f>'Occ T2'!H156</f>
        <v>3.3545627399119482</v>
      </c>
      <c r="N45" s="91">
        <f>'Occ T2'!I156</f>
        <v>-2.0253296067396231E-2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2.9647110156057144</v>
      </c>
      <c r="N46" s="91">
        <f>'Occ T2'!I155</f>
        <v>2.3589462451171217</v>
      </c>
    </row>
    <row r="47" spans="12:14" x14ac:dyDescent="0.2">
      <c r="L47" s="114" t="str">
        <f>"["&amp;'Occ T3'!A11&amp;"]"</f>
        <v>[Professional occupations]</v>
      </c>
      <c r="M47" s="91">
        <f>'Occ T1'!H81</f>
        <v>3.0695570656162241</v>
      </c>
      <c r="N47" s="91">
        <f>'Occ T1'!I81</f>
        <v>1.0952000365771264</v>
      </c>
    </row>
    <row r="49" spans="12:14" x14ac:dyDescent="0.2">
      <c r="L49" s="107" t="str">
        <f>'Occ T3'!A9</f>
        <v>12 Other managers and proprietors</v>
      </c>
      <c r="M49" s="91">
        <f>'Occ T2'!H154</f>
        <v>0.84052805168381983</v>
      </c>
      <c r="N49" s="91">
        <f>'Occ T2'!I154</f>
        <v>1.1945592216803913</v>
      </c>
    </row>
    <row r="50" spans="12:14" x14ac:dyDescent="0.2">
      <c r="L50" s="107" t="str">
        <f>'Occ T3'!A8</f>
        <v>11 Corporate managers and directors</v>
      </c>
      <c r="M50" s="91">
        <f>'Occ T2'!H153</f>
        <v>3.5928283515284543</v>
      </c>
      <c r="N50" s="91">
        <f>'Occ T2'!I153</f>
        <v>-2.3758665971918003E-2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2.7481043513812864</v>
      </c>
      <c r="N51" s="91">
        <f>'Occ T1'!I80</f>
        <v>0.35126245218615182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Kent and Medway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11.94926270104186</v>
      </c>
      <c r="N82" s="94">
        <f>'Occ T2'!F119</f>
        <v>-0.26276887579908248</v>
      </c>
    </row>
    <row r="83" spans="12:14" x14ac:dyDescent="0.2">
      <c r="L83" s="10" t="str">
        <f>name!D5</f>
        <v>12 Other managers and proprietors</v>
      </c>
      <c r="M83" s="94">
        <f>'Occ T2'!D9-'Occ T2'!B9</f>
        <v>1.2361063544906479</v>
      </c>
      <c r="N83" s="94">
        <f>'Occ T2'!F120</f>
        <v>5.8800232121029588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7.2637328556220382</v>
      </c>
      <c r="N84" s="94">
        <f>'Occ T2'!F121</f>
        <v>22.376556710876258</v>
      </c>
    </row>
    <row r="85" spans="12:14" x14ac:dyDescent="0.2">
      <c r="L85" s="10" t="str">
        <f>name!D7</f>
        <v>22 Health professionals</v>
      </c>
      <c r="M85" s="94">
        <f>'Occ T2'!D11-'Occ T2'!B11</f>
        <v>5.4028303715473491</v>
      </c>
      <c r="N85" s="94">
        <f>'Occ T2'!F122</f>
        <v>-0.10777127825943467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3.1217914840924053</v>
      </c>
      <c r="N86" s="94">
        <f>'Occ T2'!F123</f>
        <v>1.261615555139997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10.894711864748778</v>
      </c>
      <c r="N87" s="94">
        <f>'Occ T2'!F124</f>
        <v>10.226581727536903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3.0673665381767563</v>
      </c>
      <c r="N88" s="94">
        <f>'Occ T2'!F125</f>
        <v>0.64360805960229861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2.0801453050267078</v>
      </c>
      <c r="N89" s="94">
        <f>'Occ T2'!F126</f>
        <v>11.63139938420422</v>
      </c>
    </row>
    <row r="90" spans="12:14" x14ac:dyDescent="0.2">
      <c r="L90" s="10" t="str">
        <f>name!D12</f>
        <v>33 Protective service occupations</v>
      </c>
      <c r="M90" s="94">
        <f>'Occ T2'!D16-'Occ T2'!B16</f>
        <v>0.22843569411272746</v>
      </c>
      <c r="N90" s="94">
        <f>'Occ T2'!F127</f>
        <v>-0.75127113031929937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-0.4811593045637288</v>
      </c>
      <c r="N91" s="94">
        <f>'Occ T2'!F128</f>
        <v>-0.12778416401818049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4.6309805857592892</v>
      </c>
      <c r="N92" s="94">
        <f>'Occ T2'!F129</f>
        <v>4.9481533994794873</v>
      </c>
    </row>
    <row r="93" spans="12:14" x14ac:dyDescent="0.2">
      <c r="L93" s="10" t="str">
        <f>name!D15</f>
        <v>41 Administrative occupations</v>
      </c>
      <c r="M93" s="94">
        <f>'Occ T2'!D19-'Occ T2'!B19</f>
        <v>-0.18618834575930521</v>
      </c>
      <c r="N93" s="94">
        <f>'Occ T2'!F130</f>
        <v>-1.445917955419219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-2.4795310335297422</v>
      </c>
      <c r="N94" s="94">
        <f>'Occ T2'!F131</f>
        <v>-5.5411896044440603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-1.6985156196745432</v>
      </c>
      <c r="N95" s="94">
        <f>'Occ T2'!F132</f>
        <v>1.3952400717077733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-2.4109250503833763</v>
      </c>
      <c r="N96" s="94">
        <f>'Occ T2'!F133</f>
        <v>0.2237358145025965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-2.9776993434523327</v>
      </c>
      <c r="N97" s="94">
        <f>'Occ T2'!F134</f>
        <v>-1.5132444162547571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-2.6977861237970302</v>
      </c>
      <c r="N98" s="94">
        <f>'Occ T2'!F135</f>
        <v>2.538105198974911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-0.85513232456300869</v>
      </c>
      <c r="N99" s="94">
        <f>'Occ T2'!F136</f>
        <v>5.9881160308263119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-0.60945651830461856</v>
      </c>
      <c r="N100" s="94">
        <f>'Occ T2'!F137</f>
        <v>-0.93729849933134091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1.6178300658518552E-2</v>
      </c>
      <c r="N101" s="94">
        <f>'Occ T2'!F138</f>
        <v>-0.16579943007131004</v>
      </c>
    </row>
    <row r="102" spans="12:14" x14ac:dyDescent="0.2">
      <c r="L102" s="10" t="str">
        <f>name!D24</f>
        <v>71 Sales occupations</v>
      </c>
      <c r="M102" s="94">
        <f>'Occ T2'!D28-'Occ T2'!B28</f>
        <v>-1.6873157895609978</v>
      </c>
      <c r="N102" s="94">
        <f>'Occ T2'!F139</f>
        <v>-2.0265433662337244</v>
      </c>
    </row>
    <row r="103" spans="12:14" x14ac:dyDescent="0.2">
      <c r="L103" s="10" t="str">
        <f>name!D25</f>
        <v>72 Customer service occupations</v>
      </c>
      <c r="M103" s="94">
        <f>'Occ T2'!D29-'Occ T2'!B29</f>
        <v>1.1954640983992793</v>
      </c>
      <c r="N103" s="94">
        <f>'Occ T2'!F140</f>
        <v>3.3364167443116273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-1.4208288917080356</v>
      </c>
      <c r="N104" s="94">
        <f>'Occ T2'!F141</f>
        <v>0.48403418869173542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-2.7999704078877556</v>
      </c>
      <c r="N105" s="94">
        <f>'Occ T2'!F142</f>
        <v>-0.31009348117958169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-2.6979096933849238</v>
      </c>
      <c r="N106" s="94">
        <f>'Occ T2'!F143</f>
        <v>10.161257410840895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-6.2355877071065748</v>
      </c>
      <c r="N107" s="94">
        <f>'Occ T2'!F144</f>
        <v>-11.994161307468659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21.849000000000387</v>
      </c>
      <c r="N109" s="94">
        <f>'Occ T2'!F146</f>
        <v>55.910999999999262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Kent and Medway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13.185369055532504</v>
      </c>
      <c r="N153" s="94">
        <f>'Occ T1'!H8</f>
        <v>5.6172543363038727</v>
      </c>
    </row>
    <row r="154" spans="1:14" x14ac:dyDescent="0.2">
      <c r="L154" s="10" t="str">
        <f>name!E5</f>
        <v>Professional occupations</v>
      </c>
      <c r="M154" s="94">
        <f>'Occ T1'!D9-'Occ T1'!B9</f>
        <v>26.683066576010532</v>
      </c>
      <c r="N154" s="94">
        <f>'Occ T1'!H9</f>
        <v>33.756982715293731</v>
      </c>
    </row>
    <row r="155" spans="1:14" x14ac:dyDescent="0.2">
      <c r="L155" s="10" t="str">
        <f>name!E6</f>
        <v>Associate professional occupations</v>
      </c>
      <c r="M155" s="94">
        <f>'Occ T1'!D10-'Occ T1'!B10</f>
        <v>9.5257688185117502</v>
      </c>
      <c r="N155" s="94">
        <f>'Occ T1'!H10</f>
        <v>16.344105548948534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-2.6657193792890439</v>
      </c>
      <c r="N156" s="94">
        <f>'Occ T1'!H11</f>
        <v>-6.9871075598632757</v>
      </c>
    </row>
    <row r="157" spans="1:14" x14ac:dyDescent="0.2">
      <c r="L157" s="10" t="str">
        <f>name!E8</f>
        <v>Skilled trades occupations</v>
      </c>
      <c r="M157" s="94">
        <f>'Occ T1'!D12-'Occ T1'!B12</f>
        <v>-9.7849261373072807</v>
      </c>
      <c r="N157" s="94">
        <f>'Occ T1'!H12</f>
        <v>2.6438366689305326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-1.4484105422091176</v>
      </c>
      <c r="N158" s="94">
        <f>'Occ T1'!H13</f>
        <v>4.8850181014236682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-0.49185169116171323</v>
      </c>
      <c r="N159" s="94">
        <f>'Occ T1'!H14</f>
        <v>1.3098733780778957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-4.2207992995957895</v>
      </c>
      <c r="N160" s="94">
        <f>'Occ T1'!H15</f>
        <v>0.17394070751215196</v>
      </c>
    </row>
    <row r="161" spans="12:14" x14ac:dyDescent="0.2">
      <c r="L161" s="10" t="str">
        <f>name!E12</f>
        <v>Elementary occupations</v>
      </c>
      <c r="M161" s="94">
        <f>'Occ T1'!D16-'Occ T1'!B16</f>
        <v>-8.933497400491504</v>
      </c>
      <c r="N161" s="94">
        <f>'Occ T1'!H16</f>
        <v>-1.8329038966277551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21.84900000000016</v>
      </c>
      <c r="N163" s="94">
        <f>'Occ T1'!H18</f>
        <v>55.910999999999355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Kent and Medway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72.590750486944501</v>
      </c>
      <c r="N5" s="87">
        <f>SUM(N6:N7)</f>
        <v>81.460300338790944</v>
      </c>
      <c r="O5" s="87">
        <f t="shared" ref="O5:AL5" si="1">SUM(O6:O7)</f>
        <v>84.341399192468529</v>
      </c>
      <c r="P5" s="87">
        <f t="shared" si="1"/>
        <v>85.969687203149647</v>
      </c>
      <c r="Q5" s="87">
        <f t="shared" si="1"/>
        <v>88.687741556580733</v>
      </c>
      <c r="R5" s="87">
        <f t="shared" si="1"/>
        <v>90.828530901356245</v>
      </c>
      <c r="S5" s="87">
        <f t="shared" si="1"/>
        <v>97.006423648236762</v>
      </c>
      <c r="T5" s="87">
        <f t="shared" si="1"/>
        <v>98.063350171365329</v>
      </c>
      <c r="U5" s="87">
        <f t="shared" si="1"/>
        <v>95.748113039129663</v>
      </c>
      <c r="V5" s="87">
        <f t="shared" si="1"/>
        <v>103.47580645761074</v>
      </c>
      <c r="W5" s="87">
        <f t="shared" si="1"/>
        <v>104.01389995688875</v>
      </c>
      <c r="X5" s="87">
        <f t="shared" si="1"/>
        <v>94.64847382590132</v>
      </c>
      <c r="Y5" s="87">
        <f t="shared" si="1"/>
        <v>95.777862531791627</v>
      </c>
      <c r="Z5" s="87">
        <f t="shared" si="1"/>
        <v>97.136649566150396</v>
      </c>
      <c r="AA5" s="87">
        <f t="shared" si="1"/>
        <v>98.57821092206035</v>
      </c>
      <c r="AB5" s="87">
        <f t="shared" si="1"/>
        <v>99.683251444150102</v>
      </c>
      <c r="AC5" s="87">
        <f t="shared" si="1"/>
        <v>100.70050253384858</v>
      </c>
      <c r="AD5" s="87">
        <f t="shared" si="1"/>
        <v>101.6834431415146</v>
      </c>
      <c r="AE5" s="87">
        <f t="shared" si="1"/>
        <v>102.64027030423233</v>
      </c>
      <c r="AF5" s="87">
        <f t="shared" si="1"/>
        <v>103.57595212449476</v>
      </c>
      <c r="AG5" s="87">
        <f t="shared" si="1"/>
        <v>104.55774291993094</v>
      </c>
      <c r="AH5" s="87">
        <f t="shared" si="1"/>
        <v>105.51798146706341</v>
      </c>
      <c r="AI5" s="87">
        <f t="shared" si="1"/>
        <v>106.51738337756706</v>
      </c>
      <c r="AJ5" s="87">
        <f t="shared" si="1"/>
        <v>107.50568417442641</v>
      </c>
      <c r="AK5" s="87">
        <f t="shared" si="1"/>
        <v>108.59559323457786</v>
      </c>
      <c r="AL5" s="87">
        <f t="shared" si="1"/>
        <v>109.63115429319262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51.194286586123951</v>
      </c>
      <c r="N6" s="11">
        <v>56.647397101770046</v>
      </c>
      <c r="O6" s="11">
        <v>58.342890138106938</v>
      </c>
      <c r="P6" s="11">
        <v>59.288013896153949</v>
      </c>
      <c r="Q6" s="11">
        <v>58.815554584280811</v>
      </c>
      <c r="R6" s="11">
        <v>61.906221069263793</v>
      </c>
      <c r="S6" s="11">
        <v>69.252801701787831</v>
      </c>
      <c r="T6" s="11">
        <v>69.046666840635623</v>
      </c>
      <c r="U6" s="11">
        <v>67.173938173939561</v>
      </c>
      <c r="V6" s="11">
        <v>72.86264646646768</v>
      </c>
      <c r="W6" s="11">
        <v>73.855483770305653</v>
      </c>
      <c r="X6" s="11">
        <v>64.767793064915949</v>
      </c>
      <c r="Y6" s="11">
        <v>65.432023515089696</v>
      </c>
      <c r="Z6" s="11">
        <v>66.26646520789393</v>
      </c>
      <c r="AA6" s="11">
        <v>67.155599621023043</v>
      </c>
      <c r="AB6" s="11">
        <v>67.811016245040634</v>
      </c>
      <c r="AC6" s="11">
        <v>68.398548346642059</v>
      </c>
      <c r="AD6" s="11">
        <v>68.953273019854279</v>
      </c>
      <c r="AE6" s="11">
        <v>69.506846304195292</v>
      </c>
      <c r="AF6" s="11">
        <v>70.047343785787675</v>
      </c>
      <c r="AG6" s="11">
        <v>70.619579662587398</v>
      </c>
      <c r="AH6" s="11">
        <v>71.176017853352064</v>
      </c>
      <c r="AI6" s="11">
        <v>71.759081349903568</v>
      </c>
      <c r="AJ6" s="11">
        <v>72.341875325364327</v>
      </c>
      <c r="AK6" s="11">
        <v>72.992380745011531</v>
      </c>
      <c r="AL6" s="11">
        <v>73.592714894506571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21.396463900820549</v>
      </c>
      <c r="N7" s="11">
        <v>24.812903237020898</v>
      </c>
      <c r="O7" s="11">
        <v>25.998509054361595</v>
      </c>
      <c r="P7" s="11">
        <v>26.681673306995698</v>
      </c>
      <c r="Q7" s="11">
        <v>29.872186972299922</v>
      </c>
      <c r="R7" s="11">
        <v>28.922309832092452</v>
      </c>
      <c r="S7" s="11">
        <v>27.753621946448927</v>
      </c>
      <c r="T7" s="11">
        <v>29.016683330729713</v>
      </c>
      <c r="U7" s="11">
        <v>28.574174865190098</v>
      </c>
      <c r="V7" s="11">
        <v>30.613159991143068</v>
      </c>
      <c r="W7" s="11">
        <v>30.1584161865831</v>
      </c>
      <c r="X7" s="11">
        <v>29.880680760985371</v>
      </c>
      <c r="Y7" s="11">
        <v>30.345839016701934</v>
      </c>
      <c r="Z7" s="11">
        <v>30.87018435825647</v>
      </c>
      <c r="AA7" s="11">
        <v>31.422611301037303</v>
      </c>
      <c r="AB7" s="11">
        <v>31.872235199109461</v>
      </c>
      <c r="AC7" s="11">
        <v>32.301954187206519</v>
      </c>
      <c r="AD7" s="11">
        <v>32.730170121660315</v>
      </c>
      <c r="AE7" s="11">
        <v>33.133424000037031</v>
      </c>
      <c r="AF7" s="11">
        <v>33.52860833870708</v>
      </c>
      <c r="AG7" s="11">
        <v>33.938163257343547</v>
      </c>
      <c r="AH7" s="11">
        <v>34.341963613711336</v>
      </c>
      <c r="AI7" s="11">
        <v>34.758302027663483</v>
      </c>
      <c r="AJ7" s="11">
        <v>35.163808849062079</v>
      </c>
      <c r="AK7" s="11">
        <v>35.603212489566332</v>
      </c>
      <c r="AL7" s="11">
        <v>36.038439398686059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158.89978913553725</v>
      </c>
      <c r="N9" s="87">
        <f>SUM(N10:N13)</f>
        <v>157.31736338663401</v>
      </c>
      <c r="O9" s="87">
        <f t="shared" ref="O9:AL9" si="3">SUM(O10:O13)</f>
        <v>155.70208289418778</v>
      </c>
      <c r="P9" s="87">
        <f t="shared" si="3"/>
        <v>157.70246776103147</v>
      </c>
      <c r="Q9" s="87">
        <f t="shared" si="3"/>
        <v>161.33060587202363</v>
      </c>
      <c r="R9" s="87">
        <f t="shared" si="3"/>
        <v>163.50547501266516</v>
      </c>
      <c r="S9" s="87">
        <f t="shared" si="3"/>
        <v>177.46883926927322</v>
      </c>
      <c r="T9" s="87">
        <f t="shared" si="3"/>
        <v>171.02135791352714</v>
      </c>
      <c r="U9" s="87">
        <f t="shared" si="3"/>
        <v>170.78291661720522</v>
      </c>
      <c r="V9" s="87">
        <f t="shared" si="3"/>
        <v>185.31047293259417</v>
      </c>
      <c r="W9" s="87">
        <f t="shared" si="3"/>
        <v>190.18854158867569</v>
      </c>
      <c r="X9" s="87">
        <f t="shared" si="3"/>
        <v>195.45617133537667</v>
      </c>
      <c r="Y9" s="87">
        <f t="shared" si="3"/>
        <v>197.13062180442856</v>
      </c>
      <c r="Z9" s="87">
        <f t="shared" si="3"/>
        <v>199.51008039222583</v>
      </c>
      <c r="AA9" s="87">
        <f t="shared" si="3"/>
        <v>202.13163875740449</v>
      </c>
      <c r="AB9" s="87">
        <f t="shared" si="3"/>
        <v>204.25390451299776</v>
      </c>
      <c r="AC9" s="87">
        <f t="shared" si="3"/>
        <v>206.26454415254642</v>
      </c>
      <c r="AD9" s="87">
        <f t="shared" si="3"/>
        <v>208.19078706816009</v>
      </c>
      <c r="AE9" s="87">
        <f t="shared" si="3"/>
        <v>210.11335299663492</v>
      </c>
      <c r="AF9" s="87">
        <f t="shared" si="3"/>
        <v>212.00628971337215</v>
      </c>
      <c r="AG9" s="87">
        <f t="shared" si="3"/>
        <v>213.99644180220417</v>
      </c>
      <c r="AH9" s="87">
        <f t="shared" si="3"/>
        <v>215.92606773826515</v>
      </c>
      <c r="AI9" s="87">
        <f t="shared" si="3"/>
        <v>217.87728857482426</v>
      </c>
      <c r="AJ9" s="87">
        <f t="shared" si="3"/>
        <v>219.87746312737448</v>
      </c>
      <c r="AK9" s="87">
        <f t="shared" si="3"/>
        <v>221.95181435249071</v>
      </c>
      <c r="AL9" s="87">
        <f t="shared" si="3"/>
        <v>223.94552430396942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42.016584396463074</v>
      </c>
      <c r="N10" s="11">
        <v>41.019911332779444</v>
      </c>
      <c r="O10" s="11">
        <v>42.050474600792342</v>
      </c>
      <c r="P10" s="11">
        <v>41.448222143011257</v>
      </c>
      <c r="Q10" s="11">
        <v>44.117939849560976</v>
      </c>
      <c r="R10" s="11">
        <v>46.180650341641638</v>
      </c>
      <c r="S10" s="11">
        <v>50.235311096289038</v>
      </c>
      <c r="T10" s="11">
        <v>47.117867564272146</v>
      </c>
      <c r="U10" s="11">
        <v>48.016553479029469</v>
      </c>
      <c r="V10" s="11">
        <v>51.662154958670698</v>
      </c>
      <c r="W10" s="11">
        <v>53.444383197263676</v>
      </c>
      <c r="X10" s="11">
        <v>62.412741053537424</v>
      </c>
      <c r="Y10" s="11">
        <v>63.325710000908629</v>
      </c>
      <c r="Z10" s="11">
        <v>64.411309988362845</v>
      </c>
      <c r="AA10" s="11">
        <v>65.578076276664788</v>
      </c>
      <c r="AB10" s="11">
        <v>66.530248293397776</v>
      </c>
      <c r="AC10" s="11">
        <v>67.449553131466814</v>
      </c>
      <c r="AD10" s="11">
        <v>68.348722165027752</v>
      </c>
      <c r="AE10" s="11">
        <v>69.255705349514614</v>
      </c>
      <c r="AF10" s="11">
        <v>70.142010310796152</v>
      </c>
      <c r="AG10" s="11">
        <v>71.069050638001627</v>
      </c>
      <c r="AH10" s="11">
        <v>71.996246096890346</v>
      </c>
      <c r="AI10" s="11">
        <v>72.94517418003764</v>
      </c>
      <c r="AJ10" s="11">
        <v>73.894513347589225</v>
      </c>
      <c r="AK10" s="11">
        <v>74.868077628812017</v>
      </c>
      <c r="AL10" s="11">
        <v>75.820939908139934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28.454190377727883</v>
      </c>
      <c r="N11" s="11">
        <v>30.727690024567003</v>
      </c>
      <c r="O11" s="11">
        <v>29.743451831447153</v>
      </c>
      <c r="P11" s="11">
        <v>29.646016071584043</v>
      </c>
      <c r="Q11" s="11">
        <v>28.69291511110206</v>
      </c>
      <c r="R11" s="11">
        <v>30.121972136787999</v>
      </c>
      <c r="S11" s="11">
        <v>32.355530613733293</v>
      </c>
      <c r="T11" s="11">
        <v>33.196938410962595</v>
      </c>
      <c r="U11" s="11">
        <v>31.735497110949691</v>
      </c>
      <c r="V11" s="11">
        <v>35.73893158815779</v>
      </c>
      <c r="W11" s="11">
        <v>35.524802508335348</v>
      </c>
      <c r="X11" s="11">
        <v>33.888879171894885</v>
      </c>
      <c r="Y11" s="11">
        <v>33.95012332955298</v>
      </c>
      <c r="Z11" s="11">
        <v>34.123577666425582</v>
      </c>
      <c r="AA11" s="11">
        <v>34.306973465579574</v>
      </c>
      <c r="AB11" s="11">
        <v>34.427733506065778</v>
      </c>
      <c r="AC11" s="11">
        <v>34.530610424117931</v>
      </c>
      <c r="AD11" s="11">
        <v>34.614918360685763</v>
      </c>
      <c r="AE11" s="11">
        <v>34.692288615392712</v>
      </c>
      <c r="AF11" s="11">
        <v>34.784414453073602</v>
      </c>
      <c r="AG11" s="11">
        <v>34.896664446046202</v>
      </c>
      <c r="AH11" s="11">
        <v>35.00375532871378</v>
      </c>
      <c r="AI11" s="11">
        <v>35.112437283865717</v>
      </c>
      <c r="AJ11" s="11">
        <v>35.227292320409376</v>
      </c>
      <c r="AK11" s="11">
        <v>35.334853906523954</v>
      </c>
      <c r="AL11" s="11">
        <v>35.417031230075914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38.73444183085558</v>
      </c>
      <c r="N12" s="11">
        <v>38.433010153331807</v>
      </c>
      <c r="O12" s="11">
        <v>36.468671803441438</v>
      </c>
      <c r="P12" s="11">
        <v>38.353495049195182</v>
      </c>
      <c r="Q12" s="11">
        <v>38.66620237369078</v>
      </c>
      <c r="R12" s="11">
        <v>38.144706922161539</v>
      </c>
      <c r="S12" s="11">
        <v>41.137962516476598</v>
      </c>
      <c r="T12" s="11">
        <v>39.357811771792676</v>
      </c>
      <c r="U12" s="11">
        <v>39.671239226668817</v>
      </c>
      <c r="V12" s="11">
        <v>41.294697734427629</v>
      </c>
      <c r="W12" s="11">
        <v>41.266498406253945</v>
      </c>
      <c r="X12" s="11">
        <v>38.937998676409038</v>
      </c>
      <c r="Y12" s="11">
        <v>38.971394177203202</v>
      </c>
      <c r="Z12" s="11">
        <v>39.244175239125894</v>
      </c>
      <c r="AA12" s="11">
        <v>39.593781074534526</v>
      </c>
      <c r="AB12" s="11">
        <v>39.890929377157299</v>
      </c>
      <c r="AC12" s="11">
        <v>40.175657601577392</v>
      </c>
      <c r="AD12" s="11">
        <v>40.442639394322917</v>
      </c>
      <c r="AE12" s="11">
        <v>40.706850181790479</v>
      </c>
      <c r="AF12" s="11">
        <v>40.962129112445304</v>
      </c>
      <c r="AG12" s="11">
        <v>41.238372685983343</v>
      </c>
      <c r="AH12" s="11">
        <v>41.487038707184936</v>
      </c>
      <c r="AI12" s="11">
        <v>41.741986509214804</v>
      </c>
      <c r="AJ12" s="11">
        <v>42.003244400765617</v>
      </c>
      <c r="AK12" s="11">
        <v>42.274287408118049</v>
      </c>
      <c r="AL12" s="11">
        <v>42.528113961393942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49.694572530490717</v>
      </c>
      <c r="N13" s="11">
        <v>47.136751875955774</v>
      </c>
      <c r="O13" s="11">
        <v>47.439484658506856</v>
      </c>
      <c r="P13" s="11">
        <v>48.254734497241017</v>
      </c>
      <c r="Q13" s="11">
        <v>49.853548537669823</v>
      </c>
      <c r="R13" s="11">
        <v>49.058145612073972</v>
      </c>
      <c r="S13" s="11">
        <v>53.740035042774281</v>
      </c>
      <c r="T13" s="11">
        <v>51.348740166499709</v>
      </c>
      <c r="U13" s="11">
        <v>51.359626800557244</v>
      </c>
      <c r="V13" s="11">
        <v>56.614688651338042</v>
      </c>
      <c r="W13" s="11">
        <v>59.95285747682275</v>
      </c>
      <c r="X13" s="11">
        <v>60.216552433535306</v>
      </c>
      <c r="Y13" s="11">
        <v>60.883394296763747</v>
      </c>
      <c r="Z13" s="11">
        <v>61.731017498311495</v>
      </c>
      <c r="AA13" s="11">
        <v>62.652807940625586</v>
      </c>
      <c r="AB13" s="11">
        <v>63.404993336376926</v>
      </c>
      <c r="AC13" s="11">
        <v>64.108722995384284</v>
      </c>
      <c r="AD13" s="11">
        <v>64.784507148123652</v>
      </c>
      <c r="AE13" s="11">
        <v>65.458508849937118</v>
      </c>
      <c r="AF13" s="11">
        <v>66.117735837057111</v>
      </c>
      <c r="AG13" s="11">
        <v>66.792354032172994</v>
      </c>
      <c r="AH13" s="11">
        <v>67.439027605476099</v>
      </c>
      <c r="AI13" s="11">
        <v>68.077690601706095</v>
      </c>
      <c r="AJ13" s="11">
        <v>68.752413058610259</v>
      </c>
      <c r="AK13" s="11">
        <v>69.474595409036695</v>
      </c>
      <c r="AL13" s="11">
        <v>70.179439204359653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98.771375563640447</v>
      </c>
      <c r="N15" s="87">
        <f>SUM(N16:N20)</f>
        <v>102.35686160961069</v>
      </c>
      <c r="O15" s="87">
        <f t="shared" ref="O15:AL15" si="5">SUM(O16:O20)</f>
        <v>104.25519639940926</v>
      </c>
      <c r="P15" s="87">
        <f t="shared" si="5"/>
        <v>101.6390692351178</v>
      </c>
      <c r="Q15" s="87">
        <f t="shared" si="5"/>
        <v>106.40912614429824</v>
      </c>
      <c r="R15" s="87">
        <f t="shared" si="5"/>
        <v>109.80929809053069</v>
      </c>
      <c r="S15" s="87">
        <f t="shared" si="5"/>
        <v>113.75692298153658</v>
      </c>
      <c r="T15" s="87">
        <f t="shared" si="5"/>
        <v>114.81751650152916</v>
      </c>
      <c r="U15" s="87">
        <f t="shared" si="5"/>
        <v>110.94305088818084</v>
      </c>
      <c r="V15" s="87">
        <f t="shared" si="5"/>
        <v>115.39760412448831</v>
      </c>
      <c r="W15" s="87">
        <f t="shared" si="5"/>
        <v>119.33506690904244</v>
      </c>
      <c r="X15" s="87">
        <f t="shared" si="5"/>
        <v>120.27210363027157</v>
      </c>
      <c r="Y15" s="87">
        <f t="shared" si="5"/>
        <v>121.41469209846343</v>
      </c>
      <c r="Z15" s="87">
        <f t="shared" si="5"/>
        <v>122.77062022019311</v>
      </c>
      <c r="AA15" s="87">
        <f t="shared" si="5"/>
        <v>124.27996699997669</v>
      </c>
      <c r="AB15" s="87">
        <f t="shared" si="5"/>
        <v>125.42453717731622</v>
      </c>
      <c r="AC15" s="87">
        <f t="shared" si="5"/>
        <v>126.47831324012967</v>
      </c>
      <c r="AD15" s="87">
        <f t="shared" si="5"/>
        <v>127.45733260482729</v>
      </c>
      <c r="AE15" s="87">
        <f t="shared" si="5"/>
        <v>128.44464539348837</v>
      </c>
      <c r="AF15" s="87">
        <f t="shared" si="5"/>
        <v>129.46305084717841</v>
      </c>
      <c r="AG15" s="87">
        <f t="shared" si="5"/>
        <v>130.52651871281535</v>
      </c>
      <c r="AH15" s="87">
        <f t="shared" si="5"/>
        <v>131.52974337402333</v>
      </c>
      <c r="AI15" s="87">
        <f t="shared" si="5"/>
        <v>132.56473538441418</v>
      </c>
      <c r="AJ15" s="87">
        <f t="shared" si="5"/>
        <v>133.60785277543877</v>
      </c>
      <c r="AK15" s="87">
        <f t="shared" si="5"/>
        <v>134.6661920501441</v>
      </c>
      <c r="AL15" s="87">
        <f t="shared" si="5"/>
        <v>135.67917245799097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13.014174454529632</v>
      </c>
      <c r="N16" s="11">
        <v>12.739295957517795</v>
      </c>
      <c r="O16" s="11">
        <v>13.163009276360629</v>
      </c>
      <c r="P16" s="11">
        <v>13.053535294930086</v>
      </c>
      <c r="Q16" s="11">
        <v>12.482419172885184</v>
      </c>
      <c r="R16" s="11">
        <v>12.475062134687869</v>
      </c>
      <c r="S16" s="11">
        <v>13.664309079893863</v>
      </c>
      <c r="T16" s="11">
        <v>14.458554019952985</v>
      </c>
      <c r="U16" s="11">
        <v>14.270821785691894</v>
      </c>
      <c r="V16" s="11">
        <v>14.44425759613855</v>
      </c>
      <c r="W16" s="11">
        <v>15.542428672864625</v>
      </c>
      <c r="X16" s="11">
        <v>14.193692672421021</v>
      </c>
      <c r="Y16" s="11">
        <v>14.325300087603203</v>
      </c>
      <c r="Z16" s="11">
        <v>14.495553156146849</v>
      </c>
      <c r="AA16" s="11">
        <v>14.683712709399982</v>
      </c>
      <c r="AB16" s="11">
        <v>14.821823944239398</v>
      </c>
      <c r="AC16" s="11">
        <v>14.958587041173827</v>
      </c>
      <c r="AD16" s="11">
        <v>15.083125428790412</v>
      </c>
      <c r="AE16" s="11">
        <v>15.211397809646165</v>
      </c>
      <c r="AF16" s="11">
        <v>15.349709674695216</v>
      </c>
      <c r="AG16" s="11">
        <v>15.486527385353867</v>
      </c>
      <c r="AH16" s="11">
        <v>15.626555031488458</v>
      </c>
      <c r="AI16" s="11">
        <v>15.771070222837515</v>
      </c>
      <c r="AJ16" s="11">
        <v>15.909739162557907</v>
      </c>
      <c r="AK16" s="11">
        <v>16.051686936801545</v>
      </c>
      <c r="AL16" s="11">
        <v>16.186036732466924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11.333926163415315</v>
      </c>
      <c r="N17" s="11">
        <v>14.314155573606826</v>
      </c>
      <c r="O17" s="11">
        <v>13.245140733157053</v>
      </c>
      <c r="P17" s="11">
        <v>12.70896958874836</v>
      </c>
      <c r="Q17" s="11">
        <v>12.288485501264429</v>
      </c>
      <c r="R17" s="11">
        <v>13.553363519387618</v>
      </c>
      <c r="S17" s="11">
        <v>13.977278830646505</v>
      </c>
      <c r="T17" s="11">
        <v>13.869302906388738</v>
      </c>
      <c r="U17" s="11">
        <v>14.334554292781627</v>
      </c>
      <c r="V17" s="11">
        <v>15.34888680268083</v>
      </c>
      <c r="W17" s="11">
        <v>15.633508824414326</v>
      </c>
      <c r="X17" s="11">
        <v>22.678805684322775</v>
      </c>
      <c r="Y17" s="11">
        <v>22.961400048757152</v>
      </c>
      <c r="Z17" s="11">
        <v>23.313309594700996</v>
      </c>
      <c r="AA17" s="11">
        <v>23.682212330795089</v>
      </c>
      <c r="AB17" s="11">
        <v>24.013363618851077</v>
      </c>
      <c r="AC17" s="11">
        <v>24.338479721245839</v>
      </c>
      <c r="AD17" s="11">
        <v>24.650414030041773</v>
      </c>
      <c r="AE17" s="11">
        <v>24.9640412530456</v>
      </c>
      <c r="AF17" s="11">
        <v>25.281777981911745</v>
      </c>
      <c r="AG17" s="11">
        <v>25.616430656780402</v>
      </c>
      <c r="AH17" s="11">
        <v>25.922431526503107</v>
      </c>
      <c r="AI17" s="11">
        <v>26.259680583147023</v>
      </c>
      <c r="AJ17" s="11">
        <v>26.594533470132962</v>
      </c>
      <c r="AK17" s="11">
        <v>26.929986306264368</v>
      </c>
      <c r="AL17" s="11">
        <v>27.264908208618547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11.389217704921673</v>
      </c>
      <c r="N18" s="11">
        <v>12.799677422052726</v>
      </c>
      <c r="O18" s="11">
        <v>12.484587197179669</v>
      </c>
      <c r="P18" s="11">
        <v>11.749009946186222</v>
      </c>
      <c r="Q18" s="11">
        <v>11.585125692831827</v>
      </c>
      <c r="R18" s="11">
        <v>11.825486350138894</v>
      </c>
      <c r="S18" s="11">
        <v>12.635722533551947</v>
      </c>
      <c r="T18" s="11">
        <v>11.905922751381373</v>
      </c>
      <c r="U18" s="11">
        <v>11.471075224319399</v>
      </c>
      <c r="V18" s="11">
        <v>11.425728538428837</v>
      </c>
      <c r="W18" s="11">
        <v>12.053922044251621</v>
      </c>
      <c r="X18" s="11">
        <v>10.154967413869988</v>
      </c>
      <c r="Y18" s="11">
        <v>10.280721997518421</v>
      </c>
      <c r="Z18" s="11">
        <v>10.37921005583968</v>
      </c>
      <c r="AA18" s="11">
        <v>10.489493807333018</v>
      </c>
      <c r="AB18" s="11">
        <v>10.564070121558711</v>
      </c>
      <c r="AC18" s="11">
        <v>10.631529750328252</v>
      </c>
      <c r="AD18" s="11">
        <v>10.695732360809679</v>
      </c>
      <c r="AE18" s="11">
        <v>10.768890485597726</v>
      </c>
      <c r="AF18" s="11">
        <v>10.857556758249171</v>
      </c>
      <c r="AG18" s="11">
        <v>10.950932789716715</v>
      </c>
      <c r="AH18" s="11">
        <v>11.032714131163134</v>
      </c>
      <c r="AI18" s="11">
        <v>11.106389593702511</v>
      </c>
      <c r="AJ18" s="11">
        <v>11.177103670298836</v>
      </c>
      <c r="AK18" s="11">
        <v>11.239033629615637</v>
      </c>
      <c r="AL18" s="11">
        <v>11.302650913932322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11.895643856359985</v>
      </c>
      <c r="N19" s="11">
        <v>14.434845466953663</v>
      </c>
      <c r="O19" s="11">
        <v>15.659694608418793</v>
      </c>
      <c r="P19" s="11">
        <v>14.558494853962625</v>
      </c>
      <c r="Q19" s="11">
        <v>16.822495599925617</v>
      </c>
      <c r="R19" s="11">
        <v>18.841810956509402</v>
      </c>
      <c r="S19" s="11">
        <v>17.309451853011659</v>
      </c>
      <c r="T19" s="11">
        <v>19.718199592701083</v>
      </c>
      <c r="U19" s="11">
        <v>17.779938861373822</v>
      </c>
      <c r="V19" s="11">
        <v>17.707729219127671</v>
      </c>
      <c r="W19" s="11">
        <v>18.360651651945673</v>
      </c>
      <c r="X19" s="11">
        <v>16.072493407963265</v>
      </c>
      <c r="Y19" s="11">
        <v>16.234048480157739</v>
      </c>
      <c r="Z19" s="11">
        <v>16.417367507364215</v>
      </c>
      <c r="AA19" s="11">
        <v>16.624486063631824</v>
      </c>
      <c r="AB19" s="11">
        <v>16.779241204134077</v>
      </c>
      <c r="AC19" s="11">
        <v>16.920329885433986</v>
      </c>
      <c r="AD19" s="11">
        <v>17.055386099124547</v>
      </c>
      <c r="AE19" s="11">
        <v>17.199141068458317</v>
      </c>
      <c r="AF19" s="11">
        <v>17.337003643208252</v>
      </c>
      <c r="AG19" s="11">
        <v>17.476312750174035</v>
      </c>
      <c r="AH19" s="11">
        <v>17.610583621426141</v>
      </c>
      <c r="AI19" s="11">
        <v>17.764905135569002</v>
      </c>
      <c r="AJ19" s="11">
        <v>17.91200256161623</v>
      </c>
      <c r="AK19" s="11">
        <v>18.081804741272716</v>
      </c>
      <c r="AL19" s="11">
        <v>18.232867487927493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51.138413384413838</v>
      </c>
      <c r="N20" s="11">
        <v>48.068887189479682</v>
      </c>
      <c r="O20" s="11">
        <v>49.702764584293107</v>
      </c>
      <c r="P20" s="11">
        <v>49.569059551290501</v>
      </c>
      <c r="Q20" s="11">
        <v>53.230600177391182</v>
      </c>
      <c r="R20" s="11">
        <v>53.113575129806911</v>
      </c>
      <c r="S20" s="11">
        <v>56.170160684432595</v>
      </c>
      <c r="T20" s="11">
        <v>54.865537231104966</v>
      </c>
      <c r="U20" s="11">
        <v>53.086660724014102</v>
      </c>
      <c r="V20" s="11">
        <v>56.471001968112418</v>
      </c>
      <c r="W20" s="11">
        <v>57.7445557155662</v>
      </c>
      <c r="X20" s="11">
        <v>57.172144451694514</v>
      </c>
      <c r="Y20" s="11">
        <v>57.61322148442693</v>
      </c>
      <c r="Z20" s="11">
        <v>58.165179906141375</v>
      </c>
      <c r="AA20" s="11">
        <v>58.800062088816766</v>
      </c>
      <c r="AB20" s="11">
        <v>59.246038288532958</v>
      </c>
      <c r="AC20" s="11">
        <v>59.629386841947756</v>
      </c>
      <c r="AD20" s="11">
        <v>59.972674686060884</v>
      </c>
      <c r="AE20" s="11">
        <v>60.301174776740567</v>
      </c>
      <c r="AF20" s="11">
        <v>60.637002789114007</v>
      </c>
      <c r="AG20" s="11">
        <v>60.996315130790308</v>
      </c>
      <c r="AH20" s="11">
        <v>61.337459063442481</v>
      </c>
      <c r="AI20" s="11">
        <v>61.662689849158134</v>
      </c>
      <c r="AJ20" s="11">
        <v>62.014473910832841</v>
      </c>
      <c r="AK20" s="11">
        <v>62.363680436189838</v>
      </c>
      <c r="AL20" s="11">
        <v>62.692709115045687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94.154722932846681</v>
      </c>
      <c r="N22" s="87">
        <f>SUM(N23:N24)</f>
        <v>92.265777049803489</v>
      </c>
      <c r="O22" s="87">
        <f t="shared" ref="O22:AL22" si="7">SUM(O23:O24)</f>
        <v>90.981241407060168</v>
      </c>
      <c r="P22" s="87">
        <f t="shared" si="7"/>
        <v>88.09255099056918</v>
      </c>
      <c r="Q22" s="87">
        <f t="shared" si="7"/>
        <v>91.176301763030025</v>
      </c>
      <c r="R22" s="87">
        <f t="shared" si="7"/>
        <v>91.424946532115371</v>
      </c>
      <c r="S22" s="87">
        <f t="shared" si="7"/>
        <v>90.786793157139996</v>
      </c>
      <c r="T22" s="87">
        <f t="shared" si="7"/>
        <v>91.445616530550666</v>
      </c>
      <c r="U22" s="87">
        <f t="shared" si="7"/>
        <v>87.810907160299621</v>
      </c>
      <c r="V22" s="87">
        <f t="shared" si="7"/>
        <v>87.727055557925183</v>
      </c>
      <c r="W22" s="87">
        <f t="shared" si="7"/>
        <v>88.759227152826327</v>
      </c>
      <c r="X22" s="87">
        <f t="shared" si="7"/>
        <v>91.03481372991736</v>
      </c>
      <c r="Y22" s="87">
        <f t="shared" si="7"/>
        <v>90.472919538960141</v>
      </c>
      <c r="Z22" s="87">
        <f t="shared" si="7"/>
        <v>90.018937807351136</v>
      </c>
      <c r="AA22" s="87">
        <f t="shared" si="7"/>
        <v>89.646866010388393</v>
      </c>
      <c r="AB22" s="87">
        <f t="shared" si="7"/>
        <v>89.030308361823955</v>
      </c>
      <c r="AC22" s="87">
        <f t="shared" si="7"/>
        <v>88.353954418122399</v>
      </c>
      <c r="AD22" s="87">
        <f t="shared" si="7"/>
        <v>87.626055518240804</v>
      </c>
      <c r="AE22" s="87">
        <f t="shared" si="7"/>
        <v>86.896392721949184</v>
      </c>
      <c r="AF22" s="87">
        <f t="shared" si="7"/>
        <v>86.137341268953065</v>
      </c>
      <c r="AG22" s="87">
        <f t="shared" si="7"/>
        <v>85.462437301335115</v>
      </c>
      <c r="AH22" s="87">
        <f t="shared" si="7"/>
        <v>84.860361881579749</v>
      </c>
      <c r="AI22" s="87">
        <f t="shared" si="7"/>
        <v>84.190406363889835</v>
      </c>
      <c r="AJ22" s="87">
        <f t="shared" si="7"/>
        <v>83.449146311420805</v>
      </c>
      <c r="AK22" s="87">
        <f t="shared" si="7"/>
        <v>82.477658226602713</v>
      </c>
      <c r="AL22" s="87">
        <f t="shared" si="7"/>
        <v>81.772119592963051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68.923436957934598</v>
      </c>
      <c r="N23" s="11">
        <v>69.125448222884486</v>
      </c>
      <c r="O23" s="11">
        <v>69.121224547991275</v>
      </c>
      <c r="P23" s="11">
        <v>66.314989059662452</v>
      </c>
      <c r="Q23" s="11">
        <v>69.331928942762744</v>
      </c>
      <c r="R23" s="11">
        <v>70.701628761611772</v>
      </c>
      <c r="S23" s="11">
        <v>70.792604993895338</v>
      </c>
      <c r="T23" s="11">
        <v>71.04337431297256</v>
      </c>
      <c r="U23" s="11">
        <v>67.649126821785387</v>
      </c>
      <c r="V23" s="11">
        <v>68.995486730492729</v>
      </c>
      <c r="W23" s="11">
        <v>70.515440415852467</v>
      </c>
      <c r="X23" s="11">
        <v>72.751116957455636</v>
      </c>
      <c r="Y23" s="11">
        <v>72.599409738261528</v>
      </c>
      <c r="Z23" s="11">
        <v>72.544675021878419</v>
      </c>
      <c r="AA23" s="11">
        <v>72.577300382861509</v>
      </c>
      <c r="AB23" s="11">
        <v>72.385708854763124</v>
      </c>
      <c r="AC23" s="11">
        <v>72.139013086225575</v>
      </c>
      <c r="AD23" s="11">
        <v>71.81269378797019</v>
      </c>
      <c r="AE23" s="11">
        <v>71.461066711390444</v>
      </c>
      <c r="AF23" s="11">
        <v>71.13569197043212</v>
      </c>
      <c r="AG23" s="11">
        <v>70.85570049246202</v>
      </c>
      <c r="AH23" s="11">
        <v>70.529219639890258</v>
      </c>
      <c r="AI23" s="11">
        <v>70.150589002901896</v>
      </c>
      <c r="AJ23" s="11">
        <v>69.746292549066098</v>
      </c>
      <c r="AK23" s="11">
        <v>69.385994484566908</v>
      </c>
      <c r="AL23" s="11">
        <v>69.069522460433248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25.231285974912076</v>
      </c>
      <c r="N24" s="11">
        <v>23.140328826918996</v>
      </c>
      <c r="O24" s="11">
        <v>21.860016859068885</v>
      </c>
      <c r="P24" s="11">
        <v>21.777561930906721</v>
      </c>
      <c r="Q24" s="11">
        <v>21.844372820267278</v>
      </c>
      <c r="R24" s="11">
        <v>20.723317770503602</v>
      </c>
      <c r="S24" s="11">
        <v>19.994188163244655</v>
      </c>
      <c r="T24" s="11">
        <v>20.402242217578106</v>
      </c>
      <c r="U24" s="11">
        <v>20.161780338514241</v>
      </c>
      <c r="V24" s="11">
        <v>18.731568827432458</v>
      </c>
      <c r="W24" s="11">
        <v>18.24378673697386</v>
      </c>
      <c r="X24" s="11">
        <v>18.283696772461724</v>
      </c>
      <c r="Y24" s="11">
        <v>17.873509800698614</v>
      </c>
      <c r="Z24" s="11">
        <v>17.47426278547271</v>
      </c>
      <c r="AA24" s="11">
        <v>17.069565627526885</v>
      </c>
      <c r="AB24" s="11">
        <v>16.644599507060828</v>
      </c>
      <c r="AC24" s="11">
        <v>16.214941331896824</v>
      </c>
      <c r="AD24" s="11">
        <v>15.813361730270614</v>
      </c>
      <c r="AE24" s="11">
        <v>15.435326010558745</v>
      </c>
      <c r="AF24" s="11">
        <v>15.001649298520942</v>
      </c>
      <c r="AG24" s="11">
        <v>14.606736808873098</v>
      </c>
      <c r="AH24" s="11">
        <v>14.331142241689493</v>
      </c>
      <c r="AI24" s="11">
        <v>14.039817360987936</v>
      </c>
      <c r="AJ24" s="11">
        <v>13.702853762354712</v>
      </c>
      <c r="AK24" s="11">
        <v>13.091663742035811</v>
      </c>
      <c r="AL24" s="11">
        <v>12.702597132529799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80.009260497231324</v>
      </c>
      <c r="N26" s="87">
        <f>SUM(N27:N30)</f>
        <v>80.553968132855601</v>
      </c>
      <c r="O26" s="87">
        <f t="shared" ref="O26:AL26" si="9">SUM(O27:O30)</f>
        <v>79.017699136659374</v>
      </c>
      <c r="P26" s="87">
        <f t="shared" si="9"/>
        <v>80.446272514231282</v>
      </c>
      <c r="Q26" s="87">
        <f t="shared" si="9"/>
        <v>85.872172913072035</v>
      </c>
      <c r="R26" s="87">
        <f>SUM(R27:R30)</f>
        <v>84.052729800794793</v>
      </c>
      <c r="S26" s="87">
        <f t="shared" si="9"/>
        <v>89.995956352847486</v>
      </c>
      <c r="T26" s="87">
        <f t="shared" si="9"/>
        <v>89.408438864336205</v>
      </c>
      <c r="U26" s="87">
        <f t="shared" si="9"/>
        <v>78.057094102239404</v>
      </c>
      <c r="V26" s="87">
        <f t="shared" si="9"/>
        <v>85.490361925717622</v>
      </c>
      <c r="W26" s="87">
        <f t="shared" si="9"/>
        <v>74.267803663487513</v>
      </c>
      <c r="X26" s="87">
        <f t="shared" si="9"/>
        <v>76.016183014583333</v>
      </c>
      <c r="Y26" s="87">
        <f t="shared" si="9"/>
        <v>76.201422242655497</v>
      </c>
      <c r="Z26" s="87">
        <f t="shared" si="9"/>
        <v>76.738947425867252</v>
      </c>
      <c r="AA26" s="87">
        <f t="shared" si="9"/>
        <v>77.226147729514025</v>
      </c>
      <c r="AB26" s="87">
        <f t="shared" si="9"/>
        <v>77.309777593092264</v>
      </c>
      <c r="AC26" s="87">
        <f t="shared" si="9"/>
        <v>77.28456424665481</v>
      </c>
      <c r="AD26" s="87">
        <f t="shared" si="9"/>
        <v>77.19096303290118</v>
      </c>
      <c r="AE26" s="87">
        <f t="shared" si="9"/>
        <v>77.132367991613023</v>
      </c>
      <c r="AF26" s="87">
        <f t="shared" si="9"/>
        <v>77.074109027592357</v>
      </c>
      <c r="AG26" s="87">
        <f t="shared" si="9"/>
        <v>77.06071351114602</v>
      </c>
      <c r="AH26" s="87">
        <f t="shared" si="9"/>
        <v>77.027213389606331</v>
      </c>
      <c r="AI26" s="87">
        <f t="shared" si="9"/>
        <v>76.973185867577641</v>
      </c>
      <c r="AJ26" s="87">
        <f t="shared" si="9"/>
        <v>76.914697893165211</v>
      </c>
      <c r="AK26" s="87">
        <f t="shared" si="9"/>
        <v>76.924518582320033</v>
      </c>
      <c r="AL26" s="87">
        <f t="shared" si="9"/>
        <v>76.911640332418045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7.7775232653482842</v>
      </c>
      <c r="N27" s="11">
        <v>8.8181607190098763</v>
      </c>
      <c r="O27" s="11">
        <v>10.396750627420833</v>
      </c>
      <c r="P27" s="11">
        <v>8.451698292470768</v>
      </c>
      <c r="Q27" s="11">
        <v>12.65213063408161</v>
      </c>
      <c r="R27" s="11">
        <v>10.460813386382172</v>
      </c>
      <c r="S27" s="11">
        <v>10.818695462956219</v>
      </c>
      <c r="T27" s="11">
        <v>10.72243934722251</v>
      </c>
      <c r="U27" s="11">
        <v>9.5442242136172784</v>
      </c>
      <c r="V27" s="11">
        <v>12.198348221815962</v>
      </c>
      <c r="W27" s="11">
        <v>8.7622977667076292</v>
      </c>
      <c r="X27" s="11">
        <v>8.3362579697586074</v>
      </c>
      <c r="Y27" s="11">
        <v>8.4623416593149017</v>
      </c>
      <c r="Z27" s="11">
        <v>8.6274444323031041</v>
      </c>
      <c r="AA27" s="11">
        <v>8.7872401024557067</v>
      </c>
      <c r="AB27" s="11">
        <v>8.9143955549022973</v>
      </c>
      <c r="AC27" s="11">
        <v>9.0336544179782479</v>
      </c>
      <c r="AD27" s="11">
        <v>9.1464412532204094</v>
      </c>
      <c r="AE27" s="11">
        <v>9.2505967042657709</v>
      </c>
      <c r="AF27" s="11">
        <v>9.3588355888871888</v>
      </c>
      <c r="AG27" s="11">
        <v>9.4893669696479641</v>
      </c>
      <c r="AH27" s="11">
        <v>9.6178654017277232</v>
      </c>
      <c r="AI27" s="11">
        <v>9.7449359091544245</v>
      </c>
      <c r="AJ27" s="11">
        <v>9.8776937631231814</v>
      </c>
      <c r="AK27" s="11">
        <v>10.014028470188316</v>
      </c>
      <c r="AL27" s="11">
        <v>10.157537838415402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26.89290076397824</v>
      </c>
      <c r="N28" s="11">
        <v>27.367380254246157</v>
      </c>
      <c r="O28" s="11">
        <v>25.930938523141091</v>
      </c>
      <c r="P28" s="11">
        <v>27.146927634071403</v>
      </c>
      <c r="Q28" s="11">
        <v>28.231839579148239</v>
      </c>
      <c r="R28" s="11">
        <v>27.827382279357739</v>
      </c>
      <c r="S28" s="11">
        <v>29.794551413499718</v>
      </c>
      <c r="T28" s="11">
        <v>29.091401395465933</v>
      </c>
      <c r="U28" s="11">
        <v>26.989364608140416</v>
      </c>
      <c r="V28" s="11">
        <v>29.10570893262523</v>
      </c>
      <c r="W28" s="11">
        <v>25.416457228974362</v>
      </c>
      <c r="X28" s="11">
        <v>25.895487507189316</v>
      </c>
      <c r="Y28" s="11">
        <v>25.915438924296303</v>
      </c>
      <c r="Z28" s="11">
        <v>26.031107168520652</v>
      </c>
      <c r="AA28" s="11">
        <v>26.138669114047339</v>
      </c>
      <c r="AB28" s="11">
        <v>26.112857360022698</v>
      </c>
      <c r="AC28" s="11">
        <v>26.061633748260768</v>
      </c>
      <c r="AD28" s="11">
        <v>25.998242321868535</v>
      </c>
      <c r="AE28" s="11">
        <v>25.946799662949847</v>
      </c>
      <c r="AF28" s="11">
        <v>25.896284548312952</v>
      </c>
      <c r="AG28" s="11">
        <v>25.844264022220166</v>
      </c>
      <c r="AH28" s="11">
        <v>25.789060882623737</v>
      </c>
      <c r="AI28" s="11">
        <v>25.740240950042814</v>
      </c>
      <c r="AJ28" s="11">
        <v>25.702050367121444</v>
      </c>
      <c r="AK28" s="11">
        <v>25.683257869180515</v>
      </c>
      <c r="AL28" s="11">
        <v>25.640193043476959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30.483033443860069</v>
      </c>
      <c r="N29" s="11">
        <v>27.966294585787416</v>
      </c>
      <c r="O29" s="11">
        <v>25.664641533456933</v>
      </c>
      <c r="P29" s="11">
        <v>27.914855752821058</v>
      </c>
      <c r="Q29" s="11">
        <v>27.076283329404237</v>
      </c>
      <c r="R29" s="11">
        <v>27.005443884231831</v>
      </c>
      <c r="S29" s="11">
        <v>30.749042130660232</v>
      </c>
      <c r="T29" s="11">
        <v>31.089148018485886</v>
      </c>
      <c r="U29" s="11">
        <v>23.99951513887623</v>
      </c>
      <c r="V29" s="11">
        <v>26.707795216915041</v>
      </c>
      <c r="W29" s="11">
        <v>24.027744540779498</v>
      </c>
      <c r="X29" s="11">
        <v>24.950787976661577</v>
      </c>
      <c r="Y29" s="11">
        <v>24.793485460355711</v>
      </c>
      <c r="Z29" s="11">
        <v>24.844346145494267</v>
      </c>
      <c r="AA29" s="11">
        <v>24.844107301175278</v>
      </c>
      <c r="AB29" s="11">
        <v>24.66217309847848</v>
      </c>
      <c r="AC29" s="11">
        <v>24.453597043190545</v>
      </c>
      <c r="AD29" s="11">
        <v>24.231762306498656</v>
      </c>
      <c r="AE29" s="11">
        <v>24.01636209454097</v>
      </c>
      <c r="AF29" s="11">
        <v>23.79629933724258</v>
      </c>
      <c r="AG29" s="11">
        <v>23.592702506149674</v>
      </c>
      <c r="AH29" s="11">
        <v>23.382132192720675</v>
      </c>
      <c r="AI29" s="11">
        <v>23.16045348290422</v>
      </c>
      <c r="AJ29" s="11">
        <v>22.934977041183725</v>
      </c>
      <c r="AK29" s="11">
        <v>22.734269763889124</v>
      </c>
      <c r="AL29" s="11">
        <v>22.514500124524741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14.855803024044731</v>
      </c>
      <c r="N30" s="11">
        <v>16.402132573812146</v>
      </c>
      <c r="O30" s="11">
        <v>17.025368452640521</v>
      </c>
      <c r="P30" s="11">
        <v>16.932790834868062</v>
      </c>
      <c r="Q30" s="11">
        <v>17.911919370437936</v>
      </c>
      <c r="R30" s="11">
        <v>18.759090250823053</v>
      </c>
      <c r="S30" s="11">
        <v>18.633667345731318</v>
      </c>
      <c r="T30" s="11">
        <v>18.505450103161884</v>
      </c>
      <c r="U30" s="11">
        <v>17.523990141605488</v>
      </c>
      <c r="V30" s="11">
        <v>17.478509554361377</v>
      </c>
      <c r="W30" s="11">
        <v>16.061304127026023</v>
      </c>
      <c r="X30" s="11">
        <v>16.833649560973843</v>
      </c>
      <c r="Y30" s="11">
        <v>17.030156198688584</v>
      </c>
      <c r="Z30" s="11">
        <v>17.236049679549225</v>
      </c>
      <c r="AA30" s="11">
        <v>17.4561312118357</v>
      </c>
      <c r="AB30" s="11">
        <v>17.62035157968878</v>
      </c>
      <c r="AC30" s="11">
        <v>17.73567903722525</v>
      </c>
      <c r="AD30" s="11">
        <v>17.814517151313584</v>
      </c>
      <c r="AE30" s="11">
        <v>17.918609529856447</v>
      </c>
      <c r="AF30" s="11">
        <v>18.02268955314964</v>
      </c>
      <c r="AG30" s="11">
        <v>18.134380013128208</v>
      </c>
      <c r="AH30" s="11">
        <v>18.238154912534196</v>
      </c>
      <c r="AI30" s="11">
        <v>18.327555525476189</v>
      </c>
      <c r="AJ30" s="11">
        <v>18.399976721736863</v>
      </c>
      <c r="AK30" s="11">
        <v>18.492962479062079</v>
      </c>
      <c r="AL30" s="11">
        <v>18.599409326000934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76.792411168830697</v>
      </c>
      <c r="N32" s="87">
        <f t="shared" si="10"/>
        <v>77.888224679815565</v>
      </c>
      <c r="O32" s="87">
        <f t="shared" si="10"/>
        <v>74.64463717228594</v>
      </c>
      <c r="P32" s="87">
        <f t="shared" si="10"/>
        <v>75.057782832303985</v>
      </c>
      <c r="Q32" s="87">
        <f t="shared" si="10"/>
        <v>77.632572270323706</v>
      </c>
      <c r="R32" s="87">
        <f t="shared" si="10"/>
        <v>83.604967306196556</v>
      </c>
      <c r="S32" s="87">
        <f t="shared" si="10"/>
        <v>85.46189871693386</v>
      </c>
      <c r="T32" s="87">
        <f t="shared" si="10"/>
        <v>85.659889451407238</v>
      </c>
      <c r="U32" s="87">
        <f t="shared" si="10"/>
        <v>80.674363410699755</v>
      </c>
      <c r="V32" s="87">
        <f t="shared" si="10"/>
        <v>86.845394804159369</v>
      </c>
      <c r="W32" s="87">
        <f t="shared" si="10"/>
        <v>82.156556763987439</v>
      </c>
      <c r="X32" s="87">
        <f t="shared" si="10"/>
        <v>80.953010790055501</v>
      </c>
      <c r="Y32" s="87">
        <f t="shared" si="10"/>
        <v>81.223047054903958</v>
      </c>
      <c r="Z32" s="87">
        <f t="shared" si="10"/>
        <v>81.734665083752319</v>
      </c>
      <c r="AA32" s="87">
        <f t="shared" si="10"/>
        <v>82.337103597359871</v>
      </c>
      <c r="AB32" s="87">
        <f t="shared" si="10"/>
        <v>82.840639804803573</v>
      </c>
      <c r="AC32" s="87">
        <f t="shared" si="10"/>
        <v>83.281695977785034</v>
      </c>
      <c r="AD32" s="87">
        <f t="shared" si="10"/>
        <v>83.691354911064593</v>
      </c>
      <c r="AE32" s="87">
        <f t="shared" ref="AE32" si="11">SUM(AE33:AE35)</f>
        <v>84.09474358284919</v>
      </c>
      <c r="AF32" s="87">
        <f t="shared" ref="AF32" si="12">SUM(AF33:AF35)</f>
        <v>84.513024456209877</v>
      </c>
      <c r="AG32" s="87">
        <f t="shared" ref="AG32" si="13">SUM(AG33:AG35)</f>
        <v>84.958047150124145</v>
      </c>
      <c r="AH32" s="87">
        <f t="shared" ref="AH32" si="14">SUM(AH33:AH35)</f>
        <v>85.373690863459174</v>
      </c>
      <c r="AI32" s="87">
        <f t="shared" ref="AI32" si="15">SUM(AI33:AI35)</f>
        <v>85.792231008877607</v>
      </c>
      <c r="AJ32" s="87">
        <f t="shared" ref="AJ32" si="16">SUM(AJ33:AJ35)</f>
        <v>86.222630838349872</v>
      </c>
      <c r="AK32" s="87">
        <f t="shared" ref="AK32" si="17">SUM(AK33:AK35)</f>
        <v>86.63785352125349</v>
      </c>
      <c r="AL32" s="87">
        <f t="shared" ref="AL32" si="18">SUM(AL33:AL35)</f>
        <v>87.041574865411107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58.916574339367273</v>
      </c>
      <c r="N33" s="11">
        <v>57.657824656182989</v>
      </c>
      <c r="O33" s="11">
        <v>54.174954483746298</v>
      </c>
      <c r="P33" s="11">
        <v>55.177039121357012</v>
      </c>
      <c r="Q33" s="11">
        <v>56.286149103695003</v>
      </c>
      <c r="R33" s="11">
        <v>61.381027644915861</v>
      </c>
      <c r="S33" s="11">
        <v>63.807390013717452</v>
      </c>
      <c r="T33" s="11">
        <v>63.328782986316583</v>
      </c>
      <c r="U33" s="11">
        <v>59.970868610137209</v>
      </c>
      <c r="V33" s="11">
        <v>63.394285012012162</v>
      </c>
      <c r="W33" s="11">
        <v>60.525895320352852</v>
      </c>
      <c r="X33" s="11">
        <v>61.074065643543314</v>
      </c>
      <c r="Y33" s="11">
        <v>61.366864171853514</v>
      </c>
      <c r="Z33" s="11">
        <v>61.791622565589975</v>
      </c>
      <c r="AA33" s="11">
        <v>62.275111383215751</v>
      </c>
      <c r="AB33" s="11">
        <v>62.698133645621411</v>
      </c>
      <c r="AC33" s="11">
        <v>63.085362548803232</v>
      </c>
      <c r="AD33" s="11">
        <v>63.449238256683842</v>
      </c>
      <c r="AE33" s="11">
        <v>63.797585858690766</v>
      </c>
      <c r="AF33" s="11">
        <v>64.163693266884266</v>
      </c>
      <c r="AG33" s="11">
        <v>64.56945396008463</v>
      </c>
      <c r="AH33" s="11">
        <v>64.961206698982721</v>
      </c>
      <c r="AI33" s="11">
        <v>65.354561441935573</v>
      </c>
      <c r="AJ33" s="11">
        <v>65.755415202835096</v>
      </c>
      <c r="AK33" s="11">
        <v>66.141358521204623</v>
      </c>
      <c r="AL33" s="11">
        <v>66.514011351179164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16.409333807117278</v>
      </c>
      <c r="N34" s="11">
        <v>19.147333929869593</v>
      </c>
      <c r="O34" s="11">
        <v>19.421778477196931</v>
      </c>
      <c r="P34" s="11">
        <v>18.905189822520871</v>
      </c>
      <c r="Q34" s="11">
        <v>20.250554893409106</v>
      </c>
      <c r="R34" s="11">
        <v>21.202747526619135</v>
      </c>
      <c r="S34" s="11">
        <v>20.766355432860657</v>
      </c>
      <c r="T34" s="11">
        <v>21.408995379651877</v>
      </c>
      <c r="U34" s="11">
        <v>19.804195431887653</v>
      </c>
      <c r="V34" s="11">
        <v>22.583986116972572</v>
      </c>
      <c r="W34" s="11">
        <v>20.593291008314516</v>
      </c>
      <c r="X34" s="11">
        <v>19.099753212378371</v>
      </c>
      <c r="Y34" s="11">
        <v>19.06515606147503</v>
      </c>
      <c r="Z34" s="11">
        <v>19.142289664681797</v>
      </c>
      <c r="AA34" s="11">
        <v>19.250823119233644</v>
      </c>
      <c r="AB34" s="11">
        <v>19.324005762501528</v>
      </c>
      <c r="AC34" s="11">
        <v>19.371119633015343</v>
      </c>
      <c r="AD34" s="11">
        <v>19.410930348936272</v>
      </c>
      <c r="AE34" s="11">
        <v>19.460588836124835</v>
      </c>
      <c r="AF34" s="11">
        <v>19.506524339530753</v>
      </c>
      <c r="AG34" s="11">
        <v>19.539906679797202</v>
      </c>
      <c r="AH34" s="11">
        <v>19.558754259296599</v>
      </c>
      <c r="AI34" s="11">
        <v>19.579309820081324</v>
      </c>
      <c r="AJ34" s="11">
        <v>19.603850444651719</v>
      </c>
      <c r="AK34" s="11">
        <v>19.629055351404674</v>
      </c>
      <c r="AL34" s="11">
        <v>19.655992508983175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1.466503022346151</v>
      </c>
      <c r="N35" s="11">
        <v>1.0830660937629799</v>
      </c>
      <c r="O35" s="11">
        <v>1.0479042113427173</v>
      </c>
      <c r="P35" s="11">
        <v>0.9755538884261078</v>
      </c>
      <c r="Q35" s="11">
        <v>1.0958682732195895</v>
      </c>
      <c r="R35" s="11">
        <v>1.0211921346615562</v>
      </c>
      <c r="S35" s="11">
        <v>0.88815327035575364</v>
      </c>
      <c r="T35" s="11">
        <v>0.92211108543877851</v>
      </c>
      <c r="U35" s="11">
        <v>0.89929936867488347</v>
      </c>
      <c r="V35" s="11">
        <v>0.86712367517464539</v>
      </c>
      <c r="W35" s="11">
        <v>1.0373704353200748</v>
      </c>
      <c r="X35" s="11">
        <v>0.77919193413382115</v>
      </c>
      <c r="Y35" s="11">
        <v>0.79102682157541637</v>
      </c>
      <c r="Z35" s="11">
        <v>0.80075285348055147</v>
      </c>
      <c r="AA35" s="11">
        <v>0.81116909491048572</v>
      </c>
      <c r="AB35" s="11">
        <v>0.81850039668063679</v>
      </c>
      <c r="AC35" s="11">
        <v>0.82521379596645827</v>
      </c>
      <c r="AD35" s="11">
        <v>0.8311863054444808</v>
      </c>
      <c r="AE35" s="11">
        <v>0.83656888803357932</v>
      </c>
      <c r="AF35" s="11">
        <v>0.84280684979485787</v>
      </c>
      <c r="AG35" s="11">
        <v>0.8486865102423129</v>
      </c>
      <c r="AH35" s="11">
        <v>0.85372990517985559</v>
      </c>
      <c r="AI35" s="11">
        <v>0.85835974686071392</v>
      </c>
      <c r="AJ35" s="11">
        <v>0.86336519086306962</v>
      </c>
      <c r="AK35" s="11">
        <v>0.8674396486442002</v>
      </c>
      <c r="AL35" s="11">
        <v>0.87157100524876474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58.58406278943626</v>
      </c>
      <c r="N37" s="87">
        <f t="shared" ref="N37:AL37" si="19">SUM(N38:N39)</f>
        <v>63.862101172755025</v>
      </c>
      <c r="O37" s="87">
        <f t="shared" si="19"/>
        <v>67.021973126853325</v>
      </c>
      <c r="P37" s="87">
        <f t="shared" si="19"/>
        <v>66.757352207167841</v>
      </c>
      <c r="Q37" s="87">
        <f t="shared" si="19"/>
        <v>65.583071075956525</v>
      </c>
      <c r="R37" s="87">
        <f t="shared" si="19"/>
        <v>65.96734879020741</v>
      </c>
      <c r="S37" s="87">
        <f t="shared" si="19"/>
        <v>68.074765056263118</v>
      </c>
      <c r="T37" s="87">
        <f t="shared" si="19"/>
        <v>64.564826608804211</v>
      </c>
      <c r="U37" s="87">
        <f t="shared" si="19"/>
        <v>63.854830620339484</v>
      </c>
      <c r="V37" s="87">
        <f t="shared" si="19"/>
        <v>65.126128004307546</v>
      </c>
      <c r="W37" s="87">
        <f t="shared" si="19"/>
        <v>65.475497099045697</v>
      </c>
      <c r="X37" s="87">
        <f t="shared" si="19"/>
        <v>65.895016915809734</v>
      </c>
      <c r="Y37" s="87">
        <f t="shared" si="19"/>
        <v>65.894429286488048</v>
      </c>
      <c r="Z37" s="87">
        <f t="shared" si="19"/>
        <v>66.086159941273522</v>
      </c>
      <c r="AA37" s="87">
        <f t="shared" si="19"/>
        <v>66.350058394520957</v>
      </c>
      <c r="AB37" s="87">
        <f t="shared" si="19"/>
        <v>66.488220017125741</v>
      </c>
      <c r="AC37" s="87">
        <f t="shared" si="19"/>
        <v>66.571617436474241</v>
      </c>
      <c r="AD37" s="87">
        <f t="shared" si="19"/>
        <v>66.605578436678712</v>
      </c>
      <c r="AE37" s="87">
        <f t="shared" si="19"/>
        <v>66.640071100374286</v>
      </c>
      <c r="AF37" s="87">
        <f t="shared" si="19"/>
        <v>66.657940361121206</v>
      </c>
      <c r="AG37" s="87">
        <f t="shared" si="19"/>
        <v>66.655858970669669</v>
      </c>
      <c r="AH37" s="87">
        <f t="shared" si="19"/>
        <v>66.711097296976845</v>
      </c>
      <c r="AI37" s="87">
        <f t="shared" si="19"/>
        <v>66.725195262449304</v>
      </c>
      <c r="AJ37" s="87">
        <f t="shared" si="19"/>
        <v>66.738095754483979</v>
      </c>
      <c r="AK37" s="87">
        <f t="shared" si="19"/>
        <v>66.748031372393257</v>
      </c>
      <c r="AL37" s="87">
        <f t="shared" si="19"/>
        <v>66.785370477123593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47.478267241834722</v>
      </c>
      <c r="N38" s="11">
        <v>52.422583075159913</v>
      </c>
      <c r="O38" s="11">
        <v>55.343938905046713</v>
      </c>
      <c r="P38" s="11">
        <v>55.356671538112472</v>
      </c>
      <c r="Q38" s="11">
        <v>54.288622736619374</v>
      </c>
      <c r="R38" s="11">
        <v>53.699300812612606</v>
      </c>
      <c r="S38" s="11">
        <v>55.787163039353857</v>
      </c>
      <c r="T38" s="11">
        <v>51.585476727656946</v>
      </c>
      <c r="U38" s="11">
        <v>50.920062422477159</v>
      </c>
      <c r="V38" s="11">
        <v>51.907999728296694</v>
      </c>
      <c r="W38" s="11">
        <v>52.011985023051608</v>
      </c>
      <c r="X38" s="11">
        <v>51.614820078160321</v>
      </c>
      <c r="Y38" s="11">
        <v>51.456937160890043</v>
      </c>
      <c r="Z38" s="11">
        <v>51.449363089759032</v>
      </c>
      <c r="AA38" s="11">
        <v>51.490287327163372</v>
      </c>
      <c r="AB38" s="11">
        <v>51.437161176456044</v>
      </c>
      <c r="AC38" s="11">
        <v>51.323238088470468</v>
      </c>
      <c r="AD38" s="11">
        <v>51.172418750906431</v>
      </c>
      <c r="AE38" s="11">
        <v>51.040985385641626</v>
      </c>
      <c r="AF38" s="11">
        <v>50.886832349801267</v>
      </c>
      <c r="AG38" s="11">
        <v>50.706203348485772</v>
      </c>
      <c r="AH38" s="11">
        <v>50.597242185873682</v>
      </c>
      <c r="AI38" s="11">
        <v>50.443781558092176</v>
      </c>
      <c r="AJ38" s="11">
        <v>50.281927439118896</v>
      </c>
      <c r="AK38" s="11">
        <v>50.119984249372848</v>
      </c>
      <c r="AL38" s="11">
        <v>49.985441656817883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11.10579554760154</v>
      </c>
      <c r="N39" s="11">
        <v>11.43951809759511</v>
      </c>
      <c r="O39" s="11">
        <v>11.678034221806616</v>
      </c>
      <c r="P39" s="11">
        <v>11.400680669055365</v>
      </c>
      <c r="Q39" s="11">
        <v>11.294448339337144</v>
      </c>
      <c r="R39" s="11">
        <v>12.26804797759481</v>
      </c>
      <c r="S39" s="11">
        <v>12.287602016909261</v>
      </c>
      <c r="T39" s="11">
        <v>12.979349881147268</v>
      </c>
      <c r="U39" s="11">
        <v>12.934768197862324</v>
      </c>
      <c r="V39" s="11">
        <v>13.218128276010855</v>
      </c>
      <c r="W39" s="11">
        <v>13.463512075994089</v>
      </c>
      <c r="X39" s="11">
        <v>14.28019683764941</v>
      </c>
      <c r="Y39" s="11">
        <v>14.437492125598004</v>
      </c>
      <c r="Z39" s="11">
        <v>14.636796851514491</v>
      </c>
      <c r="AA39" s="11">
        <v>14.85977106735759</v>
      </c>
      <c r="AB39" s="11">
        <v>15.051058840669693</v>
      </c>
      <c r="AC39" s="11">
        <v>15.248379348003773</v>
      </c>
      <c r="AD39" s="11">
        <v>15.433159685772276</v>
      </c>
      <c r="AE39" s="11">
        <v>15.599085714732661</v>
      </c>
      <c r="AF39" s="11">
        <v>15.771108011319946</v>
      </c>
      <c r="AG39" s="11">
        <v>15.949655622183897</v>
      </c>
      <c r="AH39" s="11">
        <v>16.113855111103167</v>
      </c>
      <c r="AI39" s="11">
        <v>16.281413704357128</v>
      </c>
      <c r="AJ39" s="11">
        <v>16.45616831536508</v>
      </c>
      <c r="AK39" s="11">
        <v>16.628047123020409</v>
      </c>
      <c r="AL39" s="11">
        <v>16.799928820305716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42.066434871344079</v>
      </c>
      <c r="N41" s="87">
        <f t="shared" ref="N41" si="20">SUM(N42:N43)</f>
        <v>42.514113521481889</v>
      </c>
      <c r="O41" s="87">
        <f t="shared" ref="O41" si="21">SUM(O42:O43)</f>
        <v>42.826340355588009</v>
      </c>
      <c r="P41" s="87">
        <f t="shared" ref="P41" si="22">SUM(P42:P43)</f>
        <v>40.977803653465834</v>
      </c>
      <c r="Q41" s="87">
        <f t="shared" ref="Q41" si="23">SUM(Q42:Q43)</f>
        <v>44.164616513221901</v>
      </c>
      <c r="R41" s="87">
        <f t="shared" ref="R41" si="24">SUM(R42:R43)</f>
        <v>43.424657472263448</v>
      </c>
      <c r="S41" s="87">
        <f t="shared" ref="S41" si="25">SUM(S42:S43)</f>
        <v>47.898946815894917</v>
      </c>
      <c r="T41" s="87">
        <f t="shared" ref="T41" si="26">SUM(T42:T43)</f>
        <v>46.683477843720418</v>
      </c>
      <c r="U41" s="87">
        <f t="shared" ref="U41" si="27">SUM(U42:U43)</f>
        <v>46.089800564028167</v>
      </c>
      <c r="V41" s="87">
        <f t="shared" ref="V41" si="28">SUM(V42:V43)</f>
        <v>47.095337359380714</v>
      </c>
      <c r="W41" s="87">
        <f t="shared" ref="W41" si="29">SUM(W42:W43)</f>
        <v>39.203858172667658</v>
      </c>
      <c r="X41" s="87">
        <f t="shared" ref="X41" si="30">SUM(X42:X43)</f>
        <v>40.830784798354223</v>
      </c>
      <c r="Y41" s="87">
        <f t="shared" ref="Y41" si="31">SUM(Y42:Y43)</f>
        <v>40.634501479962914</v>
      </c>
      <c r="Z41" s="87">
        <f t="shared" ref="Z41" si="32">SUM(Z42:Z43)</f>
        <v>40.654705449849757</v>
      </c>
      <c r="AA41" s="87">
        <f t="shared" ref="AA41" si="33">SUM(AA42:AA43)</f>
        <v>40.700056768501241</v>
      </c>
      <c r="AB41" s="87">
        <f t="shared" ref="AB41" si="34">SUM(AB42:AB43)</f>
        <v>40.566331258072822</v>
      </c>
      <c r="AC41" s="87">
        <f t="shared" ref="AC41" si="35">SUM(AC42:AC43)</f>
        <v>40.405988030984048</v>
      </c>
      <c r="AD41" s="87">
        <f t="shared" ref="AD41" si="36">SUM(AD42:AD43)</f>
        <v>40.258491088010274</v>
      </c>
      <c r="AE41" s="87">
        <f t="shared" ref="AE41" si="37">SUM(AE42:AE43)</f>
        <v>40.110479112965223</v>
      </c>
      <c r="AF41" s="87">
        <f t="shared" ref="AF41" si="38">SUM(AF42:AF43)</f>
        <v>39.961235037389471</v>
      </c>
      <c r="AG41" s="87">
        <f t="shared" ref="AG41" si="39">SUM(AG42:AG43)</f>
        <v>39.8232366105401</v>
      </c>
      <c r="AH41" s="87">
        <f t="shared" ref="AH41" si="40">SUM(AH42:AH43)</f>
        <v>39.671174833961665</v>
      </c>
      <c r="AI41" s="87">
        <f t="shared" ref="AI41" si="41">SUM(AI42:AI43)</f>
        <v>39.548522815064466</v>
      </c>
      <c r="AJ41" s="87">
        <f t="shared" ref="AJ41" si="42">SUM(AJ42:AJ43)</f>
        <v>39.46281860315959</v>
      </c>
      <c r="AK41" s="87">
        <f t="shared" ref="AK41" si="43">SUM(AK42:AK43)</f>
        <v>39.420125954684252</v>
      </c>
      <c r="AL41" s="87">
        <f t="shared" ref="AL41" si="44">SUM(AL42:AL43)</f>
        <v>39.37779888017981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13.865525904007294</v>
      </c>
      <c r="N42" s="11">
        <v>13.531571787319685</v>
      </c>
      <c r="O42" s="11">
        <v>13.400564714024057</v>
      </c>
      <c r="P42" s="11">
        <v>13.577231159642604</v>
      </c>
      <c r="Q42" s="11">
        <v>13.895097538527423</v>
      </c>
      <c r="R42" s="11">
        <v>13.739362677766028</v>
      </c>
      <c r="S42" s="11">
        <v>14.528743261182715</v>
      </c>
      <c r="T42" s="11">
        <v>15.231285766000568</v>
      </c>
      <c r="U42" s="11">
        <v>14.320355355874646</v>
      </c>
      <c r="V42" s="11">
        <v>13.950810700438462</v>
      </c>
      <c r="W42" s="11">
        <v>12.318533786057992</v>
      </c>
      <c r="X42" s="11">
        <v>13.294241220080844</v>
      </c>
      <c r="Y42" s="11">
        <v>13.239958008851794</v>
      </c>
      <c r="Z42" s="11">
        <v>13.282874063595393</v>
      </c>
      <c r="AA42" s="11">
        <v>13.323415966204452</v>
      </c>
      <c r="AB42" s="11">
        <v>13.289675692121078</v>
      </c>
      <c r="AC42" s="11">
        <v>13.222570965625071</v>
      </c>
      <c r="AD42" s="11">
        <v>13.163922189067133</v>
      </c>
      <c r="AE42" s="11">
        <v>13.11098118766829</v>
      </c>
      <c r="AF42" s="11">
        <v>13.050464544282576</v>
      </c>
      <c r="AG42" s="11">
        <v>12.992188876894629</v>
      </c>
      <c r="AH42" s="11">
        <v>12.938183199446087</v>
      </c>
      <c r="AI42" s="11">
        <v>12.875904970110382</v>
      </c>
      <c r="AJ42" s="11">
        <v>12.831395609480104</v>
      </c>
      <c r="AK42" s="11">
        <v>12.820423195808019</v>
      </c>
      <c r="AL42" s="11">
        <v>12.802567974749728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28.200908967336787</v>
      </c>
      <c r="N43" s="11">
        <v>28.982541734162208</v>
      </c>
      <c r="O43" s="11">
        <v>29.425775641563952</v>
      </c>
      <c r="P43" s="11">
        <v>27.40057249382323</v>
      </c>
      <c r="Q43" s="11">
        <v>30.269518974694481</v>
      </c>
      <c r="R43" s="11">
        <v>29.685294794497423</v>
      </c>
      <c r="S43" s="11">
        <v>33.370203554712198</v>
      </c>
      <c r="T43" s="11">
        <v>31.45219207771985</v>
      </c>
      <c r="U43" s="11">
        <v>31.769445208153524</v>
      </c>
      <c r="V43" s="11">
        <v>33.144526658942254</v>
      </c>
      <c r="W43" s="11">
        <v>26.885324386609668</v>
      </c>
      <c r="X43" s="11">
        <v>27.536543578273381</v>
      </c>
      <c r="Y43" s="11">
        <v>27.39454347111112</v>
      </c>
      <c r="Z43" s="11">
        <v>27.371831386254367</v>
      </c>
      <c r="AA43" s="11">
        <v>27.376640802296791</v>
      </c>
      <c r="AB43" s="11">
        <v>27.276655565951746</v>
      </c>
      <c r="AC43" s="11">
        <v>27.183417065358974</v>
      </c>
      <c r="AD43" s="11">
        <v>27.094568898943141</v>
      </c>
      <c r="AE43" s="11">
        <v>26.999497925296932</v>
      </c>
      <c r="AF43" s="11">
        <v>26.910770493106899</v>
      </c>
      <c r="AG43" s="11">
        <v>26.831047733645473</v>
      </c>
      <c r="AH43" s="11">
        <v>26.732991634515578</v>
      </c>
      <c r="AI43" s="11">
        <v>26.672617844954082</v>
      </c>
      <c r="AJ43" s="11">
        <v>26.63142299367949</v>
      </c>
      <c r="AK43" s="11">
        <v>26.59970275887623</v>
      </c>
      <c r="AL43" s="11">
        <v>26.575230905430086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90.424192554188764</v>
      </c>
      <c r="N45" s="87">
        <f t="shared" ref="N45" si="45">SUM(N46:N47)</f>
        <v>93.700290108252645</v>
      </c>
      <c r="O45" s="87">
        <f t="shared" ref="O45" si="46">SUM(O46:O47)</f>
        <v>93.735430315487932</v>
      </c>
      <c r="P45" s="87">
        <f t="shared" ref="P45" si="47">SUM(P46:P47)</f>
        <v>91.43301360296266</v>
      </c>
      <c r="Q45" s="87">
        <f t="shared" ref="Q45" si="48">SUM(Q46:Q47)</f>
        <v>96.954791891493045</v>
      </c>
      <c r="R45" s="87">
        <f t="shared" ref="R45" si="49">SUM(R46:R47)</f>
        <v>98.493046093870362</v>
      </c>
      <c r="S45" s="87">
        <f t="shared" ref="S45" si="50">SUM(S46:S47)</f>
        <v>99.607454001873549</v>
      </c>
      <c r="T45" s="87">
        <f t="shared" ref="T45" si="51">SUM(T46:T47)</f>
        <v>98.572526114759924</v>
      </c>
      <c r="U45" s="87">
        <f t="shared" ref="U45" si="52">SUM(U46:U47)</f>
        <v>93.216923597877923</v>
      </c>
      <c r="V45" s="87">
        <f t="shared" ref="V45" si="53">SUM(V46:V47)</f>
        <v>98.462838833816349</v>
      </c>
      <c r="W45" s="87">
        <f t="shared" ref="W45" si="54">SUM(W46:W47)</f>
        <v>89.559548693378858</v>
      </c>
      <c r="X45" s="87">
        <f t="shared" ref="X45" si="55">SUM(X46:X47)</f>
        <v>90.357441959730593</v>
      </c>
      <c r="Y45" s="87">
        <f t="shared" ref="Y45" si="56">SUM(Y46:Y47)</f>
        <v>90.499503962346324</v>
      </c>
      <c r="Z45" s="87">
        <f t="shared" ref="Z45" si="57">SUM(Z46:Z47)</f>
        <v>90.614234113336792</v>
      </c>
      <c r="AA45" s="87">
        <f t="shared" ref="AA45" si="58">SUM(AA46:AA47)</f>
        <v>90.745950820273805</v>
      </c>
      <c r="AB45" s="87">
        <f t="shared" ref="AB45" si="59">SUM(AB46:AB47)</f>
        <v>90.56802983061695</v>
      </c>
      <c r="AC45" s="87">
        <f t="shared" ref="AC45" si="60">SUM(AC46:AC47)</f>
        <v>90.308819963455008</v>
      </c>
      <c r="AD45" s="87">
        <f t="shared" ref="AD45" si="61">SUM(AD46:AD47)</f>
        <v>90.030994198602087</v>
      </c>
      <c r="AE45" s="87">
        <f t="shared" ref="AE45" si="62">SUM(AE46:AE47)</f>
        <v>89.746676795893038</v>
      </c>
      <c r="AF45" s="87">
        <f t="shared" ref="AF45" si="63">SUM(AF46:AF47)</f>
        <v>89.479057163688822</v>
      </c>
      <c r="AG45" s="87">
        <f t="shared" ref="AG45" si="64">SUM(AG46:AG47)</f>
        <v>89.211003021234092</v>
      </c>
      <c r="AH45" s="87">
        <f t="shared" ref="AH45" si="65">SUM(AH46:AH47)</f>
        <v>88.930669155064237</v>
      </c>
      <c r="AI45" s="87">
        <f t="shared" ref="AI45" si="66">SUM(AI46:AI47)</f>
        <v>88.647051345335882</v>
      </c>
      <c r="AJ45" s="87">
        <f t="shared" ref="AJ45" si="67">SUM(AJ46:AJ47)</f>
        <v>88.408610522180851</v>
      </c>
      <c r="AK45" s="87">
        <f t="shared" ref="AK45" si="68">SUM(AK46:AK47)</f>
        <v>88.104212705533541</v>
      </c>
      <c r="AL45" s="87">
        <f t="shared" ref="AL45" si="69">SUM(AL46:AL47)</f>
        <v>87.726644796751103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11.846026152272618</v>
      </c>
      <c r="N46" s="11">
        <v>11.992158542146177</v>
      </c>
      <c r="O46" s="11">
        <v>11.744067439202549</v>
      </c>
      <c r="P46" s="11">
        <v>11.432966393071712</v>
      </c>
      <c r="Q46" s="11">
        <v>12.794380138898271</v>
      </c>
      <c r="R46" s="11">
        <v>12.740201411392874</v>
      </c>
      <c r="S46" s="11">
        <v>13.470089780755004</v>
      </c>
      <c r="T46" s="11">
        <v>12.506917194652248</v>
      </c>
      <c r="U46" s="11">
        <v>11.256785010728169</v>
      </c>
      <c r="V46" s="11">
        <v>11.325243961604665</v>
      </c>
      <c r="W46" s="11">
        <v>10.042291718007951</v>
      </c>
      <c r="X46" s="11">
        <v>17.183879061339084</v>
      </c>
      <c r="Y46" s="11">
        <v>17.431673381731478</v>
      </c>
      <c r="Z46" s="11">
        <v>17.730445579575242</v>
      </c>
      <c r="AA46" s="11">
        <v>18.024632619428388</v>
      </c>
      <c r="AB46" s="11">
        <v>18.201829647134129</v>
      </c>
      <c r="AC46" s="11">
        <v>18.318878007888717</v>
      </c>
      <c r="AD46" s="11">
        <v>18.489618845735215</v>
      </c>
      <c r="AE46" s="11">
        <v>18.716616384585006</v>
      </c>
      <c r="AF46" s="11">
        <v>18.953200128064783</v>
      </c>
      <c r="AG46" s="11">
        <v>19.177621588252048</v>
      </c>
      <c r="AH46" s="11">
        <v>19.386170117944921</v>
      </c>
      <c r="AI46" s="11">
        <v>19.593198771107243</v>
      </c>
      <c r="AJ46" s="11">
        <v>19.799129039353176</v>
      </c>
      <c r="AK46" s="11">
        <v>19.996602183918899</v>
      </c>
      <c r="AL46" s="11">
        <v>20.203549128848845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78.57816640191615</v>
      </c>
      <c r="N47" s="11">
        <v>81.708131566106474</v>
      </c>
      <c r="O47" s="11">
        <v>81.991362876285379</v>
      </c>
      <c r="P47" s="11">
        <v>80.000047209890951</v>
      </c>
      <c r="Q47" s="11">
        <v>84.160411752594769</v>
      </c>
      <c r="R47" s="11">
        <v>85.752844682477487</v>
      </c>
      <c r="S47" s="11">
        <v>86.137364221118546</v>
      </c>
      <c r="T47" s="11">
        <v>86.065608920107678</v>
      </c>
      <c r="U47" s="11">
        <v>81.960138587149757</v>
      </c>
      <c r="V47" s="11">
        <v>87.137594872211679</v>
      </c>
      <c r="W47" s="11">
        <v>79.517256975370913</v>
      </c>
      <c r="X47" s="11">
        <v>73.173562898391509</v>
      </c>
      <c r="Y47" s="11">
        <v>73.067830580614839</v>
      </c>
      <c r="Z47" s="11">
        <v>72.883788533761546</v>
      </c>
      <c r="AA47" s="11">
        <v>72.721318200845417</v>
      </c>
      <c r="AB47" s="11">
        <v>72.366200183482817</v>
      </c>
      <c r="AC47" s="11">
        <v>71.989941955566294</v>
      </c>
      <c r="AD47" s="11">
        <v>71.541375352866879</v>
      </c>
      <c r="AE47" s="11">
        <v>71.030060411308028</v>
      </c>
      <c r="AF47" s="11">
        <v>70.525857035624043</v>
      </c>
      <c r="AG47" s="11">
        <v>70.03338143298204</v>
      </c>
      <c r="AH47" s="11">
        <v>69.544499037119323</v>
      </c>
      <c r="AI47" s="11">
        <v>69.053852574228642</v>
      </c>
      <c r="AJ47" s="11">
        <v>68.609481482827675</v>
      </c>
      <c r="AK47" s="11">
        <v>68.107610521614646</v>
      </c>
      <c r="AL47" s="11">
        <v>67.523095667902254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772.29300000000001</v>
      </c>
      <c r="N49" s="87">
        <f t="shared" si="70"/>
        <v>791.91899999999987</v>
      </c>
      <c r="O49" s="87">
        <f t="shared" si="70"/>
        <v>792.52600000000041</v>
      </c>
      <c r="P49" s="87">
        <f t="shared" si="70"/>
        <v>788.07599999999957</v>
      </c>
      <c r="Q49" s="87">
        <f t="shared" si="70"/>
        <v>817.81099999999992</v>
      </c>
      <c r="R49" s="87">
        <f t="shared" si="70"/>
        <v>831.1110000000001</v>
      </c>
      <c r="S49" s="87">
        <f t="shared" si="70"/>
        <v>870.05799999999942</v>
      </c>
      <c r="T49" s="87">
        <f t="shared" si="70"/>
        <v>860.23700000000031</v>
      </c>
      <c r="U49" s="87">
        <f t="shared" si="70"/>
        <v>827.17800000000011</v>
      </c>
      <c r="V49" s="87">
        <f t="shared" si="70"/>
        <v>874.93099999999993</v>
      </c>
      <c r="W49" s="87">
        <f t="shared" si="70"/>
        <v>852.96000000000026</v>
      </c>
      <c r="X49" s="87">
        <f t="shared" si="70"/>
        <v>855.46400000000028</v>
      </c>
      <c r="Y49" s="87">
        <f t="shared" si="70"/>
        <v>859.24900000000048</v>
      </c>
      <c r="Z49" s="87">
        <f t="shared" si="70"/>
        <v>865.26500000000021</v>
      </c>
      <c r="AA49" s="87">
        <f t="shared" si="70"/>
        <v>871.99599999999975</v>
      </c>
      <c r="AB49" s="87">
        <f t="shared" si="70"/>
        <v>876.1649999999994</v>
      </c>
      <c r="AC49" s="87">
        <f t="shared" si="70"/>
        <v>879.65000000000009</v>
      </c>
      <c r="AD49" s="87">
        <f t="shared" si="70"/>
        <v>882.73499999999967</v>
      </c>
      <c r="AE49" s="87">
        <f t="shared" ref="AE49:AL49" si="71">SUM(AE5,AE9,AE15,AE22,AE26,AE32,AE37,AE41,AE45)</f>
        <v>885.81899999999951</v>
      </c>
      <c r="AF49" s="87">
        <f t="shared" si="71"/>
        <v>888.86800000000017</v>
      </c>
      <c r="AG49" s="87">
        <f t="shared" si="71"/>
        <v>892.2519999999995</v>
      </c>
      <c r="AH49" s="87">
        <f t="shared" si="71"/>
        <v>895.54799999999989</v>
      </c>
      <c r="AI49" s="87">
        <f t="shared" si="71"/>
        <v>898.83600000000013</v>
      </c>
      <c r="AJ49" s="87">
        <f t="shared" si="71"/>
        <v>902.18700000000001</v>
      </c>
      <c r="AK49" s="87">
        <f t="shared" si="71"/>
        <v>905.52600000000007</v>
      </c>
      <c r="AL49" s="87">
        <f t="shared" si="71"/>
        <v>908.87099999999975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9.3993795731599925E-2</v>
      </c>
      <c r="N52" s="337">
        <f t="shared" si="73"/>
        <v>0.10286443479546641</v>
      </c>
      <c r="O52" s="337">
        <f t="shared" si="73"/>
        <v>0.10642098706221434</v>
      </c>
      <c r="P52" s="337">
        <f t="shared" si="73"/>
        <v>0.10908806663716404</v>
      </c>
      <c r="Q52" s="337">
        <f t="shared" si="73"/>
        <v>0.10844527837921077</v>
      </c>
      <c r="R52" s="337">
        <f t="shared" si="73"/>
        <v>0.10928568013340725</v>
      </c>
      <c r="S52" s="337">
        <f t="shared" si="73"/>
        <v>0.11149420343038835</v>
      </c>
      <c r="T52" s="337">
        <f t="shared" si="73"/>
        <v>0.11399573625799088</v>
      </c>
      <c r="U52" s="337">
        <f t="shared" si="73"/>
        <v>0.11575273162382178</v>
      </c>
      <c r="V52" s="337">
        <f t="shared" si="73"/>
        <v>0.11826739075151155</v>
      </c>
      <c r="W52" s="337">
        <f t="shared" si="73"/>
        <v>0.12194463979188792</v>
      </c>
      <c r="X52" s="337">
        <f t="shared" si="73"/>
        <v>0.11063992619899994</v>
      </c>
      <c r="Y52" s="337">
        <f t="shared" si="73"/>
        <v>0.11146694675442342</v>
      </c>
      <c r="Z52" s="337">
        <f t="shared" si="73"/>
        <v>0.11226231220048237</v>
      </c>
      <c r="AA52" s="337">
        <f t="shared" si="73"/>
        <v>0.11304892559376463</v>
      </c>
      <c r="AB52" s="337">
        <f t="shared" si="73"/>
        <v>0.11377223633008643</v>
      </c>
      <c r="AC52" s="337">
        <f t="shared" si="73"/>
        <v>0.1144779202340119</v>
      </c>
      <c r="AD52" s="337">
        <f t="shared" si="73"/>
        <v>0.11519135770249808</v>
      </c>
      <c r="AE52" s="337">
        <f t="shared" ref="AE52:AL52" si="74">AE5/AE$49</f>
        <v>0.11587047726932069</v>
      </c>
      <c r="AF52" s="337">
        <f t="shared" si="74"/>
        <v>0.11652568449364219</v>
      </c>
      <c r="AG52" s="337">
        <f t="shared" si="74"/>
        <v>0.11718409476238888</v>
      </c>
      <c r="AH52" s="337">
        <f t="shared" si="74"/>
        <v>0.11782504284199553</v>
      </c>
      <c r="AI52" s="337">
        <f t="shared" si="74"/>
        <v>0.11850591584846072</v>
      </c>
      <c r="AJ52" s="337">
        <f t="shared" si="74"/>
        <v>0.11916119848149707</v>
      </c>
      <c r="AK52" s="337">
        <f t="shared" si="74"/>
        <v>0.11992542813191212</v>
      </c>
      <c r="AL52" s="337">
        <f t="shared" si="74"/>
        <v>0.12062344853471246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6.6288683940064139E-2</v>
      </c>
      <c r="N53" s="336">
        <f t="shared" si="75"/>
        <v>7.1531807043106757E-2</v>
      </c>
      <c r="O53" s="336">
        <f t="shared" si="75"/>
        <v>7.3616373643397071E-2</v>
      </c>
      <c r="P53" s="336">
        <f t="shared" si="75"/>
        <v>7.5231340500350199E-2</v>
      </c>
      <c r="Q53" s="336">
        <f t="shared" si="75"/>
        <v>7.1918272784641954E-2</v>
      </c>
      <c r="R53" s="336">
        <f t="shared" si="75"/>
        <v>7.4486104827470437E-2</v>
      </c>
      <c r="S53" s="336">
        <f t="shared" si="75"/>
        <v>7.9595615121966445E-2</v>
      </c>
      <c r="T53" s="336">
        <f t="shared" si="75"/>
        <v>8.026470244901765E-2</v>
      </c>
      <c r="U53" s="336">
        <f t="shared" si="75"/>
        <v>8.1208564751407253E-2</v>
      </c>
      <c r="V53" s="336">
        <f t="shared" si="75"/>
        <v>8.3278163039677056E-2</v>
      </c>
      <c r="W53" s="336">
        <f t="shared" si="75"/>
        <v>8.6587276977004357E-2</v>
      </c>
      <c r="X53" s="336">
        <f t="shared" si="75"/>
        <v>7.5710717300688193E-2</v>
      </c>
      <c r="Y53" s="336">
        <f t="shared" si="75"/>
        <v>7.6150246919216263E-2</v>
      </c>
      <c r="Z53" s="336">
        <f t="shared" si="75"/>
        <v>7.6585167790091946E-2</v>
      </c>
      <c r="AA53" s="336">
        <f t="shared" si="75"/>
        <v>7.7013655591336494E-2</v>
      </c>
      <c r="AB53" s="336">
        <f t="shared" si="75"/>
        <v>7.7395258022222621E-2</v>
      </c>
      <c r="AC53" s="336">
        <f t="shared" si="75"/>
        <v>7.77565490213631E-2</v>
      </c>
      <c r="AD53" s="336">
        <f t="shared" si="75"/>
        <v>7.8113219731691053E-2</v>
      </c>
      <c r="AE53" s="336">
        <f t="shared" ref="AE53:AL53" si="76">AE6/AE$49</f>
        <v>7.8466194904597136E-2</v>
      </c>
      <c r="AF53" s="336">
        <f t="shared" si="76"/>
        <v>7.8805113679182581E-2</v>
      </c>
      <c r="AG53" s="336">
        <f t="shared" si="76"/>
        <v>7.914757228068689E-2</v>
      </c>
      <c r="AH53" s="336">
        <f t="shared" si="76"/>
        <v>7.9477613543162476E-2</v>
      </c>
      <c r="AI53" s="336">
        <f t="shared" si="76"/>
        <v>7.9835566610486852E-2</v>
      </c>
      <c r="AJ53" s="336">
        <f t="shared" si="76"/>
        <v>8.0185011893725275E-2</v>
      </c>
      <c r="AK53" s="336">
        <f t="shared" si="76"/>
        <v>8.0607713908834783E-2</v>
      </c>
      <c r="AL53" s="336">
        <f t="shared" si="76"/>
        <v>8.0971573407564543E-2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2.7705111791535789E-2</v>
      </c>
      <c r="N54" s="336">
        <f t="shared" si="77"/>
        <v>3.1332627752359649E-2</v>
      </c>
      <c r="O54" s="336">
        <f t="shared" si="77"/>
        <v>3.2804613418817276E-2</v>
      </c>
      <c r="P54" s="336">
        <f t="shared" si="77"/>
        <v>3.3856726136813849E-2</v>
      </c>
      <c r="Q54" s="336">
        <f t="shared" si="77"/>
        <v>3.6527005594568826E-2</v>
      </c>
      <c r="R54" s="336">
        <f t="shared" si="77"/>
        <v>3.479957530593681E-2</v>
      </c>
      <c r="S54" s="336">
        <f t="shared" si="77"/>
        <v>3.1898588308421905E-2</v>
      </c>
      <c r="T54" s="336">
        <f t="shared" si="77"/>
        <v>3.3731033808973229E-2</v>
      </c>
      <c r="U54" s="336">
        <f t="shared" si="77"/>
        <v>3.4544166872414517E-2</v>
      </c>
      <c r="V54" s="336">
        <f t="shared" si="77"/>
        <v>3.4989227711834499E-2</v>
      </c>
      <c r="W54" s="336">
        <f t="shared" si="77"/>
        <v>3.5357362814883574E-2</v>
      </c>
      <c r="X54" s="336">
        <f t="shared" si="77"/>
        <v>3.4929208898311748E-2</v>
      </c>
      <c r="Y54" s="336">
        <f t="shared" si="77"/>
        <v>3.531669983520716E-2</v>
      </c>
      <c r="Z54" s="336">
        <f t="shared" si="77"/>
        <v>3.5677144410390417E-2</v>
      </c>
      <c r="AA54" s="336">
        <f t="shared" si="77"/>
        <v>3.6035270002428121E-2</v>
      </c>
      <c r="AB54" s="336">
        <f t="shared" si="77"/>
        <v>3.6376978307863794E-2</v>
      </c>
      <c r="AC54" s="336">
        <f t="shared" si="77"/>
        <v>3.6721371212648797E-2</v>
      </c>
      <c r="AD54" s="336">
        <f t="shared" si="77"/>
        <v>3.7078137970807008E-2</v>
      </c>
      <c r="AE54" s="336">
        <f t="shared" ref="AE54:AL54" si="78">AE7/AE$49</f>
        <v>3.7404282364723547E-2</v>
      </c>
      <c r="AF54" s="336">
        <f t="shared" si="78"/>
        <v>3.7720570814459599E-2</v>
      </c>
      <c r="AG54" s="336">
        <f t="shared" si="78"/>
        <v>3.8036522481701994E-2</v>
      </c>
      <c r="AH54" s="336">
        <f t="shared" si="78"/>
        <v>3.8347429298833051E-2</v>
      </c>
      <c r="AI54" s="336">
        <f t="shared" si="78"/>
        <v>3.8670349237973863E-2</v>
      </c>
      <c r="AJ54" s="336">
        <f t="shared" si="78"/>
        <v>3.8976186587771799E-2</v>
      </c>
      <c r="AK54" s="336">
        <f t="shared" si="78"/>
        <v>3.9317714223077338E-2</v>
      </c>
      <c r="AL54" s="336">
        <f t="shared" si="78"/>
        <v>3.9651875127147934E-2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0.20575065310126758</v>
      </c>
      <c r="N56" s="337">
        <f t="shared" si="79"/>
        <v>0.19865335139911283</v>
      </c>
      <c r="O56" s="337">
        <f t="shared" si="79"/>
        <v>0.19646305975348152</v>
      </c>
      <c r="P56" s="337">
        <f t="shared" si="79"/>
        <v>0.20011073520958836</v>
      </c>
      <c r="Q56" s="337">
        <f t="shared" si="79"/>
        <v>0.19727125933990083</v>
      </c>
      <c r="R56" s="337">
        <f t="shared" si="79"/>
        <v>0.19673121281352929</v>
      </c>
      <c r="S56" s="337">
        <f t="shared" si="79"/>
        <v>0.20397357333565502</v>
      </c>
      <c r="T56" s="337">
        <f t="shared" si="79"/>
        <v>0.19880725650434367</v>
      </c>
      <c r="U56" s="337">
        <f t="shared" si="79"/>
        <v>0.2064645295416527</v>
      </c>
      <c r="V56" s="337">
        <f t="shared" si="79"/>
        <v>0.21180009958796087</v>
      </c>
      <c r="W56" s="337">
        <f t="shared" si="79"/>
        <v>0.22297474862675346</v>
      </c>
      <c r="X56" s="337">
        <f t="shared" si="79"/>
        <v>0.22847971549402032</v>
      </c>
      <c r="Y56" s="337">
        <f t="shared" si="79"/>
        <v>0.22942199735400151</v>
      </c>
      <c r="Z56" s="337">
        <f t="shared" si="79"/>
        <v>0.23057685263153574</v>
      </c>
      <c r="AA56" s="337">
        <f t="shared" si="79"/>
        <v>0.23180340134290128</v>
      </c>
      <c r="AB56" s="337">
        <f t="shared" si="79"/>
        <v>0.23312264757551135</v>
      </c>
      <c r="AC56" s="337">
        <f t="shared" si="79"/>
        <v>0.23448478844147833</v>
      </c>
      <c r="AD56" s="337">
        <f t="shared" si="79"/>
        <v>0.23584743673714101</v>
      </c>
      <c r="AE56" s="337">
        <f t="shared" ref="AE56:AL56" si="80">AE9/AE$49</f>
        <v>0.23719671061089798</v>
      </c>
      <c r="AF56" s="337">
        <f t="shared" si="80"/>
        <v>0.23851268097554656</v>
      </c>
      <c r="AG56" s="337">
        <f t="shared" si="80"/>
        <v>0.23983856780618512</v>
      </c>
      <c r="AH56" s="337">
        <f t="shared" si="80"/>
        <v>0.24111054654609823</v>
      </c>
      <c r="AI56" s="337">
        <f t="shared" si="80"/>
        <v>0.24239937939159562</v>
      </c>
      <c r="AJ56" s="337">
        <f t="shared" si="80"/>
        <v>0.24371606233228199</v>
      </c>
      <c r="AK56" s="337">
        <f t="shared" si="80"/>
        <v>0.2451081629378844</v>
      </c>
      <c r="AL56" s="337">
        <f t="shared" si="80"/>
        <v>0.2463996808171561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5.4404978934760609E-2</v>
      </c>
      <c r="N57" s="336">
        <f t="shared" si="81"/>
        <v>5.1798114873843726E-2</v>
      </c>
      <c r="O57" s="336">
        <f t="shared" si="81"/>
        <v>5.305879504368604E-2</v>
      </c>
      <c r="P57" s="336">
        <f t="shared" si="81"/>
        <v>5.2594194142457432E-2</v>
      </c>
      <c r="Q57" s="336">
        <f t="shared" si="81"/>
        <v>5.3946376179289567E-2</v>
      </c>
      <c r="R57" s="336">
        <f t="shared" si="81"/>
        <v>5.5564961048093012E-2</v>
      </c>
      <c r="S57" s="336">
        <f t="shared" si="81"/>
        <v>5.773788769977297E-2</v>
      </c>
      <c r="T57" s="336">
        <f t="shared" si="81"/>
        <v>5.477312364414938E-2</v>
      </c>
      <c r="U57" s="336">
        <f t="shared" si="81"/>
        <v>5.8048634609515079E-2</v>
      </c>
      <c r="V57" s="336">
        <f t="shared" si="81"/>
        <v>5.9047119097015308E-2</v>
      </c>
      <c r="W57" s="336">
        <f t="shared" si="81"/>
        <v>6.2657549237084581E-2</v>
      </c>
      <c r="X57" s="336">
        <f t="shared" si="81"/>
        <v>7.2957764503868552E-2</v>
      </c>
      <c r="Y57" s="336">
        <f t="shared" si="81"/>
        <v>7.3698904509529359E-2</v>
      </c>
      <c r="Z57" s="336">
        <f t="shared" si="81"/>
        <v>7.4441136516977841E-2</v>
      </c>
      <c r="AA57" s="336">
        <f t="shared" si="81"/>
        <v>7.5204560888656374E-2</v>
      </c>
      <c r="AB57" s="336">
        <f t="shared" si="81"/>
        <v>7.5933469487365762E-2</v>
      </c>
      <c r="AC57" s="336">
        <f t="shared" si="81"/>
        <v>7.6677716286553524E-2</v>
      </c>
      <c r="AD57" s="336">
        <f t="shared" si="81"/>
        <v>7.7428358641073225E-2</v>
      </c>
      <c r="AE57" s="336">
        <f t="shared" ref="AE57:AL57" si="82">AE10/AE$49</f>
        <v>7.8182682183961572E-2</v>
      </c>
      <c r="AF57" s="336">
        <f t="shared" si="82"/>
        <v>7.8911616022622186E-2</v>
      </c>
      <c r="AG57" s="336">
        <f t="shared" si="82"/>
        <v>7.9651321194014316E-2</v>
      </c>
      <c r="AH57" s="336">
        <f t="shared" si="82"/>
        <v>8.0393508887173393E-2</v>
      </c>
      <c r="AI57" s="336">
        <f t="shared" si="82"/>
        <v>8.1155154199473126E-2</v>
      </c>
      <c r="AJ57" s="336">
        <f t="shared" si="82"/>
        <v>8.1905983291256937E-2</v>
      </c>
      <c r="AK57" s="336">
        <f t="shared" si="82"/>
        <v>8.2679103227087922E-2</v>
      </c>
      <c r="AL57" s="336">
        <f t="shared" si="82"/>
        <v>8.3423213974414365E-2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Kent and Medway</v>
      </c>
      <c r="L58" s="232" t="str">
        <f>'Occ T3'!A13</f>
        <v>22 Health professionals</v>
      </c>
      <c r="M58" s="336">
        <f t="shared" ref="M58:AD58" si="83">M11/M$49</f>
        <v>3.6843776102758775E-2</v>
      </c>
      <c r="N58" s="336">
        <f t="shared" si="83"/>
        <v>3.8801556755889186E-2</v>
      </c>
      <c r="O58" s="336">
        <f t="shared" si="83"/>
        <v>3.7529938237290811E-2</v>
      </c>
      <c r="P58" s="336">
        <f t="shared" si="83"/>
        <v>3.7618219653414213E-2</v>
      </c>
      <c r="Q58" s="336">
        <f t="shared" si="83"/>
        <v>3.5085019779756033E-2</v>
      </c>
      <c r="R58" s="336">
        <f t="shared" si="83"/>
        <v>3.6243019448410616E-2</v>
      </c>
      <c r="S58" s="336">
        <f t="shared" si="83"/>
        <v>3.7187785887530848E-2</v>
      </c>
      <c r="T58" s="336">
        <f t="shared" si="83"/>
        <v>3.8590456363726024E-2</v>
      </c>
      <c r="U58" s="336">
        <f t="shared" si="83"/>
        <v>3.8365983030193847E-2</v>
      </c>
      <c r="V58" s="336">
        <f t="shared" si="83"/>
        <v>4.0847714377656975E-2</v>
      </c>
      <c r="W58" s="336">
        <f t="shared" si="83"/>
        <v>4.1648849311029051E-2</v>
      </c>
      <c r="X58" s="336">
        <f t="shared" si="83"/>
        <v>3.9614617531415555E-2</v>
      </c>
      <c r="Y58" s="336">
        <f t="shared" si="83"/>
        <v>3.9511391144537798E-2</v>
      </c>
      <c r="Z58" s="336">
        <f t="shared" si="83"/>
        <v>3.9437140837114151E-2</v>
      </c>
      <c r="AA58" s="336">
        <f t="shared" si="83"/>
        <v>3.9343039951535999E-2</v>
      </c>
      <c r="AB58" s="336">
        <f t="shared" si="83"/>
        <v>3.9293664442274917E-2</v>
      </c>
      <c r="AC58" s="336">
        <f t="shared" si="83"/>
        <v>3.9254942788743169E-2</v>
      </c>
      <c r="AD58" s="336">
        <f t="shared" si="83"/>
        <v>3.9213261466562191E-2</v>
      </c>
      <c r="AE58" s="336">
        <f t="shared" ref="AE58:AL58" si="84">AE11/AE$49</f>
        <v>3.9164082747595988E-2</v>
      </c>
      <c r="AF58" s="336">
        <f t="shared" si="84"/>
        <v>3.9133385894276312E-2</v>
      </c>
      <c r="AG58" s="336">
        <f t="shared" si="84"/>
        <v>3.9110771896332226E-2</v>
      </c>
      <c r="AH58" s="336">
        <f t="shared" si="84"/>
        <v>3.9086408912435498E-2</v>
      </c>
      <c r="AI58" s="336">
        <f t="shared" si="84"/>
        <v>3.9064342420492407E-2</v>
      </c>
      <c r="AJ58" s="336">
        <f t="shared" si="84"/>
        <v>3.9046552788290424E-2</v>
      </c>
      <c r="AK58" s="336">
        <f t="shared" si="84"/>
        <v>3.9021357649061374E-2</v>
      </c>
      <c r="AL58" s="336">
        <f t="shared" si="84"/>
        <v>3.8968160751169226E-2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5.0155111895168775E-2</v>
      </c>
      <c r="N59" s="336">
        <f t="shared" si="85"/>
        <v>4.8531491419364622E-2</v>
      </c>
      <c r="O59" s="336">
        <f t="shared" si="85"/>
        <v>4.6015741822276392E-2</v>
      </c>
      <c r="P59" s="336">
        <f t="shared" si="85"/>
        <v>4.8667254235879795E-2</v>
      </c>
      <c r="Q59" s="336">
        <f t="shared" si="85"/>
        <v>4.7280120191206504E-2</v>
      </c>
      <c r="R59" s="336">
        <f t="shared" si="85"/>
        <v>4.5896043876403433E-2</v>
      </c>
      <c r="S59" s="336">
        <f t="shared" si="85"/>
        <v>4.7281862262603905E-2</v>
      </c>
      <c r="T59" s="336">
        <f t="shared" si="85"/>
        <v>4.5752288929437654E-2</v>
      </c>
      <c r="U59" s="336">
        <f t="shared" si="85"/>
        <v>4.7959736872437146E-2</v>
      </c>
      <c r="V59" s="336">
        <f t="shared" si="85"/>
        <v>4.7197662140703249E-2</v>
      </c>
      <c r="W59" s="336">
        <f t="shared" si="85"/>
        <v>4.838034422042526E-2</v>
      </c>
      <c r="X59" s="336">
        <f t="shared" si="85"/>
        <v>4.5516817395482481E-2</v>
      </c>
      <c r="Y59" s="336">
        <f t="shared" si="85"/>
        <v>4.5355181300418365E-2</v>
      </c>
      <c r="Z59" s="336">
        <f t="shared" si="85"/>
        <v>4.5355093802622183E-2</v>
      </c>
      <c r="AA59" s="336">
        <f t="shared" si="85"/>
        <v>4.5405920525477796E-2</v>
      </c>
      <c r="AB59" s="336">
        <f t="shared" si="85"/>
        <v>4.5529014942570549E-2</v>
      </c>
      <c r="AC59" s="336">
        <f t="shared" si="85"/>
        <v>4.5672321493295504E-2</v>
      </c>
      <c r="AD59" s="336">
        <f t="shared" si="85"/>
        <v>4.5815153352164503E-2</v>
      </c>
      <c r="AE59" s="336">
        <f t="shared" ref="AE59:AL59" si="86">AE12/AE$49</f>
        <v>4.5953914040893794E-2</v>
      </c>
      <c r="AF59" s="336">
        <f t="shared" si="86"/>
        <v>4.6083478213238972E-2</v>
      </c>
      <c r="AG59" s="336">
        <f t="shared" si="86"/>
        <v>4.6218302324885087E-2</v>
      </c>
      <c r="AH59" s="336">
        <f t="shared" si="86"/>
        <v>4.6325868303189716E-2</v>
      </c>
      <c r="AI59" s="336">
        <f t="shared" si="86"/>
        <v>4.6440047471635312E-2</v>
      </c>
      <c r="AJ59" s="336">
        <f t="shared" si="86"/>
        <v>4.6557137711766644E-2</v>
      </c>
      <c r="AK59" s="336">
        <f t="shared" si="86"/>
        <v>4.668478586823354E-2</v>
      </c>
      <c r="AL59" s="336">
        <f t="shared" si="86"/>
        <v>4.6792244401454061E-2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6.4346786168579431E-2</v>
      </c>
      <c r="N60" s="336">
        <f t="shared" si="87"/>
        <v>5.9522188350015319E-2</v>
      </c>
      <c r="O60" s="336">
        <f t="shared" si="87"/>
        <v>5.9858584650228301E-2</v>
      </c>
      <c r="P60" s="336">
        <f t="shared" si="87"/>
        <v>6.1231067177836968E-2</v>
      </c>
      <c r="Q60" s="336">
        <f t="shared" si="87"/>
        <v>6.0959743189648745E-2</v>
      </c>
      <c r="R60" s="336">
        <f t="shared" si="87"/>
        <v>5.9027188440622207E-2</v>
      </c>
      <c r="S60" s="336">
        <f t="shared" si="87"/>
        <v>6.1766037485747292E-2</v>
      </c>
      <c r="T60" s="336">
        <f t="shared" si="87"/>
        <v>5.9691387567030588E-2</v>
      </c>
      <c r="U60" s="336">
        <f t="shared" si="87"/>
        <v>6.2090175029506631E-2</v>
      </c>
      <c r="V60" s="336">
        <f t="shared" si="87"/>
        <v>6.470760397258532E-2</v>
      </c>
      <c r="W60" s="336">
        <f t="shared" si="87"/>
        <v>7.0288005858214611E-2</v>
      </c>
      <c r="X60" s="336">
        <f t="shared" si="87"/>
        <v>7.0390516063253722E-2</v>
      </c>
      <c r="Y60" s="336">
        <f t="shared" si="87"/>
        <v>7.0856520399515982E-2</v>
      </c>
      <c r="Z60" s="336">
        <f t="shared" si="87"/>
        <v>7.1343481474821557E-2</v>
      </c>
      <c r="AA60" s="336">
        <f t="shared" si="87"/>
        <v>7.1849879977231093E-2</v>
      </c>
      <c r="AB60" s="336">
        <f t="shared" si="87"/>
        <v>7.2366498703300142E-2</v>
      </c>
      <c r="AC60" s="336">
        <f t="shared" si="87"/>
        <v>7.2879807872886115E-2</v>
      </c>
      <c r="AD60" s="336">
        <f t="shared" si="87"/>
        <v>7.3390663277341076E-2</v>
      </c>
      <c r="AE60" s="336">
        <f t="shared" ref="AE60:AL60" si="88">AE13/AE$49</f>
        <v>7.389603163844663E-2</v>
      </c>
      <c r="AF60" s="336">
        <f t="shared" si="88"/>
        <v>7.4384200845409101E-2</v>
      </c>
      <c r="AG60" s="336">
        <f t="shared" si="88"/>
        <v>7.4858172390953492E-2</v>
      </c>
      <c r="AH60" s="336">
        <f t="shared" si="88"/>
        <v>7.5304760443299645E-2</v>
      </c>
      <c r="AI60" s="336">
        <f t="shared" si="88"/>
        <v>7.5739835299994757E-2</v>
      </c>
      <c r="AJ60" s="336">
        <f t="shared" si="88"/>
        <v>7.6206388540967951E-2</v>
      </c>
      <c r="AK60" s="336">
        <f t="shared" si="88"/>
        <v>7.672291619350155E-2</v>
      </c>
      <c r="AL60" s="336">
        <f t="shared" si="88"/>
        <v>7.7216061690118479E-2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0.12789365637606509</v>
      </c>
      <c r="N62" s="337">
        <f t="shared" si="89"/>
        <v>0.12925168055017081</v>
      </c>
      <c r="O62" s="337">
        <f t="shared" si="89"/>
        <v>0.13154798252601077</v>
      </c>
      <c r="P62" s="337">
        <f t="shared" si="89"/>
        <v>0.12897115155786734</v>
      </c>
      <c r="Q62" s="337">
        <f t="shared" si="89"/>
        <v>0.13011456943511185</v>
      </c>
      <c r="R62" s="337">
        <f t="shared" si="89"/>
        <v>0.13212350467089315</v>
      </c>
      <c r="S62" s="337">
        <f t="shared" si="89"/>
        <v>0.13074636746232624</v>
      </c>
      <c r="T62" s="337">
        <f t="shared" si="89"/>
        <v>0.13347195772970602</v>
      </c>
      <c r="U62" s="337">
        <f t="shared" si="89"/>
        <v>0.13412234233524201</v>
      </c>
      <c r="V62" s="337">
        <f t="shared" si="89"/>
        <v>0.13189337687713468</v>
      </c>
      <c r="W62" s="337">
        <f t="shared" si="89"/>
        <v>0.13990699084252767</v>
      </c>
      <c r="X62" s="337">
        <f t="shared" si="89"/>
        <v>0.14059282872250795</v>
      </c>
      <c r="Y62" s="337">
        <f t="shared" si="89"/>
        <v>0.14130326843378738</v>
      </c>
      <c r="Z62" s="337">
        <f t="shared" si="89"/>
        <v>0.14188788431312149</v>
      </c>
      <c r="AA62" s="337">
        <f t="shared" si="89"/>
        <v>0.14252355171351327</v>
      </c>
      <c r="AB62" s="337">
        <f t="shared" si="89"/>
        <v>0.1431517318967504</v>
      </c>
      <c r="AC62" s="337">
        <f t="shared" si="89"/>
        <v>0.14378254219306502</v>
      </c>
      <c r="AD62" s="337">
        <f t="shared" si="89"/>
        <v>0.14438912312848967</v>
      </c>
      <c r="AE62" s="337">
        <f t="shared" ref="AE62:AL62" si="90">AE15/AE$49</f>
        <v>0.14500100516413447</v>
      </c>
      <c r="AF62" s="337">
        <f t="shared" si="90"/>
        <v>0.14564935496291731</v>
      </c>
      <c r="AG62" s="337">
        <f t="shared" si="90"/>
        <v>0.14628884968911857</v>
      </c>
      <c r="AH62" s="337">
        <f t="shared" si="90"/>
        <v>0.14687067959955619</v>
      </c>
      <c r="AI62" s="337">
        <f t="shared" si="90"/>
        <v>0.14748489756130614</v>
      </c>
      <c r="AJ62" s="337">
        <f t="shared" si="90"/>
        <v>0.14809330302413887</v>
      </c>
      <c r="AK62" s="337">
        <f t="shared" si="90"/>
        <v>0.1487159861231418</v>
      </c>
      <c r="AL62" s="337">
        <f t="shared" si="90"/>
        <v>0.14928320131018705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1.6851343278431415E-2</v>
      </c>
      <c r="N63" s="336">
        <f t="shared" si="91"/>
        <v>1.6086614865305413E-2</v>
      </c>
      <c r="O63" s="336">
        <f t="shared" si="91"/>
        <v>1.6608930528917185E-2</v>
      </c>
      <c r="P63" s="336">
        <f t="shared" si="91"/>
        <v>1.6563802596361383E-2</v>
      </c>
      <c r="Q63" s="336">
        <f t="shared" si="91"/>
        <v>1.5263207725116421E-2</v>
      </c>
      <c r="R63" s="336">
        <f t="shared" si="91"/>
        <v>1.5010103505654321E-2</v>
      </c>
      <c r="S63" s="336">
        <f t="shared" si="91"/>
        <v>1.5705055386990147E-2</v>
      </c>
      <c r="T63" s="336">
        <f t="shared" si="91"/>
        <v>1.6807640243273633E-2</v>
      </c>
      <c r="U63" s="336">
        <f t="shared" si="91"/>
        <v>1.7252419413586788E-2</v>
      </c>
      <c r="V63" s="336">
        <f t="shared" si="91"/>
        <v>1.6509024821544271E-2</v>
      </c>
      <c r="W63" s="336">
        <f t="shared" si="91"/>
        <v>1.8221755619096582E-2</v>
      </c>
      <c r="X63" s="336">
        <f t="shared" si="91"/>
        <v>1.6591805935049303E-2</v>
      </c>
      <c r="Y63" s="336">
        <f t="shared" si="91"/>
        <v>1.6671884503331624E-2</v>
      </c>
      <c r="Z63" s="336">
        <f t="shared" si="91"/>
        <v>1.6752732580361907E-2</v>
      </c>
      <c r="AA63" s="336">
        <f t="shared" si="91"/>
        <v>1.6839197323611561E-2</v>
      </c>
      <c r="AB63" s="336">
        <f t="shared" si="91"/>
        <v>1.6916703981829231E-2</v>
      </c>
      <c r="AC63" s="336">
        <f t="shared" si="91"/>
        <v>1.700515777999639E-2</v>
      </c>
      <c r="AD63" s="336">
        <f t="shared" si="91"/>
        <v>1.7086810230466015E-2</v>
      </c>
      <c r="AE63" s="336">
        <f t="shared" ref="AE63:AL63" si="92">AE16/AE$49</f>
        <v>1.7172128628586848E-2</v>
      </c>
      <c r="AF63" s="336">
        <f t="shared" si="92"/>
        <v>1.726882920151835E-2</v>
      </c>
      <c r="AG63" s="336">
        <f t="shared" si="92"/>
        <v>1.7356674331191049E-2</v>
      </c>
      <c r="AH63" s="336">
        <f t="shared" si="92"/>
        <v>1.7449154072688967E-2</v>
      </c>
      <c r="AI63" s="336">
        <f t="shared" si="92"/>
        <v>1.7546104320295932E-2</v>
      </c>
      <c r="AJ63" s="336">
        <f t="shared" si="92"/>
        <v>1.7634635793419663E-2</v>
      </c>
      <c r="AK63" s="336">
        <f t="shared" si="92"/>
        <v>1.7726367809208728E-2</v>
      </c>
      <c r="AL63" s="336">
        <f t="shared" si="92"/>
        <v>1.7808948390329243E-2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1.4675681591591942E-2</v>
      </c>
      <c r="N64" s="336">
        <f t="shared" si="93"/>
        <v>1.8075277362466145E-2</v>
      </c>
      <c r="O64" s="336">
        <f t="shared" si="93"/>
        <v>1.6712563036615891E-2</v>
      </c>
      <c r="P64" s="336">
        <f t="shared" si="93"/>
        <v>1.6126578640573201E-2</v>
      </c>
      <c r="Q64" s="336">
        <f t="shared" si="93"/>
        <v>1.5026070206031014E-2</v>
      </c>
      <c r="R64" s="336">
        <f t="shared" si="93"/>
        <v>1.630752513128525E-2</v>
      </c>
      <c r="S64" s="336">
        <f t="shared" si="93"/>
        <v>1.6064766751925176E-2</v>
      </c>
      <c r="T64" s="336">
        <f t="shared" si="93"/>
        <v>1.6122653299484598E-2</v>
      </c>
      <c r="U64" s="336">
        <f t="shared" si="93"/>
        <v>1.7329467530303785E-2</v>
      </c>
      <c r="V64" s="336">
        <f t="shared" si="93"/>
        <v>1.7542968305707344E-2</v>
      </c>
      <c r="W64" s="336">
        <f t="shared" si="93"/>
        <v>1.8328536888499253E-2</v>
      </c>
      <c r="X64" s="336">
        <f t="shared" si="93"/>
        <v>2.651053192691074E-2</v>
      </c>
      <c r="Y64" s="336">
        <f t="shared" si="93"/>
        <v>2.6722638081344452E-2</v>
      </c>
      <c r="Z64" s="336">
        <f t="shared" si="93"/>
        <v>2.6943548617707858E-2</v>
      </c>
      <c r="AA64" s="336">
        <f t="shared" si="93"/>
        <v>2.7158624960200616E-2</v>
      </c>
      <c r="AB64" s="336">
        <f t="shared" si="93"/>
        <v>2.7407353202708502E-2</v>
      </c>
      <c r="AC64" s="336">
        <f t="shared" si="93"/>
        <v>2.766836778405711E-2</v>
      </c>
      <c r="AD64" s="336">
        <f t="shared" si="93"/>
        <v>2.7925044356507653E-2</v>
      </c>
      <c r="AE64" s="336">
        <f t="shared" ref="AE64:AL64" si="94">AE17/AE$49</f>
        <v>2.8181876041319519E-2</v>
      </c>
      <c r="AF64" s="336">
        <f t="shared" si="94"/>
        <v>2.8442668632363569E-2</v>
      </c>
      <c r="AG64" s="336">
        <f t="shared" si="94"/>
        <v>2.8709860730802974E-2</v>
      </c>
      <c r="AH64" s="336">
        <f t="shared" si="94"/>
        <v>2.8945887352216867E-2</v>
      </c>
      <c r="AI64" s="336">
        <f t="shared" si="94"/>
        <v>2.9215207872344922E-2</v>
      </c>
      <c r="AJ64" s="336">
        <f t="shared" si="94"/>
        <v>2.9477850456870871E-2</v>
      </c>
      <c r="AK64" s="336">
        <f t="shared" si="94"/>
        <v>2.9739605827181513E-2</v>
      </c>
      <c r="AL64" s="336">
        <f t="shared" si="94"/>
        <v>2.9998655704295277E-2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1.4747275587013832E-2</v>
      </c>
      <c r="N65" s="336">
        <f t="shared" si="95"/>
        <v>1.6162861886193827E-2</v>
      </c>
      <c r="O65" s="336">
        <f t="shared" si="95"/>
        <v>1.575290551626024E-2</v>
      </c>
      <c r="P65" s="336">
        <f t="shared" si="95"/>
        <v>1.4908473226168832E-2</v>
      </c>
      <c r="Q65" s="336">
        <f t="shared" si="95"/>
        <v>1.4166018423366558E-2</v>
      </c>
      <c r="R65" s="336">
        <f t="shared" si="95"/>
        <v>1.4228528259328648E-2</v>
      </c>
      <c r="S65" s="336">
        <f t="shared" si="95"/>
        <v>1.4522850814028439E-2</v>
      </c>
      <c r="T65" s="336">
        <f t="shared" si="95"/>
        <v>1.3840282098283809E-2</v>
      </c>
      <c r="U65" s="336">
        <f t="shared" si="95"/>
        <v>1.3867722816998758E-2</v>
      </c>
      <c r="V65" s="336">
        <f t="shared" si="95"/>
        <v>1.3059005268334117E-2</v>
      </c>
      <c r="W65" s="336">
        <f t="shared" si="95"/>
        <v>1.4131872589865431E-2</v>
      </c>
      <c r="X65" s="336">
        <f t="shared" si="95"/>
        <v>1.1870712752225674E-2</v>
      </c>
      <c r="Y65" s="336">
        <f t="shared" si="95"/>
        <v>1.1964776214483131E-2</v>
      </c>
      <c r="Z65" s="336">
        <f t="shared" si="95"/>
        <v>1.1995411874789431E-2</v>
      </c>
      <c r="AA65" s="336">
        <f t="shared" si="95"/>
        <v>1.2029291197818592E-2</v>
      </c>
      <c r="AB65" s="336">
        <f t="shared" si="95"/>
        <v>1.2057169735790312E-2</v>
      </c>
      <c r="AC65" s="336">
        <f t="shared" si="95"/>
        <v>1.2086090775113113E-2</v>
      </c>
      <c r="AD65" s="336">
        <f t="shared" si="95"/>
        <v>1.2116583528249908E-2</v>
      </c>
      <c r="AE65" s="336">
        <f t="shared" ref="AE65:AL65" si="96">AE18/AE$49</f>
        <v>1.2156987472155973E-2</v>
      </c>
      <c r="AF65" s="336">
        <f t="shared" si="96"/>
        <v>1.2215038406432866E-2</v>
      </c>
      <c r="AG65" s="336">
        <f t="shared" si="96"/>
        <v>1.2273363119070308E-2</v>
      </c>
      <c r="AH65" s="336">
        <f t="shared" si="96"/>
        <v>1.2319511775095399E-2</v>
      </c>
      <c r="AI65" s="336">
        <f t="shared" si="96"/>
        <v>1.2356413843796321E-2</v>
      </c>
      <c r="AJ65" s="336">
        <f t="shared" si="96"/>
        <v>1.2388899053410032E-2</v>
      </c>
      <c r="AK65" s="336">
        <f t="shared" si="96"/>
        <v>1.2411607871685226E-2</v>
      </c>
      <c r="AL65" s="336">
        <f t="shared" si="96"/>
        <v>1.2435924255402939E-2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1.5403019134395865E-2</v>
      </c>
      <c r="N66" s="336">
        <f t="shared" si="97"/>
        <v>1.8227679177988738E-2</v>
      </c>
      <c r="O66" s="336">
        <f t="shared" si="97"/>
        <v>1.9759218761805648E-2</v>
      </c>
      <c r="P66" s="336">
        <f t="shared" si="97"/>
        <v>1.8473465571800983E-2</v>
      </c>
      <c r="Q66" s="336">
        <f t="shared" si="97"/>
        <v>2.0570150804923897E-2</v>
      </c>
      <c r="R66" s="336">
        <f t="shared" si="97"/>
        <v>2.2670631187060933E-2</v>
      </c>
      <c r="S66" s="336">
        <f t="shared" si="97"/>
        <v>1.9894595363770771E-2</v>
      </c>
      <c r="T66" s="336">
        <f t="shared" si="97"/>
        <v>2.2921822233525267E-2</v>
      </c>
      <c r="U66" s="336">
        <f t="shared" si="97"/>
        <v>2.1494695049159695E-2</v>
      </c>
      <c r="V66" s="336">
        <f t="shared" si="97"/>
        <v>2.0239000811638486E-2</v>
      </c>
      <c r="W66" s="336">
        <f t="shared" si="97"/>
        <v>2.1525806194834071E-2</v>
      </c>
      <c r="X66" s="336">
        <f t="shared" si="97"/>
        <v>1.8788041820536294E-2</v>
      </c>
      <c r="Y66" s="336">
        <f t="shared" si="97"/>
        <v>1.8893299241730548E-2</v>
      </c>
      <c r="Z66" s="336">
        <f t="shared" si="97"/>
        <v>1.8973802831923414E-2</v>
      </c>
      <c r="AA66" s="336">
        <f t="shared" si="97"/>
        <v>1.9064865049417463E-2</v>
      </c>
      <c r="AB66" s="336">
        <f t="shared" si="97"/>
        <v>1.9150777769180564E-2</v>
      </c>
      <c r="AC66" s="336">
        <f t="shared" si="97"/>
        <v>1.923529799969759E-2</v>
      </c>
      <c r="AD66" s="336">
        <f t="shared" si="97"/>
        <v>1.9321071555024501E-2</v>
      </c>
      <c r="AE66" s="336">
        <f t="shared" ref="AE66:AL66" si="98">AE19/AE$49</f>
        <v>1.9416089594441219E-2</v>
      </c>
      <c r="AF66" s="336">
        <f t="shared" si="98"/>
        <v>1.9504587456414507E-2</v>
      </c>
      <c r="AG66" s="336">
        <f t="shared" si="98"/>
        <v>1.9586745392752323E-2</v>
      </c>
      <c r="AH66" s="336">
        <f t="shared" si="98"/>
        <v>1.9664589303338451E-2</v>
      </c>
      <c r="AI66" s="336">
        <f t="shared" si="98"/>
        <v>1.9764345370644924E-2</v>
      </c>
      <c r="AJ66" s="336">
        <f t="shared" si="98"/>
        <v>1.985397989731201E-2</v>
      </c>
      <c r="AK66" s="336">
        <f t="shared" si="98"/>
        <v>1.9968288863348723E-2</v>
      </c>
      <c r="AL66" s="336">
        <f t="shared" si="98"/>
        <v>2.006100699431217E-2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6.6216336784632041E-2</v>
      </c>
      <c r="N67" s="336">
        <f t="shared" si="99"/>
        <v>6.0699247258216675E-2</v>
      </c>
      <c r="O67" s="336">
        <f t="shared" si="99"/>
        <v>6.2714364682411788E-2</v>
      </c>
      <c r="P67" s="336">
        <f t="shared" si="99"/>
        <v>6.2898831522962925E-2</v>
      </c>
      <c r="Q67" s="336">
        <f t="shared" si="99"/>
        <v>6.5089122275673941E-2</v>
      </c>
      <c r="R67" s="336">
        <f t="shared" si="99"/>
        <v>6.3906716587564E-2</v>
      </c>
      <c r="S67" s="336">
        <f t="shared" si="99"/>
        <v>6.4559099145611712E-2</v>
      </c>
      <c r="T67" s="336">
        <f t="shared" si="99"/>
        <v>6.3779559855138696E-2</v>
      </c>
      <c r="U67" s="336">
        <f t="shared" si="99"/>
        <v>6.4178037525192994E-2</v>
      </c>
      <c r="V67" s="336">
        <f t="shared" si="99"/>
        <v>6.4543377669910459E-2</v>
      </c>
      <c r="W67" s="336">
        <f t="shared" si="99"/>
        <v>6.7699019550232345E-2</v>
      </c>
      <c r="X67" s="336">
        <f t="shared" si="99"/>
        <v>6.6831736287785923E-2</v>
      </c>
      <c r="Y67" s="336">
        <f t="shared" si="99"/>
        <v>6.7050670392897638E-2</v>
      </c>
      <c r="Z67" s="336">
        <f t="shared" si="99"/>
        <v>6.7222388408338898E-2</v>
      </c>
      <c r="AA67" s="336">
        <f t="shared" si="99"/>
        <v>6.7431573182465038E-2</v>
      </c>
      <c r="AB67" s="336">
        <f t="shared" si="99"/>
        <v>6.7619727207241784E-2</v>
      </c>
      <c r="AC67" s="336">
        <f t="shared" si="99"/>
        <v>6.7787627854200824E-2</v>
      </c>
      <c r="AD67" s="336">
        <f t="shared" si="99"/>
        <v>6.7939613458241607E-2</v>
      </c>
      <c r="AE67" s="336">
        <f t="shared" ref="AE67:AL67" si="100">AE20/AE$49</f>
        <v>6.8073923427630925E-2</v>
      </c>
      <c r="AF67" s="336">
        <f t="shared" si="100"/>
        <v>6.8218231266188006E-2</v>
      </c>
      <c r="AG67" s="336">
        <f t="shared" si="100"/>
        <v>6.8362206115301888E-2</v>
      </c>
      <c r="AH67" s="336">
        <f t="shared" si="100"/>
        <v>6.8491537096216498E-2</v>
      </c>
      <c r="AI67" s="336">
        <f t="shared" si="100"/>
        <v>6.8602826154224042E-2</v>
      </c>
      <c r="AJ67" s="336">
        <f t="shared" si="100"/>
        <v>6.8737937823126288E-2</v>
      </c>
      <c r="AK67" s="336">
        <f t="shared" si="100"/>
        <v>6.88701157517176E-2</v>
      </c>
      <c r="AL67" s="336">
        <f t="shared" si="100"/>
        <v>6.8978665965847411E-2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0.12191580518384432</v>
      </c>
      <c r="N69" s="337">
        <f t="shared" si="101"/>
        <v>0.11650910894902573</v>
      </c>
      <c r="O69" s="337">
        <f t="shared" si="101"/>
        <v>0.11479906199551829</v>
      </c>
      <c r="P69" s="337">
        <f t="shared" si="101"/>
        <v>0.11178179641375861</v>
      </c>
      <c r="Q69" s="337">
        <f t="shared" si="101"/>
        <v>0.11148823109866465</v>
      </c>
      <c r="R69" s="337">
        <f t="shared" si="101"/>
        <v>0.11000329261929556</v>
      </c>
      <c r="S69" s="337">
        <f t="shared" si="101"/>
        <v>0.10434567943417572</v>
      </c>
      <c r="T69" s="337">
        <f t="shared" si="101"/>
        <v>0.10630281716614216</v>
      </c>
      <c r="U69" s="337">
        <f t="shared" si="101"/>
        <v>0.10615720819497086</v>
      </c>
      <c r="V69" s="337">
        <f t="shared" si="101"/>
        <v>0.10026739886679657</v>
      </c>
      <c r="W69" s="337">
        <f t="shared" si="101"/>
        <v>0.1040602456772021</v>
      </c>
      <c r="X69" s="337">
        <f t="shared" si="101"/>
        <v>0.10641571559985848</v>
      </c>
      <c r="Y69" s="337">
        <f t="shared" si="101"/>
        <v>0.10529301697058721</v>
      </c>
      <c r="Z69" s="337">
        <f t="shared" si="101"/>
        <v>0.10403626381207043</v>
      </c>
      <c r="AA69" s="337">
        <f t="shared" si="101"/>
        <v>0.10280651059223714</v>
      </c>
      <c r="AB69" s="337">
        <f t="shared" si="101"/>
        <v>0.10161363254846292</v>
      </c>
      <c r="AC69" s="337">
        <f t="shared" si="101"/>
        <v>0.10044216951983446</v>
      </c>
      <c r="AD69" s="337">
        <f t="shared" si="101"/>
        <v>9.9266547172413955E-2</v>
      </c>
      <c r="AE69" s="337">
        <f t="shared" ref="AE69:AL69" si="102">AE22/AE$49</f>
        <v>9.8097232868056827E-2</v>
      </c>
      <c r="AF69" s="337">
        <f t="shared" si="102"/>
        <v>9.690678623704875E-2</v>
      </c>
      <c r="AG69" s="337">
        <f t="shared" si="102"/>
        <v>9.5782847560257817E-2</v>
      </c>
      <c r="AH69" s="337">
        <f t="shared" si="102"/>
        <v>9.4758027354848381E-2</v>
      </c>
      <c r="AI69" s="337">
        <f t="shared" si="102"/>
        <v>9.3666037368207125E-2</v>
      </c>
      <c r="AJ69" s="337">
        <f t="shared" si="102"/>
        <v>9.2496507166940786E-2</v>
      </c>
      <c r="AK69" s="337">
        <f t="shared" si="102"/>
        <v>9.1082595338623853E-2</v>
      </c>
      <c r="AL69" s="337">
        <f t="shared" si="102"/>
        <v>8.997109556027541E-2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8.9245191861035383E-2</v>
      </c>
      <c r="N70" s="336">
        <f t="shared" si="103"/>
        <v>8.7288533578414582E-2</v>
      </c>
      <c r="O70" s="336">
        <f t="shared" si="103"/>
        <v>8.7216349429534476E-2</v>
      </c>
      <c r="P70" s="336">
        <f t="shared" si="103"/>
        <v>8.4147961693621542E-2</v>
      </c>
      <c r="Q70" s="336">
        <f t="shared" si="103"/>
        <v>8.4777447286430177E-2</v>
      </c>
      <c r="R70" s="336">
        <f t="shared" si="103"/>
        <v>8.5068816032529665E-2</v>
      </c>
      <c r="S70" s="336">
        <f t="shared" si="103"/>
        <v>8.1365385978745541E-2</v>
      </c>
      <c r="T70" s="336">
        <f t="shared" si="103"/>
        <v>8.2585815668208343E-2</v>
      </c>
      <c r="U70" s="336">
        <f t="shared" si="103"/>
        <v>8.1783034391370871E-2</v>
      </c>
      <c r="V70" s="336">
        <f t="shared" si="103"/>
        <v>7.8858203367457247E-2</v>
      </c>
      <c r="W70" s="336">
        <f t="shared" si="103"/>
        <v>8.2671450496919485E-2</v>
      </c>
      <c r="X70" s="336">
        <f t="shared" si="103"/>
        <v>8.5042873759101037E-2</v>
      </c>
      <c r="Y70" s="336">
        <f t="shared" si="103"/>
        <v>8.4491701169581213E-2</v>
      </c>
      <c r="Z70" s="336">
        <f t="shared" si="103"/>
        <v>8.3840990935584364E-2</v>
      </c>
      <c r="AA70" s="336">
        <f t="shared" si="103"/>
        <v>8.3231230857551561E-2</v>
      </c>
      <c r="AB70" s="336">
        <f t="shared" si="103"/>
        <v>8.2616526401720194E-2</v>
      </c>
      <c r="AC70" s="336">
        <f t="shared" si="103"/>
        <v>8.2008768358126038E-2</v>
      </c>
      <c r="AD70" s="336">
        <f t="shared" si="103"/>
        <v>8.1352493996465769E-2</v>
      </c>
      <c r="AE70" s="336">
        <f t="shared" ref="AE70:AL70" si="104">AE23/AE$49</f>
        <v>8.0672311963720003E-2</v>
      </c>
      <c r="AF70" s="336">
        <f t="shared" si="104"/>
        <v>8.0029534160788895E-2</v>
      </c>
      <c r="AG70" s="336">
        <f t="shared" si="104"/>
        <v>7.9412206968952778E-2</v>
      </c>
      <c r="AH70" s="336">
        <f t="shared" si="104"/>
        <v>7.8755376194118307E-2</v>
      </c>
      <c r="AI70" s="336">
        <f t="shared" si="104"/>
        <v>7.8046038435156007E-2</v>
      </c>
      <c r="AJ70" s="336">
        <f t="shared" si="104"/>
        <v>7.7308022116330755E-2</v>
      </c>
      <c r="AK70" s="336">
        <f t="shared" si="104"/>
        <v>7.6625071488358037E-2</v>
      </c>
      <c r="AL70" s="336">
        <f t="shared" si="104"/>
        <v>7.5994857862593551E-2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3.2670613322808927E-2</v>
      </c>
      <c r="N71" s="336">
        <f t="shared" si="105"/>
        <v>2.9220575370611134E-2</v>
      </c>
      <c r="O71" s="336">
        <f t="shared" si="105"/>
        <v>2.7582712565983797E-2</v>
      </c>
      <c r="P71" s="336">
        <f t="shared" si="105"/>
        <v>2.7633834720137061E-2</v>
      </c>
      <c r="Q71" s="336">
        <f t="shared" si="105"/>
        <v>2.6710783812234466E-2</v>
      </c>
      <c r="R71" s="336">
        <f t="shared" si="105"/>
        <v>2.4934476586765907E-2</v>
      </c>
      <c r="S71" s="336">
        <f t="shared" si="105"/>
        <v>2.2980293455430175E-2</v>
      </c>
      <c r="T71" s="336">
        <f t="shared" si="105"/>
        <v>2.3717001497933824E-2</v>
      </c>
      <c r="U71" s="336">
        <f t="shared" si="105"/>
        <v>2.4374173803599998E-2</v>
      </c>
      <c r="V71" s="336">
        <f t="shared" si="105"/>
        <v>2.1409195499339329E-2</v>
      </c>
      <c r="W71" s="336">
        <f t="shared" si="105"/>
        <v>2.138879518028261E-2</v>
      </c>
      <c r="X71" s="336">
        <f t="shared" si="105"/>
        <v>2.1372841840757436E-2</v>
      </c>
      <c r="Y71" s="336">
        <f t="shared" si="105"/>
        <v>2.0801315801005998E-2</v>
      </c>
      <c r="Z71" s="336">
        <f t="shared" si="105"/>
        <v>2.0195272876486054E-2</v>
      </c>
      <c r="AA71" s="336">
        <f t="shared" si="105"/>
        <v>1.9575279734685584E-2</v>
      </c>
      <c r="AB71" s="336">
        <f t="shared" si="105"/>
        <v>1.8997106146742725E-2</v>
      </c>
      <c r="AC71" s="336">
        <f t="shared" si="105"/>
        <v>1.8433401161708433E-2</v>
      </c>
      <c r="AD71" s="336">
        <f t="shared" si="105"/>
        <v>1.7914053175948182E-2</v>
      </c>
      <c r="AE71" s="336">
        <f t="shared" ref="AE71:AL71" si="106">AE24/AE$49</f>
        <v>1.7424920904336838E-2</v>
      </c>
      <c r="AF71" s="336">
        <f t="shared" si="106"/>
        <v>1.6877252076259848E-2</v>
      </c>
      <c r="AG71" s="336">
        <f t="shared" si="106"/>
        <v>1.6370640591305042E-2</v>
      </c>
      <c r="AH71" s="336">
        <f t="shared" si="106"/>
        <v>1.6002651160730071E-2</v>
      </c>
      <c r="AI71" s="336">
        <f t="shared" si="106"/>
        <v>1.5619998933051117E-2</v>
      </c>
      <c r="AJ71" s="336">
        <f t="shared" si="106"/>
        <v>1.518848505061003E-2</v>
      </c>
      <c r="AK71" s="336">
        <f t="shared" si="106"/>
        <v>1.4457523850265823E-2</v>
      </c>
      <c r="AL71" s="336">
        <f t="shared" si="106"/>
        <v>1.3976237697681852E-2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0.10359961892342845</v>
      </c>
      <c r="N73" s="337">
        <f t="shared" si="107"/>
        <v>0.10171995890091741</v>
      </c>
      <c r="O73" s="337">
        <f t="shared" si="107"/>
        <v>9.9703604849127131E-2</v>
      </c>
      <c r="P73" s="337">
        <f t="shared" si="107"/>
        <v>0.10207933310268467</v>
      </c>
      <c r="Q73" s="337">
        <f t="shared" si="107"/>
        <v>0.10500246745650528</v>
      </c>
      <c r="R73" s="337">
        <f t="shared" si="107"/>
        <v>0.10113297718450939</v>
      </c>
      <c r="S73" s="337">
        <f t="shared" si="107"/>
        <v>0.10343673220963148</v>
      </c>
      <c r="T73" s="337">
        <f t="shared" si="107"/>
        <v>0.10393465854681462</v>
      </c>
      <c r="U73" s="337">
        <f t="shared" si="107"/>
        <v>9.4365534506768059E-2</v>
      </c>
      <c r="V73" s="337">
        <f t="shared" si="107"/>
        <v>9.7710975980640338E-2</v>
      </c>
      <c r="W73" s="337">
        <f t="shared" si="107"/>
        <v>8.7070675838828895E-2</v>
      </c>
      <c r="X73" s="337">
        <f t="shared" si="107"/>
        <v>8.8859593173509707E-2</v>
      </c>
      <c r="Y73" s="337">
        <f t="shared" si="107"/>
        <v>8.868374853232934E-2</v>
      </c>
      <c r="Z73" s="337">
        <f t="shared" si="107"/>
        <v>8.8688375729825242E-2</v>
      </c>
      <c r="AA73" s="337">
        <f t="shared" si="107"/>
        <v>8.8562502270095336E-2</v>
      </c>
      <c r="AB73" s="337">
        <f t="shared" si="107"/>
        <v>8.82365508700899E-2</v>
      </c>
      <c r="AC73" s="337">
        <f t="shared" si="107"/>
        <v>8.7858312108969258E-2</v>
      </c>
      <c r="AD73" s="337">
        <f t="shared" si="107"/>
        <v>8.7445227653713972E-2</v>
      </c>
      <c r="AE73" s="337">
        <f t="shared" ref="AE73:AL73" si="108">AE26/AE$49</f>
        <v>8.7074637134237437E-2</v>
      </c>
      <c r="AF73" s="337">
        <f t="shared" si="108"/>
        <v>8.6710410350684622E-2</v>
      </c>
      <c r="AG73" s="337">
        <f t="shared" si="108"/>
        <v>8.6366534915187712E-2</v>
      </c>
      <c r="AH73" s="337">
        <f t="shared" si="108"/>
        <v>8.6011261696309238E-2</v>
      </c>
      <c r="AI73" s="337">
        <f t="shared" si="108"/>
        <v>8.5636518639192943E-2</v>
      </c>
      <c r="AJ73" s="337">
        <f t="shared" si="108"/>
        <v>8.5253609166575456E-2</v>
      </c>
      <c r="AK73" s="337">
        <f t="shared" si="108"/>
        <v>8.4950093738136764E-2</v>
      </c>
      <c r="AL73" s="337">
        <f t="shared" si="108"/>
        <v>8.4623274735818474E-2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1.007068983578549E-2</v>
      </c>
      <c r="N74" s="336">
        <f t="shared" si="109"/>
        <v>1.1135180137122455E-2</v>
      </c>
      <c r="O74" s="336">
        <f t="shared" si="109"/>
        <v>1.3118497850443805E-2</v>
      </c>
      <c r="P74" s="336">
        <f t="shared" si="109"/>
        <v>1.0724471107444932E-2</v>
      </c>
      <c r="Q74" s="336">
        <f t="shared" si="109"/>
        <v>1.5470726896656576E-2</v>
      </c>
      <c r="R74" s="336">
        <f t="shared" si="109"/>
        <v>1.2586541853473448E-2</v>
      </c>
      <c r="S74" s="336">
        <f t="shared" si="109"/>
        <v>1.243445317778381E-2</v>
      </c>
      <c r="T74" s="336">
        <f t="shared" si="109"/>
        <v>1.2464517740137317E-2</v>
      </c>
      <c r="U74" s="336">
        <f t="shared" si="109"/>
        <v>1.1538295522387294E-2</v>
      </c>
      <c r="V74" s="336">
        <f t="shared" si="109"/>
        <v>1.3942068828074401E-2</v>
      </c>
      <c r="W74" s="336">
        <f t="shared" si="109"/>
        <v>1.0272812050632652E-2</v>
      </c>
      <c r="X74" s="336">
        <f t="shared" si="109"/>
        <v>9.7447209581684388E-3</v>
      </c>
      <c r="Y74" s="336">
        <f t="shared" si="109"/>
        <v>9.8485324502151257E-3</v>
      </c>
      <c r="Z74" s="336">
        <f t="shared" si="109"/>
        <v>9.9708695397399665E-3</v>
      </c>
      <c r="AA74" s="336">
        <f t="shared" si="109"/>
        <v>1.0077156434726431E-2</v>
      </c>
      <c r="AB74" s="336">
        <f t="shared" si="109"/>
        <v>1.017433423487848E-2</v>
      </c>
      <c r="AC74" s="336">
        <f t="shared" si="109"/>
        <v>1.0269600884417947E-2</v>
      </c>
      <c r="AD74" s="336">
        <f t="shared" si="109"/>
        <v>1.0361480232709039E-2</v>
      </c>
      <c r="AE74" s="336">
        <f t="shared" ref="AE74:AL74" si="110">AE27/AE$49</f>
        <v>1.0442987454847747E-2</v>
      </c>
      <c r="AF74" s="336">
        <f t="shared" si="110"/>
        <v>1.0528937467528572E-2</v>
      </c>
      <c r="AG74" s="336">
        <f t="shared" si="110"/>
        <v>1.0635299186382289E-2</v>
      </c>
      <c r="AH74" s="336">
        <f t="shared" si="110"/>
        <v>1.0739642544819177E-2</v>
      </c>
      <c r="AI74" s="336">
        <f t="shared" si="110"/>
        <v>1.0841728534631927E-2</v>
      </c>
      <c r="AJ74" s="336">
        <f t="shared" si="110"/>
        <v>1.0948610169646848E-2</v>
      </c>
      <c r="AK74" s="336">
        <f t="shared" si="110"/>
        <v>1.1058797284880077E-2</v>
      </c>
      <c r="AL74" s="336">
        <f t="shared" si="110"/>
        <v>1.1175995095470541E-2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3.4822147506164421E-2</v>
      </c>
      <c r="N75" s="336">
        <f t="shared" si="111"/>
        <v>3.4558307420640449E-2</v>
      </c>
      <c r="O75" s="336">
        <f t="shared" si="111"/>
        <v>3.2719353716018244E-2</v>
      </c>
      <c r="P75" s="336">
        <f t="shared" si="111"/>
        <v>3.4447093470771115E-2</v>
      </c>
      <c r="Q75" s="336">
        <f t="shared" si="111"/>
        <v>3.4521227495287105E-2</v>
      </c>
      <c r="R75" s="336">
        <f t="shared" si="111"/>
        <v>3.3482148929995792E-2</v>
      </c>
      <c r="S75" s="336">
        <f t="shared" si="111"/>
        <v>3.4244327864923645E-2</v>
      </c>
      <c r="T75" s="336">
        <f t="shared" si="111"/>
        <v>3.3817891343276237E-2</v>
      </c>
      <c r="U75" s="336">
        <f t="shared" si="111"/>
        <v>3.2628242782255346E-2</v>
      </c>
      <c r="V75" s="336">
        <f t="shared" si="111"/>
        <v>3.3266290636204718E-2</v>
      </c>
      <c r="W75" s="336">
        <f t="shared" si="111"/>
        <v>2.9797947417199346E-2</v>
      </c>
      <c r="X75" s="336">
        <f t="shared" si="111"/>
        <v>3.0270692287681665E-2</v>
      </c>
      <c r="Y75" s="336">
        <f t="shared" si="111"/>
        <v>3.0160569199727073E-2</v>
      </c>
      <c r="Z75" s="336">
        <f t="shared" si="111"/>
        <v>3.0084548859043929E-2</v>
      </c>
      <c r="AA75" s="336">
        <f t="shared" si="111"/>
        <v>2.9975675477923461E-2</v>
      </c>
      <c r="AB75" s="336">
        <f t="shared" si="111"/>
        <v>2.9803584210762488E-2</v>
      </c>
      <c r="AC75" s="336">
        <f t="shared" si="111"/>
        <v>2.9627276471620265E-2</v>
      </c>
      <c r="AD75" s="336">
        <f t="shared" si="111"/>
        <v>2.9451921949246992E-2</v>
      </c>
      <c r="AE75" s="336">
        <f t="shared" ref="AE75:AL75" si="112">AE28/AE$49</f>
        <v>2.9291310824163697E-2</v>
      </c>
      <c r="AF75" s="336">
        <f t="shared" si="112"/>
        <v>2.9134004765964065E-2</v>
      </c>
      <c r="AG75" s="336">
        <f t="shared" si="112"/>
        <v>2.8965207163693867E-2</v>
      </c>
      <c r="AH75" s="336">
        <f t="shared" si="112"/>
        <v>2.8796961059176885E-2</v>
      </c>
      <c r="AI75" s="336">
        <f t="shared" si="112"/>
        <v>2.8637305303796032E-2</v>
      </c>
      <c r="AJ75" s="336">
        <f t="shared" si="112"/>
        <v>2.8488606427626916E-2</v>
      </c>
      <c r="AK75" s="336">
        <f t="shared" si="112"/>
        <v>2.836280556182872E-2</v>
      </c>
      <c r="AL75" s="336">
        <f t="shared" si="112"/>
        <v>2.8211036597577618E-2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3.9470814113115191E-2</v>
      </c>
      <c r="N76" s="336">
        <f t="shared" si="113"/>
        <v>3.5314589731762241E-2</v>
      </c>
      <c r="O76" s="336">
        <f t="shared" si="113"/>
        <v>3.2383343301616505E-2</v>
      </c>
      <c r="P76" s="336">
        <f t="shared" si="113"/>
        <v>3.5421527559297672E-2</v>
      </c>
      <c r="Q76" s="336">
        <f t="shared" si="113"/>
        <v>3.31082405707483E-2</v>
      </c>
      <c r="R76" s="336">
        <f t="shared" si="113"/>
        <v>3.2493185488137961E-2</v>
      </c>
      <c r="S76" s="336">
        <f t="shared" si="113"/>
        <v>3.5341370495599433E-2</v>
      </c>
      <c r="T76" s="336">
        <f t="shared" si="113"/>
        <v>3.6140212544317291E-2</v>
      </c>
      <c r="U76" s="336">
        <f t="shared" si="113"/>
        <v>2.9013725146070406E-2</v>
      </c>
      <c r="V76" s="336">
        <f t="shared" si="113"/>
        <v>3.0525601695350884E-2</v>
      </c>
      <c r="W76" s="336">
        <f t="shared" si="113"/>
        <v>2.8169837437604917E-2</v>
      </c>
      <c r="X76" s="336">
        <f t="shared" si="113"/>
        <v>2.9166379855448701E-2</v>
      </c>
      <c r="Y76" s="336">
        <f t="shared" si="113"/>
        <v>2.8854831905950076E-2</v>
      </c>
      <c r="Z76" s="336">
        <f t="shared" si="113"/>
        <v>2.8712990985991876E-2</v>
      </c>
      <c r="AA76" s="336">
        <f t="shared" si="113"/>
        <v>2.8491079432904836E-2</v>
      </c>
      <c r="AB76" s="336">
        <f t="shared" si="113"/>
        <v>2.814786381386896E-2</v>
      </c>
      <c r="AC76" s="336">
        <f t="shared" si="113"/>
        <v>2.7799234972080422E-2</v>
      </c>
      <c r="AD76" s="336">
        <f t="shared" si="113"/>
        <v>2.7450777760594815E-2</v>
      </c>
      <c r="AE76" s="336">
        <f t="shared" ref="AE76:AL76" si="114">AE29/AE$49</f>
        <v>2.7112042183043018E-2</v>
      </c>
      <c r="AF76" s="336">
        <f t="shared" si="114"/>
        <v>2.6771465883846168E-2</v>
      </c>
      <c r="AG76" s="336">
        <f t="shared" si="114"/>
        <v>2.6441747965989078E-2</v>
      </c>
      <c r="AH76" s="336">
        <f t="shared" si="114"/>
        <v>2.6109300889199327E-2</v>
      </c>
      <c r="AI76" s="336">
        <f t="shared" si="114"/>
        <v>2.5767162733695823E-2</v>
      </c>
      <c r="AJ76" s="336">
        <f t="shared" si="114"/>
        <v>2.5421533497139423E-2</v>
      </c>
      <c r="AK76" s="336">
        <f t="shared" si="114"/>
        <v>2.5106147989002108E-2</v>
      </c>
      <c r="AL76" s="336">
        <f t="shared" si="114"/>
        <v>2.477194246986068E-2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1.9235967468363341E-2</v>
      </c>
      <c r="N77" s="336">
        <f t="shared" si="115"/>
        <v>2.0711881611392261E-2</v>
      </c>
      <c r="O77" s="336">
        <f t="shared" si="115"/>
        <v>2.1482409981048587E-2</v>
      </c>
      <c r="P77" s="336">
        <f t="shared" si="115"/>
        <v>2.1486240965170961E-2</v>
      </c>
      <c r="Q77" s="336">
        <f t="shared" si="115"/>
        <v>2.1902272493813286E-2</v>
      </c>
      <c r="R77" s="336">
        <f t="shared" si="115"/>
        <v>2.2571100912902188E-2</v>
      </c>
      <c r="S77" s="336">
        <f t="shared" si="115"/>
        <v>2.1416580671324591E-2</v>
      </c>
      <c r="T77" s="336">
        <f t="shared" si="115"/>
        <v>2.1512036919083783E-2</v>
      </c>
      <c r="U77" s="336">
        <f t="shared" si="115"/>
        <v>2.1185271056055027E-2</v>
      </c>
      <c r="V77" s="336">
        <f t="shared" si="115"/>
        <v>1.9977014821010317E-2</v>
      </c>
      <c r="W77" s="336">
        <f t="shared" si="115"/>
        <v>1.8830078933391975E-2</v>
      </c>
      <c r="X77" s="336">
        <f t="shared" si="115"/>
        <v>1.9677800072210913E-2</v>
      </c>
      <c r="Y77" s="336">
        <f t="shared" si="115"/>
        <v>1.9819814976437068E-2</v>
      </c>
      <c r="Z77" s="336">
        <f t="shared" si="115"/>
        <v>1.9919966345049459E-2</v>
      </c>
      <c r="AA77" s="336">
        <f t="shared" si="115"/>
        <v>2.00185909245406E-2</v>
      </c>
      <c r="AB77" s="336">
        <f t="shared" si="115"/>
        <v>2.0110768610579963E-2</v>
      </c>
      <c r="AC77" s="336">
        <f t="shared" si="115"/>
        <v>2.0162199780850619E-2</v>
      </c>
      <c r="AD77" s="336">
        <f t="shared" si="115"/>
        <v>2.0181047711163136E-2</v>
      </c>
      <c r="AE77" s="336">
        <f t="shared" ref="AE77:AL77" si="116">AE30/AE$49</f>
        <v>2.0228296672182983E-2</v>
      </c>
      <c r="AF77" s="336">
        <f t="shared" si="116"/>
        <v>2.0276002233345823E-2</v>
      </c>
      <c r="AG77" s="336">
        <f t="shared" si="116"/>
        <v>2.0324280599122467E-2</v>
      </c>
      <c r="AH77" s="336">
        <f t="shared" si="116"/>
        <v>2.0365357203113846E-2</v>
      </c>
      <c r="AI77" s="336">
        <f t="shared" si="116"/>
        <v>2.0390322067069172E-2</v>
      </c>
      <c r="AJ77" s="336">
        <f t="shared" si="116"/>
        <v>2.0394859072162271E-2</v>
      </c>
      <c r="AK77" s="336">
        <f t="shared" si="116"/>
        <v>2.0422342902425859E-2</v>
      </c>
      <c r="AL77" s="336">
        <f t="shared" si="116"/>
        <v>2.046430057290962E-2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9.9434296528429875E-2</v>
      </c>
      <c r="N79" s="337">
        <f t="shared" si="117"/>
        <v>9.8353776939075307E-2</v>
      </c>
      <c r="O79" s="337">
        <f t="shared" si="117"/>
        <v>9.418572661626988E-2</v>
      </c>
      <c r="P79" s="337">
        <f t="shared" si="117"/>
        <v>9.5241807683908691E-2</v>
      </c>
      <c r="Q79" s="337">
        <f t="shared" si="117"/>
        <v>9.4927278149014527E-2</v>
      </c>
      <c r="R79" s="337">
        <f t="shared" si="117"/>
        <v>0.1005942254478602</v>
      </c>
      <c r="S79" s="337">
        <f t="shared" si="117"/>
        <v>9.8225519122787125E-2</v>
      </c>
      <c r="T79" s="337">
        <f t="shared" si="117"/>
        <v>9.9577081026981179E-2</v>
      </c>
      <c r="U79" s="337">
        <f t="shared" si="117"/>
        <v>9.7529628944072189E-2</v>
      </c>
      <c r="V79" s="337">
        <f t="shared" si="117"/>
        <v>9.9259707113085918E-2</v>
      </c>
      <c r="W79" s="337">
        <f t="shared" si="117"/>
        <v>9.6319354675468261E-2</v>
      </c>
      <c r="X79" s="337">
        <f t="shared" si="117"/>
        <v>9.4630528917704862E-2</v>
      </c>
      <c r="Y79" s="337">
        <f t="shared" si="117"/>
        <v>9.4527950634686705E-2</v>
      </c>
      <c r="Z79" s="337">
        <f t="shared" si="117"/>
        <v>9.4462003066982131E-2</v>
      </c>
      <c r="AA79" s="337">
        <f t="shared" si="117"/>
        <v>9.442371707824336E-2</v>
      </c>
      <c r="AB79" s="337">
        <f t="shared" si="117"/>
        <v>9.4549131504686482E-2</v>
      </c>
      <c r="AC79" s="337">
        <f t="shared" si="117"/>
        <v>9.4675946089677748E-2</v>
      </c>
      <c r="AD79" s="337">
        <f t="shared" si="117"/>
        <v>9.4809149870645912E-2</v>
      </c>
      <c r="AE79" s="337">
        <f t="shared" ref="AE79:AL79" si="118">AE32/AE$49</f>
        <v>9.4934454536253154E-2</v>
      </c>
      <c r="AF79" s="337">
        <f t="shared" si="118"/>
        <v>9.5079386878827749E-2</v>
      </c>
      <c r="AG79" s="337">
        <f t="shared" si="118"/>
        <v>9.5217547453100904E-2</v>
      </c>
      <c r="AH79" s="337">
        <f t="shared" si="118"/>
        <v>9.5331228324399345E-2</v>
      </c>
      <c r="AI79" s="337">
        <f t="shared" si="118"/>
        <v>9.5448147391601582E-2</v>
      </c>
      <c r="AJ79" s="337">
        <f t="shared" si="118"/>
        <v>9.5570686385804571E-2</v>
      </c>
      <c r="AK79" s="337">
        <f t="shared" si="118"/>
        <v>9.5676825978771987E-2</v>
      </c>
      <c r="AL79" s="337">
        <f t="shared" si="118"/>
        <v>9.5768898848583722E-2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7.6287852329837605E-2</v>
      </c>
      <c r="N80" s="336">
        <f t="shared" si="119"/>
        <v>7.280772990190032E-2</v>
      </c>
      <c r="O80" s="336">
        <f t="shared" si="119"/>
        <v>6.8357321379672431E-2</v>
      </c>
      <c r="P80" s="336">
        <f t="shared" si="119"/>
        <v>7.001487054720236E-2</v>
      </c>
      <c r="Q80" s="336">
        <f t="shared" si="119"/>
        <v>6.8825375427445962E-2</v>
      </c>
      <c r="R80" s="336">
        <f t="shared" si="119"/>
        <v>7.3854187521180503E-2</v>
      </c>
      <c r="S80" s="336">
        <f t="shared" si="119"/>
        <v>7.3336938472742613E-2</v>
      </c>
      <c r="T80" s="336">
        <f t="shared" si="119"/>
        <v>7.3617832046652912E-2</v>
      </c>
      <c r="U80" s="336">
        <f t="shared" si="119"/>
        <v>7.2500560472035278E-2</v>
      </c>
      <c r="V80" s="336">
        <f t="shared" si="119"/>
        <v>7.2456325141082176E-2</v>
      </c>
      <c r="W80" s="336">
        <f t="shared" si="119"/>
        <v>7.0959828503508765E-2</v>
      </c>
      <c r="X80" s="336">
        <f t="shared" si="119"/>
        <v>7.1392911500125417E-2</v>
      </c>
      <c r="Y80" s="336">
        <f t="shared" si="119"/>
        <v>7.1419186023903986E-2</v>
      </c>
      <c r="Z80" s="336">
        <f t="shared" si="119"/>
        <v>7.1413523678399052E-2</v>
      </c>
      <c r="AA80" s="336">
        <f t="shared" si="119"/>
        <v>7.1416739736438889E-2</v>
      </c>
      <c r="AB80" s="336">
        <f t="shared" si="119"/>
        <v>7.1559733207354162E-2</v>
      </c>
      <c r="AC80" s="336">
        <f t="shared" si="119"/>
        <v>7.1716435569605219E-2</v>
      </c>
      <c r="AD80" s="336">
        <f t="shared" si="119"/>
        <v>7.1878013511058089E-2</v>
      </c>
      <c r="AE80" s="336">
        <f t="shared" ref="AE80:AL80" si="120">AE33/AE$49</f>
        <v>7.202101767820604E-2</v>
      </c>
      <c r="AF80" s="336">
        <f t="shared" si="120"/>
        <v>7.2185851292750167E-2</v>
      </c>
      <c r="AG80" s="336">
        <f t="shared" si="120"/>
        <v>7.2366835781914371E-2</v>
      </c>
      <c r="AH80" s="336">
        <f t="shared" si="120"/>
        <v>7.2537939562125911E-2</v>
      </c>
      <c r="AI80" s="336">
        <f t="shared" si="120"/>
        <v>7.27102179284492E-2</v>
      </c>
      <c r="AJ80" s="336">
        <f t="shared" si="120"/>
        <v>7.2884463202013652E-2</v>
      </c>
      <c r="AK80" s="336">
        <f t="shared" si="120"/>
        <v>7.3041920962186202E-2</v>
      </c>
      <c r="AL80" s="336">
        <f t="shared" si="120"/>
        <v>7.3183115481932182E-2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2.1247549579132892E-2</v>
      </c>
      <c r="N81" s="336">
        <f t="shared" si="121"/>
        <v>2.4178399469983163E-2</v>
      </c>
      <c r="O81" s="336">
        <f t="shared" si="121"/>
        <v>2.4506172008485427E-2</v>
      </c>
      <c r="P81" s="336">
        <f t="shared" si="121"/>
        <v>2.3989043978652924E-2</v>
      </c>
      <c r="Q81" s="336">
        <f t="shared" si="121"/>
        <v>2.4761900846783803E-2</v>
      </c>
      <c r="R81" s="336">
        <f t="shared" si="121"/>
        <v>2.5511330648516423E-2</v>
      </c>
      <c r="S81" s="336">
        <f t="shared" si="121"/>
        <v>2.3867782875234375E-2</v>
      </c>
      <c r="T81" s="336">
        <f t="shared" si="121"/>
        <v>2.4887322191037901E-2</v>
      </c>
      <c r="U81" s="336">
        <f t="shared" si="121"/>
        <v>2.3941878811921558E-2</v>
      </c>
      <c r="V81" s="336">
        <f t="shared" si="121"/>
        <v>2.5812305332617743E-2</v>
      </c>
      <c r="W81" s="336">
        <f t="shared" si="121"/>
        <v>2.4143325605320894E-2</v>
      </c>
      <c r="X81" s="336">
        <f t="shared" si="121"/>
        <v>2.2326776126614753E-2</v>
      </c>
      <c r="Y81" s="336">
        <f t="shared" si="121"/>
        <v>2.2188162059513621E-2</v>
      </c>
      <c r="Z81" s="336">
        <f t="shared" si="121"/>
        <v>2.212303706342195E-2</v>
      </c>
      <c r="AA81" s="336">
        <f t="shared" si="121"/>
        <v>2.2076733286888528E-2</v>
      </c>
      <c r="AB81" s="336">
        <f t="shared" si="121"/>
        <v>2.2055213073452536E-2</v>
      </c>
      <c r="AC81" s="336">
        <f t="shared" si="121"/>
        <v>2.2021394455766886E-2</v>
      </c>
      <c r="AD81" s="336">
        <f t="shared" si="121"/>
        <v>2.198953292770342E-2</v>
      </c>
      <c r="AE81" s="336">
        <f t="shared" ref="AE81:AL81" si="122">AE34/AE$49</f>
        <v>2.1969035250005754E-2</v>
      </c>
      <c r="AF81" s="336">
        <f t="shared" si="122"/>
        <v>2.194535559782864E-2</v>
      </c>
      <c r="AG81" s="336">
        <f t="shared" si="122"/>
        <v>2.1899538112323886E-2</v>
      </c>
      <c r="AH81" s="336">
        <f t="shared" si="122"/>
        <v>2.1839984299330244E-2</v>
      </c>
      <c r="AI81" s="336">
        <f t="shared" si="122"/>
        <v>2.1782961318951757E-2</v>
      </c>
      <c r="AJ81" s="336">
        <f t="shared" si="122"/>
        <v>2.1729253962484183E-2</v>
      </c>
      <c r="AK81" s="336">
        <f t="shared" si="122"/>
        <v>2.1676964936848498E-2</v>
      </c>
      <c r="AL81" s="336">
        <f t="shared" si="122"/>
        <v>2.162682328843497E-2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1.8988946194593904E-3</v>
      </c>
      <c r="N82" s="336">
        <f t="shared" si="123"/>
        <v>1.3676475671918216E-3</v>
      </c>
      <c r="O82" s="336">
        <f t="shared" si="123"/>
        <v>1.3222332281120327E-3</v>
      </c>
      <c r="P82" s="336">
        <f t="shared" si="123"/>
        <v>1.2378931580534216E-3</v>
      </c>
      <c r="Q82" s="336">
        <f t="shared" si="123"/>
        <v>1.3400018747847481E-3</v>
      </c>
      <c r="R82" s="336">
        <f t="shared" si="123"/>
        <v>1.2287072781632731E-3</v>
      </c>
      <c r="S82" s="336">
        <f t="shared" si="123"/>
        <v>1.0207977748101324E-3</v>
      </c>
      <c r="T82" s="336">
        <f t="shared" si="123"/>
        <v>1.0719267892903678E-3</v>
      </c>
      <c r="U82" s="336">
        <f t="shared" si="123"/>
        <v>1.087189660115336E-3</v>
      </c>
      <c r="V82" s="336">
        <f t="shared" si="123"/>
        <v>9.9107663938601508E-4</v>
      </c>
      <c r="W82" s="336">
        <f t="shared" si="123"/>
        <v>1.2162005666386166E-3</v>
      </c>
      <c r="X82" s="336">
        <f t="shared" si="123"/>
        <v>9.1084129096469387E-4</v>
      </c>
      <c r="Y82" s="336">
        <f t="shared" si="123"/>
        <v>9.2060255126909186E-4</v>
      </c>
      <c r="Z82" s="336">
        <f t="shared" si="123"/>
        <v>9.2544232516113712E-4</v>
      </c>
      <c r="AA82" s="336">
        <f t="shared" si="123"/>
        <v>9.3024405491594678E-4</v>
      </c>
      <c r="AB82" s="336">
        <f t="shared" si="123"/>
        <v>9.3418522387979136E-4</v>
      </c>
      <c r="AC82" s="336">
        <f t="shared" si="123"/>
        <v>9.3811606430564221E-4</v>
      </c>
      <c r="AD82" s="336">
        <f t="shared" si="123"/>
        <v>9.4160343188440601E-4</v>
      </c>
      <c r="AE82" s="336">
        <f t="shared" ref="AE82:AL82" si="124">AE35/AE$49</f>
        <v>9.4440160804134903E-4</v>
      </c>
      <c r="AF82" s="336">
        <f t="shared" si="124"/>
        <v>9.4817998824893879E-4</v>
      </c>
      <c r="AG82" s="336">
        <f t="shared" si="124"/>
        <v>9.5117355886264576E-4</v>
      </c>
      <c r="AH82" s="336">
        <f t="shared" si="124"/>
        <v>9.5330446294319873E-4</v>
      </c>
      <c r="AI82" s="336">
        <f t="shared" si="124"/>
        <v>9.5496814420062588E-4</v>
      </c>
      <c r="AJ82" s="336">
        <f t="shared" si="124"/>
        <v>9.5696922130674637E-4</v>
      </c>
      <c r="AK82" s="336">
        <f t="shared" si="124"/>
        <v>9.5794007973730205E-4</v>
      </c>
      <c r="AL82" s="336">
        <f t="shared" si="124"/>
        <v>9.5896007821656205E-4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7.585730129553972E-2</v>
      </c>
      <c r="N84" s="337">
        <f t="shared" si="125"/>
        <v>8.0642213626336834E-2</v>
      </c>
      <c r="O84" s="337">
        <f t="shared" si="125"/>
        <v>8.4567538638294887E-2</v>
      </c>
      <c r="P84" s="337">
        <f t="shared" si="125"/>
        <v>8.4709282108791389E-2</v>
      </c>
      <c r="Q84" s="337">
        <f t="shared" si="125"/>
        <v>8.0193432316215521E-2</v>
      </c>
      <c r="R84" s="337">
        <f t="shared" si="125"/>
        <v>7.9372489102186597E-2</v>
      </c>
      <c r="S84" s="337">
        <f t="shared" si="125"/>
        <v>7.8241640277157576E-2</v>
      </c>
      <c r="T84" s="337">
        <f t="shared" si="125"/>
        <v>7.5054696099800616E-2</v>
      </c>
      <c r="U84" s="337">
        <f t="shared" si="125"/>
        <v>7.7195997258557983E-2</v>
      </c>
      <c r="V84" s="337">
        <f t="shared" si="125"/>
        <v>7.4435730365374583E-2</v>
      </c>
      <c r="W84" s="337">
        <f t="shared" si="125"/>
        <v>7.6762681836247515E-2</v>
      </c>
      <c r="X84" s="337">
        <f t="shared" si="125"/>
        <v>7.7028392680241031E-2</v>
      </c>
      <c r="Y84" s="337">
        <f t="shared" si="125"/>
        <v>7.6688397992302593E-2</v>
      </c>
      <c r="Z84" s="337">
        <f t="shared" si="125"/>
        <v>7.637678623459114E-2</v>
      </c>
      <c r="AA84" s="337">
        <f t="shared" si="125"/>
        <v>7.6089865543558663E-2</v>
      </c>
      <c r="AB84" s="337">
        <f t="shared" si="125"/>
        <v>7.5885501038190056E-2</v>
      </c>
      <c r="AC84" s="337">
        <f t="shared" si="125"/>
        <v>7.5679665135535992E-2</v>
      </c>
      <c r="AD84" s="337">
        <f t="shared" si="125"/>
        <v>7.5453650797440611E-2</v>
      </c>
      <c r="AE84" s="337">
        <f t="shared" ref="AE84:AL84" si="126">AE37/AE$49</f>
        <v>7.5229895836930932E-2</v>
      </c>
      <c r="AF84" s="337">
        <f t="shared" si="126"/>
        <v>7.4991945216973943E-2</v>
      </c>
      <c r="AG84" s="337">
        <f t="shared" si="126"/>
        <v>7.47051942395979E-2</v>
      </c>
      <c r="AH84" s="337">
        <f t="shared" si="126"/>
        <v>7.4491928179144892E-2</v>
      </c>
      <c r="AI84" s="337">
        <f t="shared" si="126"/>
        <v>7.4235116597965917E-2</v>
      </c>
      <c r="AJ84" s="337">
        <f t="shared" si="126"/>
        <v>7.3973683675872051E-2</v>
      </c>
      <c r="AK84" s="337">
        <f t="shared" si="126"/>
        <v>7.3711888308445314E-2</v>
      </c>
      <c r="AL84" s="337">
        <f t="shared" si="126"/>
        <v>7.3481682743891719E-2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6.1477013571060106E-2</v>
      </c>
      <c r="N85" s="336">
        <f t="shared" si="127"/>
        <v>6.6196900282932875E-2</v>
      </c>
      <c r="O85" s="336">
        <f t="shared" si="127"/>
        <v>6.9832332194838642E-2</v>
      </c>
      <c r="P85" s="336">
        <f t="shared" si="127"/>
        <v>7.0242808483080954E-2</v>
      </c>
      <c r="Q85" s="336">
        <f t="shared" si="127"/>
        <v>6.6382847304107401E-2</v>
      </c>
      <c r="R85" s="336">
        <f t="shared" si="127"/>
        <v>6.4611466834890399E-2</v>
      </c>
      <c r="S85" s="336">
        <f t="shared" si="127"/>
        <v>6.4118901313882398E-2</v>
      </c>
      <c r="T85" s="336">
        <f t="shared" si="127"/>
        <v>5.9966586798355488E-2</v>
      </c>
      <c r="U85" s="336">
        <f t="shared" si="127"/>
        <v>6.1558772625090553E-2</v>
      </c>
      <c r="V85" s="336">
        <f t="shared" si="127"/>
        <v>5.9328106705896465E-2</v>
      </c>
      <c r="W85" s="336">
        <f t="shared" si="127"/>
        <v>6.0978222921416705E-2</v>
      </c>
      <c r="X85" s="336">
        <f t="shared" si="127"/>
        <v>6.0335467159530157E-2</v>
      </c>
      <c r="Y85" s="336">
        <f t="shared" si="127"/>
        <v>5.9885943609931477E-2</v>
      </c>
      <c r="Z85" s="336">
        <f t="shared" si="127"/>
        <v>5.9460816154309974E-2</v>
      </c>
      <c r="AA85" s="336">
        <f t="shared" si="127"/>
        <v>5.9048765507139236E-2</v>
      </c>
      <c r="AB85" s="336">
        <f t="shared" si="127"/>
        <v>5.8707162665087145E-2</v>
      </c>
      <c r="AC85" s="336">
        <f t="shared" si="127"/>
        <v>5.8345066888501634E-2</v>
      </c>
      <c r="AD85" s="336">
        <f t="shared" si="127"/>
        <v>5.797030677486046E-2</v>
      </c>
      <c r="AE85" s="336">
        <f t="shared" ref="AE85:AL85" si="128">AE38/AE$49</f>
        <v>5.7620106800194686E-2</v>
      </c>
      <c r="AF85" s="336">
        <f t="shared" si="128"/>
        <v>5.7249031745772443E-2</v>
      </c>
      <c r="AG85" s="336">
        <f t="shared" si="128"/>
        <v>5.6829464488155589E-2</v>
      </c>
      <c r="AH85" s="336">
        <f t="shared" si="128"/>
        <v>5.6498637913181299E-2</v>
      </c>
      <c r="AI85" s="336">
        <f t="shared" si="128"/>
        <v>5.6121229632649525E-2</v>
      </c>
      <c r="AJ85" s="336">
        <f t="shared" si="128"/>
        <v>5.5733376161614938E-2</v>
      </c>
      <c r="AK85" s="336">
        <f t="shared" si="128"/>
        <v>5.5349028354097891E-2</v>
      </c>
      <c r="AL85" s="336">
        <f t="shared" si="128"/>
        <v>5.4997289666870106E-2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1.4380287724479621E-2</v>
      </c>
      <c r="N86" s="336">
        <f t="shared" si="129"/>
        <v>1.4445313343403949E-2</v>
      </c>
      <c r="O86" s="336">
        <f t="shared" si="129"/>
        <v>1.4735206443456253E-2</v>
      </c>
      <c r="P86" s="336">
        <f t="shared" si="129"/>
        <v>1.4466473625710428E-2</v>
      </c>
      <c r="Q86" s="336">
        <f t="shared" si="129"/>
        <v>1.381058501210811E-2</v>
      </c>
      <c r="R86" s="336">
        <f t="shared" si="129"/>
        <v>1.4761022267296196E-2</v>
      </c>
      <c r="S86" s="336">
        <f t="shared" si="129"/>
        <v>1.4122738963275172E-2</v>
      </c>
      <c r="T86" s="336">
        <f t="shared" si="129"/>
        <v>1.508810930144514E-2</v>
      </c>
      <c r="U86" s="336">
        <f t="shared" si="129"/>
        <v>1.5637224633467429E-2</v>
      </c>
      <c r="V86" s="336">
        <f t="shared" si="129"/>
        <v>1.5107623659478125E-2</v>
      </c>
      <c r="W86" s="336">
        <f t="shared" si="129"/>
        <v>1.5784458914830806E-2</v>
      </c>
      <c r="X86" s="336">
        <f t="shared" si="129"/>
        <v>1.6692925520710871E-2</v>
      </c>
      <c r="Y86" s="336">
        <f t="shared" si="129"/>
        <v>1.6802454382371112E-2</v>
      </c>
      <c r="Z86" s="336">
        <f t="shared" si="129"/>
        <v>1.6915970080281173E-2</v>
      </c>
      <c r="AA86" s="336">
        <f t="shared" si="129"/>
        <v>1.7041100036419426E-2</v>
      </c>
      <c r="AB86" s="336">
        <f t="shared" si="129"/>
        <v>1.7178338373102901E-2</v>
      </c>
      <c r="AC86" s="336">
        <f t="shared" si="129"/>
        <v>1.7334598247034358E-2</v>
      </c>
      <c r="AD86" s="336">
        <f t="shared" si="129"/>
        <v>1.7483344022580144E-2</v>
      </c>
      <c r="AE86" s="336">
        <f t="shared" ref="AE86:AL86" si="130">AE39/AE$49</f>
        <v>1.760978903673625E-2</v>
      </c>
      <c r="AF86" s="336">
        <f t="shared" si="130"/>
        <v>1.7742913471201507E-2</v>
      </c>
      <c r="AG86" s="336">
        <f t="shared" si="130"/>
        <v>1.7875729751442311E-2</v>
      </c>
      <c r="AH86" s="336">
        <f t="shared" si="130"/>
        <v>1.7993290265963597E-2</v>
      </c>
      <c r="AI86" s="336">
        <f t="shared" si="130"/>
        <v>1.8113886965316392E-2</v>
      </c>
      <c r="AJ86" s="336">
        <f t="shared" si="130"/>
        <v>1.824030751425711E-2</v>
      </c>
      <c r="AK86" s="336">
        <f t="shared" si="130"/>
        <v>1.8362859954347426E-2</v>
      </c>
      <c r="AL86" s="336">
        <f t="shared" si="130"/>
        <v>1.8484393077021623E-2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5.4469527590362825E-2</v>
      </c>
      <c r="N88" s="337">
        <f t="shared" si="131"/>
        <v>5.3684926768371381E-2</v>
      </c>
      <c r="O88" s="337">
        <f t="shared" si="131"/>
        <v>5.403777334193198E-2</v>
      </c>
      <c r="P88" s="337">
        <f t="shared" si="131"/>
        <v>5.1997273934830973E-2</v>
      </c>
      <c r="Q88" s="337">
        <f t="shared" si="131"/>
        <v>5.4003451302589357E-2</v>
      </c>
      <c r="R88" s="337">
        <f t="shared" si="131"/>
        <v>5.2248926403649386E-2</v>
      </c>
      <c r="S88" s="337">
        <f t="shared" si="131"/>
        <v>5.5052590535222878E-2</v>
      </c>
      <c r="T88" s="337">
        <f t="shared" si="131"/>
        <v>5.4268158476931824E-2</v>
      </c>
      <c r="U88" s="337">
        <f t="shared" si="131"/>
        <v>5.5719325905703686E-2</v>
      </c>
      <c r="V88" s="337">
        <f t="shared" si="131"/>
        <v>5.3827487378296936E-2</v>
      </c>
      <c r="W88" s="337">
        <f t="shared" si="131"/>
        <v>4.5962129727850833E-2</v>
      </c>
      <c r="X88" s="337">
        <f t="shared" si="131"/>
        <v>4.7729401585986327E-2</v>
      </c>
      <c r="Y88" s="337">
        <f t="shared" si="131"/>
        <v>4.7290717219296029E-2</v>
      </c>
      <c r="Z88" s="337">
        <f t="shared" si="131"/>
        <v>4.6985265149809302E-2</v>
      </c>
      <c r="AA88" s="337">
        <f t="shared" si="131"/>
        <v>4.6674591131726811E-2</v>
      </c>
      <c r="AB88" s="337">
        <f t="shared" si="131"/>
        <v>4.6299876459425848E-2</v>
      </c>
      <c r="AC88" s="337">
        <f t="shared" si="131"/>
        <v>4.5934164759829525E-2</v>
      </c>
      <c r="AD88" s="337">
        <f t="shared" si="131"/>
        <v>4.5606542266943405E-2</v>
      </c>
      <c r="AE88" s="337">
        <f t="shared" ref="AE88:AL88" si="132">AE41/AE$49</f>
        <v>4.5280671461060608E-2</v>
      </c>
      <c r="AF88" s="337">
        <f t="shared" si="132"/>
        <v>4.4957445917042198E-2</v>
      </c>
      <c r="AG88" s="337">
        <f t="shared" si="132"/>
        <v>4.4632274974491647E-2</v>
      </c>
      <c r="AH88" s="337">
        <f t="shared" si="132"/>
        <v>4.4298211635737751E-2</v>
      </c>
      <c r="AI88" s="337">
        <f t="shared" si="132"/>
        <v>4.3999709418697582E-2</v>
      </c>
      <c r="AJ88" s="337">
        <f t="shared" si="132"/>
        <v>4.3741284903417575E-2</v>
      </c>
      <c r="AK88" s="337">
        <f t="shared" si="132"/>
        <v>4.3532848261324635E-2</v>
      </c>
      <c r="AL88" s="337">
        <f t="shared" si="132"/>
        <v>4.3326059341952619E-2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1.7953711744127285E-2</v>
      </c>
      <c r="N89" s="336">
        <f t="shared" si="133"/>
        <v>1.7087065454067508E-2</v>
      </c>
      <c r="O89" s="336">
        <f t="shared" si="133"/>
        <v>1.6908675190497283E-2</v>
      </c>
      <c r="P89" s="336">
        <f t="shared" si="133"/>
        <v>1.7228327165961926E-2</v>
      </c>
      <c r="Q89" s="336">
        <f t="shared" si="133"/>
        <v>1.6990597507892929E-2</v>
      </c>
      <c r="R89" s="336">
        <f t="shared" si="133"/>
        <v>1.653132094000203E-2</v>
      </c>
      <c r="S89" s="336">
        <f t="shared" si="133"/>
        <v>1.6698591658467279E-2</v>
      </c>
      <c r="T89" s="336">
        <f t="shared" si="133"/>
        <v>1.7705917980743169E-2</v>
      </c>
      <c r="U89" s="336">
        <f t="shared" si="133"/>
        <v>1.7312302014650588E-2</v>
      </c>
      <c r="V89" s="336">
        <f t="shared" si="133"/>
        <v>1.5945041038022956E-2</v>
      </c>
      <c r="W89" s="336">
        <f t="shared" si="133"/>
        <v>1.4442100199373932E-2</v>
      </c>
      <c r="X89" s="336">
        <f t="shared" si="133"/>
        <v>1.55403865271722E-2</v>
      </c>
      <c r="Y89" s="336">
        <f t="shared" si="133"/>
        <v>1.5408755795877313E-2</v>
      </c>
      <c r="Z89" s="336">
        <f t="shared" si="133"/>
        <v>1.5351220797784944E-2</v>
      </c>
      <c r="AA89" s="336">
        <f t="shared" si="133"/>
        <v>1.5279216838385103E-2</v>
      </c>
      <c r="AB89" s="336">
        <f t="shared" si="133"/>
        <v>1.5168005674868418E-2</v>
      </c>
      <c r="AC89" s="336">
        <f t="shared" si="133"/>
        <v>1.503162731270968E-2</v>
      </c>
      <c r="AD89" s="336">
        <f t="shared" si="133"/>
        <v>1.4912654634819214E-2</v>
      </c>
      <c r="AE89" s="336">
        <f t="shared" ref="AE89:AL89" si="134">AE42/AE$49</f>
        <v>1.4800970839040818E-2</v>
      </c>
      <c r="AF89" s="336">
        <f t="shared" si="134"/>
        <v>1.4682117642082484E-2</v>
      </c>
      <c r="AG89" s="336">
        <f t="shared" si="134"/>
        <v>1.4561120487143359E-2</v>
      </c>
      <c r="AH89" s="336">
        <f t="shared" si="134"/>
        <v>1.4447224715421271E-2</v>
      </c>
      <c r="AI89" s="336">
        <f t="shared" si="134"/>
        <v>1.4325088191962026E-2</v>
      </c>
      <c r="AJ89" s="336">
        <f t="shared" si="134"/>
        <v>1.4222545447318687E-2</v>
      </c>
      <c r="AK89" s="336">
        <f t="shared" si="134"/>
        <v>1.4157984636341769E-2</v>
      </c>
      <c r="AL89" s="336">
        <f t="shared" si="134"/>
        <v>1.4086232231801577E-2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3.651581584623554E-2</v>
      </c>
      <c r="N90" s="336">
        <f t="shared" si="135"/>
        <v>3.6597861314303877E-2</v>
      </c>
      <c r="O90" s="336">
        <f t="shared" si="135"/>
        <v>3.7129098151434697E-2</v>
      </c>
      <c r="P90" s="336">
        <f t="shared" si="135"/>
        <v>3.4768946768869047E-2</v>
      </c>
      <c r="Q90" s="336">
        <f t="shared" si="135"/>
        <v>3.7012853794696432E-2</v>
      </c>
      <c r="R90" s="336">
        <f t="shared" si="135"/>
        <v>3.5717605463647356E-2</v>
      </c>
      <c r="S90" s="336">
        <f t="shared" si="135"/>
        <v>3.8353998876755599E-2</v>
      </c>
      <c r="T90" s="336">
        <f t="shared" si="135"/>
        <v>3.6562240496188655E-2</v>
      </c>
      <c r="U90" s="336">
        <f t="shared" si="135"/>
        <v>3.8407023891053098E-2</v>
      </c>
      <c r="V90" s="336">
        <f t="shared" si="135"/>
        <v>3.7882446340273983E-2</v>
      </c>
      <c r="W90" s="336">
        <f t="shared" si="135"/>
        <v>3.1520029528476906E-2</v>
      </c>
      <c r="X90" s="336">
        <f t="shared" si="135"/>
        <v>3.2189015058814129E-2</v>
      </c>
      <c r="Y90" s="336">
        <f t="shared" si="135"/>
        <v>3.188196142341871E-2</v>
      </c>
      <c r="Z90" s="336">
        <f t="shared" si="135"/>
        <v>3.1634044352024361E-2</v>
      </c>
      <c r="AA90" s="336">
        <f t="shared" si="135"/>
        <v>3.1395374293341709E-2</v>
      </c>
      <c r="AB90" s="336">
        <f t="shared" si="135"/>
        <v>3.1131870784557435E-2</v>
      </c>
      <c r="AC90" s="336">
        <f t="shared" si="135"/>
        <v>3.0902537447119845E-2</v>
      </c>
      <c r="AD90" s="336">
        <f t="shared" si="135"/>
        <v>3.0693887632124196E-2</v>
      </c>
      <c r="AE90" s="336">
        <f t="shared" ref="AE90:AL90" si="136">AE43/AE$49</f>
        <v>3.0479700622019788E-2</v>
      </c>
      <c r="AF90" s="336">
        <f t="shared" si="136"/>
        <v>3.0275328274959715E-2</v>
      </c>
      <c r="AG90" s="336">
        <f t="shared" si="136"/>
        <v>3.0071154487348293E-2</v>
      </c>
      <c r="AH90" s="336">
        <f t="shared" si="136"/>
        <v>2.9850986920316479E-2</v>
      </c>
      <c r="AI90" s="336">
        <f t="shared" si="136"/>
        <v>2.9674621226735556E-2</v>
      </c>
      <c r="AJ90" s="336">
        <f t="shared" si="136"/>
        <v>2.951873945609889E-2</v>
      </c>
      <c r="AK90" s="336">
        <f t="shared" si="136"/>
        <v>2.9374863624982858E-2</v>
      </c>
      <c r="AL90" s="336">
        <f t="shared" si="136"/>
        <v>2.9239827110151047E-2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0.1170853452694622</v>
      </c>
      <c r="N92" s="337">
        <f t="shared" si="137"/>
        <v>0.1183205480715233</v>
      </c>
      <c r="O92" s="337">
        <f t="shared" si="137"/>
        <v>0.11827426521715109</v>
      </c>
      <c r="P92" s="337">
        <f t="shared" si="137"/>
        <v>0.1160205533514061</v>
      </c>
      <c r="Q92" s="337">
        <f t="shared" si="137"/>
        <v>0.11855403252278712</v>
      </c>
      <c r="R92" s="337">
        <f t="shared" si="137"/>
        <v>0.11850769162466909</v>
      </c>
      <c r="S92" s="337">
        <f t="shared" si="137"/>
        <v>0.11448369419265568</v>
      </c>
      <c r="T92" s="337">
        <f t="shared" si="137"/>
        <v>0.11458763819128902</v>
      </c>
      <c r="U92" s="337">
        <f t="shared" si="137"/>
        <v>0.11269270168921068</v>
      </c>
      <c r="V92" s="337">
        <f t="shared" si="137"/>
        <v>0.11253783307919865</v>
      </c>
      <c r="W92" s="337">
        <f t="shared" si="137"/>
        <v>0.10499853298323349</v>
      </c>
      <c r="X92" s="337">
        <f t="shared" si="137"/>
        <v>0.10562389762717141</v>
      </c>
      <c r="Y92" s="337">
        <f t="shared" si="137"/>
        <v>0.10532395610858585</v>
      </c>
      <c r="Z92" s="337">
        <f t="shared" si="137"/>
        <v>0.10472425686158203</v>
      </c>
      <c r="AA92" s="337">
        <f t="shared" si="137"/>
        <v>0.1040669347339596</v>
      </c>
      <c r="AB92" s="337">
        <f t="shared" si="137"/>
        <v>0.10336869177679663</v>
      </c>
      <c r="AC92" s="337">
        <f t="shared" si="137"/>
        <v>0.10266449151759791</v>
      </c>
      <c r="AD92" s="337">
        <f t="shared" si="137"/>
        <v>0.10199096467071332</v>
      </c>
      <c r="AE92" s="337">
        <f t="shared" ref="AE92:AL92" si="138">AE45/AE$49</f>
        <v>0.10131491511910795</v>
      </c>
      <c r="AF92" s="337">
        <f t="shared" si="138"/>
        <v>0.10066630496731664</v>
      </c>
      <c r="AG92" s="337">
        <f t="shared" si="138"/>
        <v>9.9984088599671547E-2</v>
      </c>
      <c r="AH92" s="337">
        <f t="shared" si="138"/>
        <v>9.9303073821910434E-2</v>
      </c>
      <c r="AI92" s="337">
        <f t="shared" si="138"/>
        <v>9.8624277782972503E-2</v>
      </c>
      <c r="AJ92" s="337">
        <f t="shared" si="138"/>
        <v>9.7993664863471594E-2</v>
      </c>
      <c r="AK92" s="337">
        <f t="shared" si="138"/>
        <v>9.7296171181759039E-2</v>
      </c>
      <c r="AL92" s="337">
        <f t="shared" si="138"/>
        <v>9.6522658107422429E-2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1.5338771880973436E-2</v>
      </c>
      <c r="N93" s="336">
        <f t="shared" si="139"/>
        <v>1.5143163053476655E-2</v>
      </c>
      <c r="O93" s="336">
        <f t="shared" si="139"/>
        <v>1.4818526381724439E-2</v>
      </c>
      <c r="P93" s="336">
        <f t="shared" si="139"/>
        <v>1.4507441405488455E-2</v>
      </c>
      <c r="Q93" s="336">
        <f t="shared" si="139"/>
        <v>1.5644666235717388E-2</v>
      </c>
      <c r="R93" s="336">
        <f t="shared" si="139"/>
        <v>1.5329121394606585E-2</v>
      </c>
      <c r="S93" s="336">
        <f t="shared" si="139"/>
        <v>1.5481829694980119E-2</v>
      </c>
      <c r="T93" s="336">
        <f t="shared" si="139"/>
        <v>1.4538920314578707E-2</v>
      </c>
      <c r="U93" s="336">
        <f t="shared" si="139"/>
        <v>1.360866102668128E-2</v>
      </c>
      <c r="V93" s="336">
        <f t="shared" si="139"/>
        <v>1.2944156695333307E-2</v>
      </c>
      <c r="W93" s="336">
        <f t="shared" si="139"/>
        <v>1.1773461496445259E-2</v>
      </c>
      <c r="X93" s="336">
        <f t="shared" si="139"/>
        <v>2.008720303991644E-2</v>
      </c>
      <c r="Y93" s="336">
        <f t="shared" si="139"/>
        <v>2.0287103484242015E-2</v>
      </c>
      <c r="Z93" s="336">
        <f t="shared" si="139"/>
        <v>2.0491347251507037E-2</v>
      </c>
      <c r="AA93" s="336">
        <f t="shared" si="139"/>
        <v>2.0670545070652153E-2</v>
      </c>
      <c r="AB93" s="336">
        <f t="shared" si="139"/>
        <v>2.0774431353836484E-2</v>
      </c>
      <c r="AC93" s="336">
        <f t="shared" si="139"/>
        <v>2.0825189572999163E-2</v>
      </c>
      <c r="AD93" s="336">
        <f t="shared" si="139"/>
        <v>2.0945831813324749E-2</v>
      </c>
      <c r="AE93" s="336">
        <f t="shared" ref="AE93:AL93" si="140">AE46/AE$49</f>
        <v>2.112916564736703E-2</v>
      </c>
      <c r="AF93" s="336">
        <f t="shared" si="140"/>
        <v>2.1322851231076807E-2</v>
      </c>
      <c r="AG93" s="336">
        <f t="shared" si="140"/>
        <v>2.1493503615852987E-2</v>
      </c>
      <c r="AH93" s="336">
        <f t="shared" si="140"/>
        <v>2.16472708530921E-2</v>
      </c>
      <c r="AI93" s="336">
        <f t="shared" si="140"/>
        <v>2.1798413471542349E-2</v>
      </c>
      <c r="AJ93" s="336">
        <f t="shared" si="140"/>
        <v>2.1945704204730479E-2</v>
      </c>
      <c r="AK93" s="336">
        <f t="shared" si="140"/>
        <v>2.2082858122150991E-2</v>
      </c>
      <c r="AL93" s="336">
        <f t="shared" si="140"/>
        <v>2.2229281304881388E-2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0.10174657338848876</v>
      </c>
      <c r="N94" s="336">
        <f t="shared" si="141"/>
        <v>0.10317738501804666</v>
      </c>
      <c r="O94" s="336">
        <f t="shared" si="141"/>
        <v>0.10345573883542665</v>
      </c>
      <c r="P94" s="336">
        <f t="shared" si="141"/>
        <v>0.10151311194591765</v>
      </c>
      <c r="Q94" s="336">
        <f t="shared" si="141"/>
        <v>0.10290936628706972</v>
      </c>
      <c r="R94" s="336">
        <f t="shared" si="141"/>
        <v>0.10317857023006251</v>
      </c>
      <c r="S94" s="336">
        <f t="shared" si="141"/>
        <v>9.9001864497675562E-2</v>
      </c>
      <c r="T94" s="336">
        <f t="shared" si="141"/>
        <v>0.10004871787671031</v>
      </c>
      <c r="U94" s="336">
        <f t="shared" si="141"/>
        <v>9.9084040662529405E-2</v>
      </c>
      <c r="V94" s="336">
        <f t="shared" si="141"/>
        <v>9.9593676383865334E-2</v>
      </c>
      <c r="W94" s="336">
        <f t="shared" si="141"/>
        <v>9.3225071486788227E-2</v>
      </c>
      <c r="X94" s="336">
        <f t="shared" si="141"/>
        <v>8.5536694587254963E-2</v>
      </c>
      <c r="Y94" s="336">
        <f t="shared" si="141"/>
        <v>8.5036852624343809E-2</v>
      </c>
      <c r="Z94" s="336">
        <f t="shared" si="141"/>
        <v>8.4232909610074985E-2</v>
      </c>
      <c r="AA94" s="336">
        <f t="shared" si="141"/>
        <v>8.3396389663307438E-2</v>
      </c>
      <c r="AB94" s="336">
        <f t="shared" si="141"/>
        <v>8.2594260422960142E-2</v>
      </c>
      <c r="AC94" s="336">
        <f t="shared" si="141"/>
        <v>8.183930194459875E-2</v>
      </c>
      <c r="AD94" s="336">
        <f t="shared" si="141"/>
        <v>8.1045132857388583E-2</v>
      </c>
      <c r="AE94" s="336">
        <f t="shared" ref="AE94:AL94" si="142">AE47/AE$49</f>
        <v>8.0185749471740911E-2</v>
      </c>
      <c r="AF94" s="336">
        <f t="shared" si="142"/>
        <v>7.9343453736239841E-2</v>
      </c>
      <c r="AG94" s="336">
        <f t="shared" si="142"/>
        <v>7.8490584983818557E-2</v>
      </c>
      <c r="AH94" s="336">
        <f t="shared" si="142"/>
        <v>7.7655802968818341E-2</v>
      </c>
      <c r="AI94" s="336">
        <f t="shared" si="142"/>
        <v>7.6825864311430153E-2</v>
      </c>
      <c r="AJ94" s="336">
        <f t="shared" si="142"/>
        <v>7.6047960658741115E-2</v>
      </c>
      <c r="AK94" s="336">
        <f t="shared" si="142"/>
        <v>7.5213313059608058E-2</v>
      </c>
      <c r="AL94" s="336">
        <f t="shared" si="142"/>
        <v>7.4293376802541028E-2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Kent and Medway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Kent and Medway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Kent and Medway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Kent and Medway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Kent and Medway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Kent and Medway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Kent and Medway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Kent and Medway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Kent and Medway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Kent and Medway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Kent and Medway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Kent and Medway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Kent and Medway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12.647275556254499</v>
      </c>
      <c r="Y4" s="11">
        <f>'Occ T1'!D8-'Occ T1'!C8</f>
        <v>0.53809349927800554</v>
      </c>
      <c r="Z4" s="11">
        <f>'Occ T1'!E8-'Occ T1'!D8</f>
        <v>-4.330648512738648</v>
      </c>
      <c r="AA4" s="11">
        <f>'Occ T1'!F8-'Occ T1'!E8</f>
        <v>9.9479028490425208</v>
      </c>
      <c r="AB4" s="11">
        <f>'Occ T1'!D8-'Occ T1'!B8</f>
        <v>13.185369055532504</v>
      </c>
      <c r="AC4" s="11">
        <f>'Occ T1'!F8-'Occ T1'!D8</f>
        <v>5.6172543363038727</v>
      </c>
    </row>
    <row r="5" spans="1:29" x14ac:dyDescent="0.2">
      <c r="W5" s="10" t="str">
        <f>name!E5</f>
        <v>Professional occupations</v>
      </c>
      <c r="X5" s="11">
        <f>'Occ T1'!C9-'Occ T1'!B9</f>
        <v>21.804997919929008</v>
      </c>
      <c r="Y5" s="11">
        <f>'Occ T1'!D9-'Occ T1'!C9</f>
        <v>4.8780686560815241</v>
      </c>
      <c r="Z5" s="11">
        <f>'Occ T1'!E9-'Occ T1'!D9</f>
        <v>14.065362924322073</v>
      </c>
      <c r="AA5" s="11">
        <f>'Occ T1'!F9-'Occ T1'!E9</f>
        <v>19.691619790971657</v>
      </c>
      <c r="AB5" s="11">
        <f>'Occ T1'!D9-'Occ T1'!B9</f>
        <v>26.683066576010532</v>
      </c>
      <c r="AC5" s="11">
        <f>'Occ T1'!F9-'Occ T1'!D9</f>
        <v>33.756982715293731</v>
      </c>
    </row>
    <row r="6" spans="1:29" x14ac:dyDescent="0.2">
      <c r="W6" s="10" t="str">
        <f>name!E6</f>
        <v>Associate professional occupations</v>
      </c>
      <c r="X6" s="11">
        <f>'Occ T1'!C10-'Occ T1'!B10</f>
        <v>5.5883060339576218</v>
      </c>
      <c r="Y6" s="11">
        <f>'Occ T1'!D10-'Occ T1'!C10</f>
        <v>3.9374627845541283</v>
      </c>
      <c r="Z6" s="11">
        <f>'Occ T1'!E10-'Occ T1'!D10</f>
        <v>6.0894702682737858</v>
      </c>
      <c r="AA6" s="11">
        <f>'Occ T1'!F10-'Occ T1'!E10</f>
        <v>10.254635280674748</v>
      </c>
      <c r="AB6" s="11">
        <f>'Occ T1'!D10-'Occ T1'!B10</f>
        <v>9.5257688185117502</v>
      </c>
      <c r="AC6" s="11">
        <f>'Occ T1'!F10-'Occ T1'!D10</f>
        <v>16.344105548948534</v>
      </c>
    </row>
    <row r="7" spans="1:29" x14ac:dyDescent="0.2">
      <c r="W7" s="10" t="str">
        <f>name!E7</f>
        <v>Administrative and secretarial occupations</v>
      </c>
      <c r="X7" s="11">
        <f>'Occ T1'!C11-'Occ T1'!B11</f>
        <v>-3.6978909741901873</v>
      </c>
      <c r="Y7" s="11">
        <f>'Occ T1'!D11-'Occ T1'!C11</f>
        <v>1.0321715949011434</v>
      </c>
      <c r="Z7" s="11">
        <f>'Occ T1'!E11-'Occ T1'!D11</f>
        <v>0.27108120899762866</v>
      </c>
      <c r="AA7" s="11">
        <f>'Occ T1'!F11-'Occ T1'!E11</f>
        <v>-7.2581887688609044</v>
      </c>
      <c r="AB7" s="11">
        <f>'Occ T1'!D11-'Occ T1'!B11</f>
        <v>-2.6657193792890439</v>
      </c>
      <c r="AC7" s="11">
        <f>'Occ T1'!F11-'Occ T1'!D11</f>
        <v>-6.9871075598632757</v>
      </c>
    </row>
    <row r="8" spans="1:29" x14ac:dyDescent="0.2">
      <c r="W8" s="10" t="str">
        <f>name!E8</f>
        <v>Skilled trades occupations</v>
      </c>
      <c r="X8" s="11">
        <f>'Occ T1'!C12-'Occ T1'!B12</f>
        <v>1.4376321249228283</v>
      </c>
      <c r="Y8" s="11">
        <f>'Occ T1'!D12-'Occ T1'!C12</f>
        <v>-11.222558262230109</v>
      </c>
      <c r="Z8" s="11">
        <f>'Occ T1'!E12-'Occ T1'!D12</f>
        <v>3.041973929604751</v>
      </c>
      <c r="AA8" s="11">
        <f>'Occ T1'!F12-'Occ T1'!E12</f>
        <v>-0.3981372606742184</v>
      </c>
      <c r="AB8" s="11">
        <f>'Occ T1'!D12-'Occ T1'!B12</f>
        <v>-9.7849261373072807</v>
      </c>
      <c r="AC8" s="11">
        <f>'Occ T1'!F12-'Occ T1'!D12</f>
        <v>2.6438366689305326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3.2404274979628127</v>
      </c>
      <c r="Y9" s="11">
        <f>'Occ T1'!D13-'Occ T1'!C13</f>
        <v>-4.6888380401719303</v>
      </c>
      <c r="Z9" s="11">
        <f>'Occ T1'!E13-'Occ T1'!D13</f>
        <v>0.6840830408161338</v>
      </c>
      <c r="AA9" s="11">
        <f>'Occ T1'!F13-'Occ T1'!E13</f>
        <v>4.2009350606075344</v>
      </c>
      <c r="AB9" s="11">
        <f>'Occ T1'!D13-'Occ T1'!B13</f>
        <v>-1.4484105422091176</v>
      </c>
      <c r="AC9" s="11">
        <f>'Occ T1'!F13-'Occ T1'!D13</f>
        <v>4.8850181014236682</v>
      </c>
    </row>
    <row r="10" spans="1:29" x14ac:dyDescent="0.2">
      <c r="W10" s="10" t="str">
        <f>name!E10</f>
        <v>Sales and customer service occupations</v>
      </c>
      <c r="X10" s="11">
        <f>'Occ T1'!C14-'Occ T1'!B14</f>
        <v>-0.84122078589986415</v>
      </c>
      <c r="Y10" s="11">
        <f>'Occ T1'!D14-'Occ T1'!C14</f>
        <v>0.34936909473815092</v>
      </c>
      <c r="Z10" s="11">
        <f>'Occ T1'!E14-'Occ T1'!D14</f>
        <v>1.0127229180800441</v>
      </c>
      <c r="AA10" s="11">
        <f>'Occ T1'!F14-'Occ T1'!E14</f>
        <v>0.29715045999785161</v>
      </c>
      <c r="AB10" s="11">
        <f>'Occ T1'!D14-'Occ T1'!B14</f>
        <v>-0.49185169116171323</v>
      </c>
      <c r="AC10" s="11">
        <f>'Occ T1'!F14-'Occ T1'!D14</f>
        <v>1.3098733780778957</v>
      </c>
    </row>
    <row r="11" spans="1:29" x14ac:dyDescent="0.2">
      <c r="W11" s="10" t="str">
        <f>name!E11</f>
        <v>Process, plant and machine operatives</v>
      </c>
      <c r="X11" s="11">
        <f>'Occ T1'!C15-'Occ T1'!B15</f>
        <v>3.6706798871172666</v>
      </c>
      <c r="Y11" s="11">
        <f>'Occ T1'!D15-'Occ T1'!C15</f>
        <v>-7.891479186713056</v>
      </c>
      <c r="Z11" s="11">
        <f>'Occ T1'!E15-'Occ T1'!D15</f>
        <v>1.3624730854051634</v>
      </c>
      <c r="AA11" s="11">
        <f>'Occ T1'!F15-'Occ T1'!E15</f>
        <v>-1.1885323778930115</v>
      </c>
      <c r="AB11" s="11">
        <f>'Occ T1'!D15-'Occ T1'!B15</f>
        <v>-4.2207992995957895</v>
      </c>
      <c r="AC11" s="11">
        <f>'Occ T1'!F15-'Occ T1'!D15</f>
        <v>0.17394070751215196</v>
      </c>
    </row>
    <row r="12" spans="1:29" x14ac:dyDescent="0.2">
      <c r="W12" s="10" t="str">
        <f>name!E12</f>
        <v>Elementary occupations</v>
      </c>
      <c r="X12" s="11">
        <f>'Occ T1'!C16-'Occ T1'!B16</f>
        <v>-3.0207260054012863E-2</v>
      </c>
      <c r="Y12" s="11">
        <f>'Occ T1'!D16-'Occ T1'!C16</f>
        <v>-8.9032901404374911</v>
      </c>
      <c r="Z12" s="11">
        <f>'Occ T1'!E16-'Occ T1'!D16</f>
        <v>1.0084811372380926</v>
      </c>
      <c r="AA12" s="11">
        <f>'Occ T1'!F16-'Occ T1'!E16</f>
        <v>-2.8413850338658477</v>
      </c>
      <c r="AB12" s="11">
        <f>'Occ T1'!D16-'Occ T1'!B16</f>
        <v>-8.933497400491504</v>
      </c>
      <c r="AC12" s="11">
        <f>'Occ T1'!F16-'Occ T1'!D16</f>
        <v>-1.8329038966277551</v>
      </c>
    </row>
    <row r="14" spans="1:29" x14ac:dyDescent="0.2">
      <c r="W14" s="10" t="str">
        <f>name!E3</f>
        <v>All occupations</v>
      </c>
      <c r="X14" s="11">
        <f>'Occ T1'!C18-'Occ T1'!B18</f>
        <v>43.819999999999823</v>
      </c>
      <c r="Y14" s="11">
        <f>'Occ T1'!D18-'Occ T1'!C18</f>
        <v>-21.970999999999663</v>
      </c>
      <c r="Z14" s="11">
        <f>'Occ T1'!E18-'Occ T1'!D18</f>
        <v>23.204999999999131</v>
      </c>
      <c r="AA14" s="11">
        <f>'Occ T1'!F18-'Occ T1'!E18</f>
        <v>32.706000000000358</v>
      </c>
      <c r="AB14" s="11">
        <f>'Occ T1'!D18-'Occ T1'!B18</f>
        <v>21.84900000000016</v>
      </c>
      <c r="AC14" s="11">
        <f>'Occ T1'!F18-'Occ T1'!D18</f>
        <v>55.91099999999949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30</v>
      </c>
      <c r="Y18">
        <f>MAX(X18,(X19*-1))</f>
        <v>30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-20</v>
      </c>
      <c r="Y19">
        <f>Y18*-1</f>
        <v>-30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Kent and Medway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5.6172543363038727</v>
      </c>
      <c r="O3" s="11">
        <f>'Occ T1'!AB64</f>
        <v>5.1352441564456655</v>
      </c>
      <c r="P3" s="11">
        <f>'Occ T1'!Q64</f>
        <v>0.48201017985832095</v>
      </c>
    </row>
    <row r="4" spans="1:16" x14ac:dyDescent="0.2">
      <c r="M4" s="10" t="str">
        <f>name!E5</f>
        <v>Professional occupations</v>
      </c>
      <c r="N4" s="11">
        <f>'Occ T1'!F65</f>
        <v>33.756982715293731</v>
      </c>
      <c r="O4" s="11">
        <f>'Occ T1'!AB65</f>
        <v>13.261192379369646</v>
      </c>
      <c r="P4" s="11">
        <f>'Occ T1'!Q65</f>
        <v>20.49579033592434</v>
      </c>
    </row>
    <row r="5" spans="1:16" x14ac:dyDescent="0.2">
      <c r="M5" s="10" t="str">
        <f>name!E6</f>
        <v>Associate professional occupations</v>
      </c>
      <c r="N5" s="11">
        <f>'Occ T1'!F66</f>
        <v>16.344105548948534</v>
      </c>
      <c r="O5" s="11">
        <f>'Occ T1'!AB66</f>
        <v>15.309100532417943</v>
      </c>
      <c r="P5" s="11">
        <f>'Occ T1'!Q66</f>
        <v>1.0350050165305191</v>
      </c>
    </row>
    <row r="6" spans="1:16" x14ac:dyDescent="0.2">
      <c r="M6" s="10" t="str">
        <f>name!E7</f>
        <v>Administrative and secretarial occupations</v>
      </c>
      <c r="N6" s="11">
        <f>'Occ T1'!F67</f>
        <v>-6.9871075598632757</v>
      </c>
      <c r="O6" s="11">
        <f>'Occ T1'!AB67</f>
        <v>-9.7142020714035837</v>
      </c>
      <c r="P6" s="11">
        <f>'Occ T1'!Q67</f>
        <v>2.7270945115402228</v>
      </c>
    </row>
    <row r="7" spans="1:16" x14ac:dyDescent="0.2">
      <c r="M7" s="10" t="str">
        <f>name!E8</f>
        <v>Skilled trades occupations</v>
      </c>
      <c r="N7" s="11">
        <f>'Occ T1'!F68</f>
        <v>2.6438366689305326</v>
      </c>
      <c r="O7" s="11">
        <f>'Occ T1'!AB68</f>
        <v>2.8990947551278357</v>
      </c>
      <c r="P7" s="11">
        <f>'Occ T1'!Q68</f>
        <v>-0.25525808619725865</v>
      </c>
    </row>
    <row r="8" spans="1:16" x14ac:dyDescent="0.2">
      <c r="M8" s="10" t="str">
        <f>name!E9</f>
        <v>Caring, leisure and other service occupations</v>
      </c>
      <c r="N8" s="11">
        <f>'Occ T1'!F69</f>
        <v>4.8850181014236682</v>
      </c>
      <c r="O8" s="11">
        <f>'Occ T1'!AB69</f>
        <v>0.22076772913785447</v>
      </c>
      <c r="P8" s="11">
        <f>'Occ T1'!Q69</f>
        <v>4.6642503722856787</v>
      </c>
    </row>
    <row r="9" spans="1:16" x14ac:dyDescent="0.2">
      <c r="M9" s="10" t="str">
        <f>name!E10</f>
        <v>Sales and customer service occupations</v>
      </c>
      <c r="N9" s="11">
        <f>'Occ T1'!F70</f>
        <v>1.3098733780778957</v>
      </c>
      <c r="O9" s="11">
        <f>'Occ T1'!AB70</f>
        <v>-1.2922301127548366</v>
      </c>
      <c r="P9" s="11">
        <f>'Occ T1'!Q70</f>
        <v>2.6021034908327074</v>
      </c>
    </row>
    <row r="10" spans="1:16" x14ac:dyDescent="0.2">
      <c r="M10" s="10" t="str">
        <f>name!E11</f>
        <v>Process, plant and machine operatives</v>
      </c>
      <c r="N10" s="11">
        <f>'Occ T1'!F71</f>
        <v>0.17394070751215196</v>
      </c>
      <c r="O10" s="11">
        <f>'Occ T1'!AB71</f>
        <v>1.4583585418883507</v>
      </c>
      <c r="P10" s="11">
        <f>'Occ T1'!Q71</f>
        <v>-1.2844178343761925</v>
      </c>
    </row>
    <row r="11" spans="1:16" x14ac:dyDescent="0.2">
      <c r="M11" s="10" t="str">
        <f>name!E12</f>
        <v>Elementary occupations</v>
      </c>
      <c r="N11" s="11">
        <f>'Occ T1'!F72</f>
        <v>-1.8329038966277551</v>
      </c>
      <c r="O11" s="11">
        <f>'Occ T1'!AB72</f>
        <v>-1.6431695837341138</v>
      </c>
      <c r="P11" s="11">
        <f>'Occ T1'!Q72</f>
        <v>-0.1897343128936626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55.91099999999949</v>
      </c>
      <c r="O13" s="11">
        <f>'Occ T1'!AB74</f>
        <v>25.634156326494804</v>
      </c>
      <c r="P13" s="11">
        <f>'Occ T1'!Q74</f>
        <v>30.276843673504743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Kent and Medway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2.4366772335253337</v>
      </c>
      <c r="O3" s="11">
        <f>'Occ T5'!H44</f>
        <v>2.9966479093830074</v>
      </c>
      <c r="P3" s="11">
        <f>'Occ T5'!G44</f>
        <v>0.18392919339558489</v>
      </c>
    </row>
    <row r="4" spans="1:16" x14ac:dyDescent="0.2">
      <c r="M4" s="10" t="str">
        <f>name!E5</f>
        <v>Professional occupations</v>
      </c>
      <c r="N4" s="11">
        <f>'Occ T5'!I45</f>
        <v>0.28924514936407775</v>
      </c>
      <c r="O4" s="11">
        <f>'Occ T5'!H45</f>
        <v>5.9604218450669251</v>
      </c>
      <c r="P4" s="11">
        <f>'Occ T5'!G45</f>
        <v>27.507315720863033</v>
      </c>
    </row>
    <row r="5" spans="1:16" x14ac:dyDescent="0.2">
      <c r="M5" s="10" t="str">
        <f>name!E6</f>
        <v>Associate professional occupations</v>
      </c>
      <c r="N5" s="11">
        <f>'Occ T5'!I46</f>
        <v>1.4283693290391852</v>
      </c>
      <c r="O5" s="11">
        <f>'Occ T5'!H46</f>
        <v>4.7979056805895688</v>
      </c>
      <c r="P5" s="11">
        <f>'Occ T5'!G46</f>
        <v>10.117830539319726</v>
      </c>
    </row>
    <row r="6" spans="1:16" x14ac:dyDescent="0.2">
      <c r="M6" s="10" t="str">
        <f>name!E7</f>
        <v>Administrative and secretarial occupations</v>
      </c>
      <c r="N6" s="11">
        <f>'Occ T5'!I47</f>
        <v>0.25117811624126318</v>
      </c>
      <c r="O6" s="11">
        <f>'Occ T5'!H47</f>
        <v>-4.8457323799072824</v>
      </c>
      <c r="P6" s="11">
        <f>'Occ T5'!G47</f>
        <v>-2.3925532961973701</v>
      </c>
    </row>
    <row r="7" spans="1:16" x14ac:dyDescent="0.2">
      <c r="M7" s="10" t="str">
        <f>name!E8</f>
        <v>Skilled trades occupations</v>
      </c>
      <c r="N7" s="11">
        <f>'Occ T5'!I48</f>
        <v>4.2880873340118697</v>
      </c>
      <c r="O7" s="11">
        <f>'Occ T5'!H48</f>
        <v>2.3291726754975794</v>
      </c>
      <c r="P7" s="11">
        <f>'Occ T5'!G48</f>
        <v>-3.9734233405789041</v>
      </c>
    </row>
    <row r="8" spans="1:16" x14ac:dyDescent="0.2">
      <c r="M8" s="10" t="str">
        <f>name!E9</f>
        <v>Caring, leisure and other service occupations</v>
      </c>
      <c r="N8" s="11">
        <f>'Occ T5'!I49</f>
        <v>1.2278054750378384</v>
      </c>
      <c r="O8" s="11">
        <f>'Occ T5'!H49</f>
        <v>-0.74165167582946623</v>
      </c>
      <c r="P8" s="11">
        <f>'Occ T5'!G49</f>
        <v>4.398864302215209</v>
      </c>
    </row>
    <row r="9" spans="1:16" x14ac:dyDescent="0.2">
      <c r="M9" s="10" t="str">
        <f>name!E10</f>
        <v>Sales and customer service occupations</v>
      </c>
      <c r="N9" s="11">
        <f>'Occ T5'!I50</f>
        <v>-0.39977640801533409</v>
      </c>
      <c r="O9" s="11">
        <f>'Occ T5'!H50</f>
        <v>1.4241367283291382</v>
      </c>
      <c r="P9" s="11">
        <f>'Occ T5'!G50</f>
        <v>0.28551305776401747</v>
      </c>
    </row>
    <row r="10" spans="1:16" x14ac:dyDescent="0.2">
      <c r="M10" s="10" t="str">
        <f>name!E11</f>
        <v>Process, plant and machine operatives</v>
      </c>
      <c r="N10" s="11">
        <f>'Occ T5'!I51</f>
        <v>1.6443006692691036</v>
      </c>
      <c r="O10" s="11">
        <f>'Occ T5'!H51</f>
        <v>2.1317176999166083</v>
      </c>
      <c r="P10" s="11">
        <f>'Occ T5'!G51</f>
        <v>-3.6020776616736292</v>
      </c>
    </row>
    <row r="11" spans="1:16" x14ac:dyDescent="0.2">
      <c r="M11" s="10" t="str">
        <f>name!E12</f>
        <v>Elementary occupations</v>
      </c>
      <c r="N11" s="11">
        <f>'Occ T5'!I52</f>
        <v>1.6509316507239671</v>
      </c>
      <c r="O11" s="11">
        <f>'Occ T5'!H52</f>
        <v>-5.3145064534481747</v>
      </c>
      <c r="P11" s="11">
        <f>'Occ T5'!G52</f>
        <v>1.8306709060964579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12.816818549197308</v>
      </c>
      <c r="O13" s="11">
        <f>'Occ T5'!H54</f>
        <v>8.738112029597886</v>
      </c>
      <c r="P13" s="11">
        <f>'Occ T5'!G54</f>
        <v>34.356069421204097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0.74385781791282923</v>
      </c>
      <c r="O18" s="11">
        <f>'Occ T5'!AN44</f>
        <v>2.7076265678327527</v>
      </c>
      <c r="P18" s="11">
        <f>'Occ T5'!AM44</f>
        <v>1.6837597707000747</v>
      </c>
    </row>
    <row r="19" spans="13:16" x14ac:dyDescent="0.2">
      <c r="M19" s="10" t="str">
        <f t="shared" ref="M19:M28" si="0">M4</f>
        <v>Professional occupations</v>
      </c>
      <c r="N19" s="11">
        <f>'Occ T5'!AO45</f>
        <v>1.0736024177586785</v>
      </c>
      <c r="O19" s="11">
        <f>'Occ T5'!AN45</f>
        <v>2.3971589415846175</v>
      </c>
      <c r="P19" s="11">
        <f>'Occ T5'!AM45</f>
        <v>9.7904310200262898</v>
      </c>
    </row>
    <row r="20" spans="13:16" x14ac:dyDescent="0.2">
      <c r="M20" s="10" t="str">
        <f t="shared" si="0"/>
        <v>Associate professional occupations</v>
      </c>
      <c r="N20" s="11">
        <f>'Occ T5'!AO46</f>
        <v>0.67086364954974265</v>
      </c>
      <c r="O20" s="11">
        <f>'Occ T5'!AN46</f>
        <v>4.2485635617223316</v>
      </c>
      <c r="P20" s="11">
        <f>'Occ T5'!AM46</f>
        <v>10.389673321145867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-0.16667772648701495</v>
      </c>
      <c r="O21" s="11">
        <f>'Occ T5'!AN47</f>
        <v>-4.4065344677908733</v>
      </c>
      <c r="P21" s="11">
        <f>'Occ T5'!AM47</f>
        <v>-5.1409898771257225</v>
      </c>
    </row>
    <row r="22" spans="13:16" x14ac:dyDescent="0.2">
      <c r="M22" s="10" t="str">
        <f t="shared" si="0"/>
        <v>Skilled trades occupations</v>
      </c>
      <c r="N22" s="11">
        <f>'Occ T5'!AO48</f>
        <v>0.87540922081047245</v>
      </c>
      <c r="O22" s="11">
        <f>'Occ T5'!AN48</f>
        <v>0.86318641305954902</v>
      </c>
      <c r="P22" s="11">
        <f>'Occ T5'!AM48</f>
        <v>1.1604991212578035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0.71737025089127116</v>
      </c>
      <c r="O23" s="11">
        <f>'Occ T5'!AN49</f>
        <v>-2.7835548821062623</v>
      </c>
      <c r="P23" s="11">
        <f>'Occ T5'!AM49</f>
        <v>2.2869523603529096</v>
      </c>
    </row>
    <row r="24" spans="13:16" x14ac:dyDescent="0.2">
      <c r="M24" s="10" t="str">
        <f t="shared" si="0"/>
        <v>Sales and customer service occupations</v>
      </c>
      <c r="N24" s="11">
        <f>'Occ T5'!AO50</f>
        <v>-0.32931913444313587</v>
      </c>
      <c r="O24" s="11">
        <f>'Occ T5'!AN50</f>
        <v>-9.5314466390412633E-2</v>
      </c>
      <c r="P24" s="11">
        <f>'Occ T5'!AM50</f>
        <v>-0.86759651192124565</v>
      </c>
    </row>
    <row r="25" spans="13:16" x14ac:dyDescent="0.2">
      <c r="M25" s="10" t="str">
        <f t="shared" si="0"/>
        <v>Process, plant and machine operatives</v>
      </c>
      <c r="N25" s="11">
        <f>'Occ T5'!AO51</f>
        <v>0.23251745273013635</v>
      </c>
      <c r="O25" s="11">
        <f>'Occ T5'!AN51</f>
        <v>1.1487350242217735</v>
      </c>
      <c r="P25" s="11">
        <f>'Occ T5'!AM51</f>
        <v>7.7106064936437679E-2</v>
      </c>
    </row>
    <row r="26" spans="13:16" x14ac:dyDescent="0.2">
      <c r="M26" s="10" t="str">
        <f t="shared" si="0"/>
        <v>Elementary occupations</v>
      </c>
      <c r="N26" s="11">
        <f>'Occ T5'!AO52</f>
        <v>0.72582830798883879</v>
      </c>
      <c r="O26" s="11">
        <f>'Occ T5'!AN52</f>
        <v>-3.7170318417769366</v>
      </c>
      <c r="P26" s="11">
        <f>'Occ T5'!AM52</f>
        <v>1.3480339500540612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4.5434522567118307</v>
      </c>
      <c r="O28" s="11">
        <f>'Occ T5'!AN54</f>
        <v>0.36283485035653484</v>
      </c>
      <c r="P28" s="11">
        <f>'Occ T5'!AM54</f>
        <v>20.727869219426481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1.6928194156125045</v>
      </c>
      <c r="O33" s="11">
        <f>'Occ T5'!X44</f>
        <v>0.28902134155025028</v>
      </c>
      <c r="P33" s="11">
        <f>'Occ T5'!W44</f>
        <v>-1.4998305773044365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-0.78435726839460429</v>
      </c>
      <c r="O34" s="11">
        <f>'Occ T5'!X45</f>
        <v>3.5632629034823129</v>
      </c>
      <c r="P34" s="11">
        <f>'Occ T5'!W45</f>
        <v>17.716884700836772</v>
      </c>
    </row>
    <row r="35" spans="1:16" x14ac:dyDescent="0.2">
      <c r="M35" s="10" t="str">
        <f t="shared" si="1"/>
        <v>Associate professional occupations</v>
      </c>
      <c r="N35" s="11">
        <f>'Occ T5'!Y46</f>
        <v>0.75750567948945235</v>
      </c>
      <c r="O35" s="11">
        <f>'Occ T5'!X46</f>
        <v>0.5493421188672194</v>
      </c>
      <c r="P35" s="11">
        <f>'Occ T5'!W46</f>
        <v>-0.27184278182613042</v>
      </c>
    </row>
    <row r="36" spans="1:16" x14ac:dyDescent="0.2">
      <c r="M36" s="10" t="str">
        <f t="shared" si="1"/>
        <v>Administrative and secretarial occupations</v>
      </c>
      <c r="N36" s="11">
        <f>'Occ T5'!Y47</f>
        <v>0.41785584272827969</v>
      </c>
      <c r="O36" s="11">
        <f>'Occ T5'!X47</f>
        <v>-0.43919791211640735</v>
      </c>
      <c r="P36" s="11">
        <f>'Occ T5'!W47</f>
        <v>2.7484365809283773</v>
      </c>
    </row>
    <row r="37" spans="1:16" x14ac:dyDescent="0.2">
      <c r="M37" s="10" t="str">
        <f t="shared" si="1"/>
        <v>Skilled trades occupations</v>
      </c>
      <c r="N37" s="11">
        <f>'Occ T5'!Y48</f>
        <v>3.4126781132014159</v>
      </c>
      <c r="O37" s="11">
        <f>'Occ T5'!X48</f>
        <v>1.4659862624380278</v>
      </c>
      <c r="P37" s="11">
        <f>'Occ T5'!W48</f>
        <v>-5.133922461836697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0.51043522414656617</v>
      </c>
      <c r="O38" s="11">
        <f>'Occ T5'!X49</f>
        <v>2.0419032062767926</v>
      </c>
      <c r="P38" s="11">
        <f>'Occ T5'!W49</f>
        <v>2.1119119418623047</v>
      </c>
    </row>
    <row r="39" spans="1:16" x14ac:dyDescent="0.2">
      <c r="M39" s="10" t="str">
        <f t="shared" si="1"/>
        <v>Sales and customer service occupations</v>
      </c>
      <c r="N39" s="11">
        <f>'Occ T5'!Y50</f>
        <v>-7.0457273572200885E-2</v>
      </c>
      <c r="O39" s="11">
        <f>'Occ T5'!X50</f>
        <v>1.5194511947195544</v>
      </c>
      <c r="P39" s="11">
        <f>'Occ T5'!W50</f>
        <v>1.1531095696852862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Kent and Medway</v>
      </c>
      <c r="M40" s="10" t="str">
        <f t="shared" si="1"/>
        <v>Process, plant and machine operatives</v>
      </c>
      <c r="N40" s="11">
        <f>'Occ T5'!Y51</f>
        <v>1.4117832165389661</v>
      </c>
      <c r="O40" s="11">
        <f>'Occ T5'!X51</f>
        <v>0.98298267569483855</v>
      </c>
      <c r="P40" s="11">
        <f>'Occ T5'!W51</f>
        <v>-3.6791837266100593</v>
      </c>
    </row>
    <row r="41" spans="1:16" x14ac:dyDescent="0.2">
      <c r="M41" s="10" t="str">
        <f t="shared" si="1"/>
        <v>Elementary occupations</v>
      </c>
      <c r="N41" s="11">
        <f>'Occ T5'!Y52</f>
        <v>0.92510334273512607</v>
      </c>
      <c r="O41" s="11">
        <f>'Occ T5'!X52</f>
        <v>-1.5974746116712275</v>
      </c>
      <c r="P41" s="11">
        <f>'Occ T5'!W52</f>
        <v>0.48263695604244816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8.2733662924855054</v>
      </c>
      <c r="O43" s="11">
        <f>'Occ T5'!X54</f>
        <v>8.3752771792413654</v>
      </c>
      <c r="P43" s="11">
        <f>'Occ T5'!W54</f>
        <v>13.628200201777815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Kent and Medway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Kent and Medway, Kent and Medway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10.665221531494453</v>
      </c>
      <c r="C5" s="11">
        <f>HLOOKUP(C$3,'Qual F1'!$M$4:$BW$14,11,FALSE)</f>
        <v>13.42078943077856</v>
      </c>
      <c r="D5" s="11">
        <f>HLOOKUP(D$3,'Qual F1'!$M$4:$BW$14,11,FALSE)</f>
        <v>14.337042974344129</v>
      </c>
      <c r="E5" s="11">
        <f>HLOOKUP(E$3,'Qual F1'!$M$4:$BW$14,11,FALSE)</f>
        <v>16.593474717773375</v>
      </c>
      <c r="F5" s="11">
        <f>HLOOKUP(F$3,'Qual F1'!$M$4:$BW$14,11,FALSE)</f>
        <v>21.168807222381481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76.078903715668218</v>
      </c>
      <c r="C6" s="11">
        <f>HLOOKUP(C$3,'Qual F1'!$M$4:$BW$14,10,FALSE)</f>
        <v>96.379988065185799</v>
      </c>
      <c r="D6" s="11">
        <f>HLOOKUP(D$3,'Qual F1'!$M$4:$BW$14,10,FALSE)</f>
        <v>102.98049690443352</v>
      </c>
      <c r="E6" s="11">
        <f>HLOOKUP(E$3,'Qual F1'!$M$4:$BW$14,10,FALSE)</f>
        <v>119.40667453695433</v>
      </c>
      <c r="F6" s="11">
        <f>HLOOKUP(F$3,'Qual F1'!$M$4:$BW$14,10,FALSE)</f>
        <v>152.35960422362297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162.47465729600523</v>
      </c>
      <c r="C7" s="11">
        <f>HLOOKUP(C$3,'Qual F1'!$M$4:$BW$14,9,FALSE)</f>
        <v>184.67282965775712</v>
      </c>
      <c r="D7" s="11">
        <f>HLOOKUP(D$3,'Qual F1'!$M$4:$BW$14,9,FALSE)</f>
        <v>183.02209651040693</v>
      </c>
      <c r="E7" s="11">
        <f>HLOOKUP(E$3,'Qual F1'!$M$4:$BW$14,9,FALSE)</f>
        <v>196.52761499304117</v>
      </c>
      <c r="F7" s="11">
        <f>HLOOKUP(F$3,'Qual F1'!$M$4:$BW$14,9,FALSE)</f>
        <v>227.37174664116978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49.13713218127851</v>
      </c>
      <c r="C8" s="11">
        <f>HLOOKUP(C$3,'Qual F1'!$M$4:$BW$14,8,FALSE)</f>
        <v>52.558932027733938</v>
      </c>
      <c r="D8" s="11">
        <f>HLOOKUP(D$3,'Qual F1'!$M$4:$BW$14,8,FALSE)</f>
        <v>51.880347331484842</v>
      </c>
      <c r="E8" s="11">
        <f>HLOOKUP(E$3,'Qual F1'!$M$4:$BW$14,8,FALSE)</f>
        <v>52.010648522130467</v>
      </c>
      <c r="F8" s="11">
        <f>HLOOKUP(F$3,'Qual F1'!$M$4:$BW$14,8,FALSE)</f>
        <v>58.048154677450356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46.946725353092795</v>
      </c>
      <c r="C9" s="11">
        <f>HLOOKUP(C$3,'Qual F1'!$M$4:$BW$14,7,FALSE)</f>
        <v>53.088324690826312</v>
      </c>
      <c r="D9" s="11">
        <f>HLOOKUP(D$3,'Qual F1'!$M$4:$BW$14,7,FALSE)</f>
        <v>52.86722193997872</v>
      </c>
      <c r="E9" s="11">
        <f>HLOOKUP(E$3,'Qual F1'!$M$4:$BW$14,7,FALSE)</f>
        <v>54.683001149700409</v>
      </c>
      <c r="F9" s="11">
        <f>HLOOKUP(F$3,'Qual F1'!$M$4:$BW$14,7,FALSE)</f>
        <v>62.7361251451089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172.29192597867618</v>
      </c>
      <c r="C10" s="11">
        <f>HLOOKUP(C$3,'Qual F1'!$M$4:$BW$14,6,FALSE)</f>
        <v>169.444558954435</v>
      </c>
      <c r="D10" s="11">
        <f>HLOOKUP(D$3,'Qual F1'!$M$4:$BW$14,6,FALSE)</f>
        <v>176.00289981706166</v>
      </c>
      <c r="E10" s="11">
        <f>HLOOKUP(E$3,'Qual F1'!$M$4:$BW$14,6,FALSE)</f>
        <v>173.88693041893916</v>
      </c>
      <c r="F10" s="11">
        <f>HLOOKUP(F$3,'Qual F1'!$M$4:$BW$14,6,FALSE)</f>
        <v>174.80964268528598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166.55748950054365</v>
      </c>
      <c r="C11" s="11">
        <f>HLOOKUP(C$3,'Qual F1'!$M$4:$BW$14,5,FALSE)</f>
        <v>167.01453292025411</v>
      </c>
      <c r="D11" s="11">
        <f>HLOOKUP(D$3,'Qual F1'!$M$4:$BW$14,5,FALSE)</f>
        <v>152.08056496916302</v>
      </c>
      <c r="E11" s="11">
        <f>HLOOKUP(E$3,'Qual F1'!$M$4:$BW$14,5,FALSE)</f>
        <v>149.58284245355605</v>
      </c>
      <c r="F11" s="11">
        <f>HLOOKUP(F$3,'Qual F1'!$M$4:$BW$14,5,FALSE)</f>
        <v>127.88467405104396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114.27826432188</v>
      </c>
      <c r="C12" s="11">
        <f>HLOOKUP(C$3,'Qual F1'!$M$4:$BW$14,4,FALSE)</f>
        <v>104.85210947845459</v>
      </c>
      <c r="D12" s="11">
        <f>HLOOKUP(D$3,'Qual F1'!$M$4:$BW$14,4,FALSE)</f>
        <v>90.881347688772365</v>
      </c>
      <c r="E12" s="11">
        <f>HLOOKUP(E$3,'Qual F1'!$M$4:$BW$14,4,FALSE)</f>
        <v>86.239584484818664</v>
      </c>
      <c r="F12" s="11">
        <f>HLOOKUP(F$3,'Qual F1'!$M$4:$BW$14,4,FALSE)</f>
        <v>59.069055055048551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32.680680121360666</v>
      </c>
      <c r="C13" s="11">
        <f>HLOOKUP(C$3,'Qual F1'!$M$4:$BW$14,3,FALSE)</f>
        <v>33.498934774575204</v>
      </c>
      <c r="D13" s="11">
        <f>HLOOKUP(D$3,'Qual F1'!$M$4:$BW$14,3,FALSE)</f>
        <v>28.907981864356351</v>
      </c>
      <c r="E13" s="11">
        <f>HLOOKUP(E$3,'Qual F1'!$M$4:$BW$14,3,FALSE)</f>
        <v>27.234228723085788</v>
      </c>
      <c r="F13" s="11">
        <f>HLOOKUP(F$3,'Qual F1'!$M$4:$BW$14,3,FALSE)</f>
        <v>25.423190298888816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831.11099999999965</v>
      </c>
      <c r="C15" s="11">
        <f t="shared" ref="C15:F15" si="0">SUM(C5:C13)</f>
        <v>874.93100000000072</v>
      </c>
      <c r="D15" s="11">
        <f t="shared" si="0"/>
        <v>852.96000000000151</v>
      </c>
      <c r="E15" s="11">
        <f t="shared" si="0"/>
        <v>876.16499999999951</v>
      </c>
      <c r="F15" s="11">
        <f t="shared" si="0"/>
        <v>908.87100000000078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1.2832487515499682</v>
      </c>
      <c r="C19" s="18">
        <f t="shared" si="1"/>
        <v>1.5339254673544027</v>
      </c>
      <c r="D19" s="18">
        <f t="shared" si="1"/>
        <v>1.6808575987554051</v>
      </c>
      <c r="E19" s="18">
        <f t="shared" si="1"/>
        <v>1.8938755505838951</v>
      </c>
      <c r="F19" s="18">
        <f t="shared" si="1"/>
        <v>2.3291322115439335</v>
      </c>
      <c r="G19" s="11"/>
    </row>
    <row r="20" spans="1:7" x14ac:dyDescent="0.2">
      <c r="A20" t="str">
        <f>$A6</f>
        <v>RQF7 Other higher degree</v>
      </c>
      <c r="B20" s="18">
        <f t="shared" si="1"/>
        <v>9.1538800130991227</v>
      </c>
      <c r="C20" s="18">
        <f t="shared" si="1"/>
        <v>11.015724447434794</v>
      </c>
      <c r="D20" s="18">
        <f t="shared" si="1"/>
        <v>12.073309053699276</v>
      </c>
      <c r="E20" s="18">
        <f t="shared" si="1"/>
        <v>13.6283319394126</v>
      </c>
      <c r="F20" s="18">
        <f t="shared" si="1"/>
        <v>16.763611582240255</v>
      </c>
      <c r="G20" s="11"/>
    </row>
    <row r="21" spans="1:7" x14ac:dyDescent="0.2">
      <c r="A21" t="str">
        <f>$A7</f>
        <v>RQF6 First degree</v>
      </c>
      <c r="B21" s="18">
        <f t="shared" si="1"/>
        <v>19.549092395119942</v>
      </c>
      <c r="C21" s="18">
        <f t="shared" si="1"/>
        <v>21.107130694621286</v>
      </c>
      <c r="D21" s="18">
        <f t="shared" si="1"/>
        <v>21.457289498969072</v>
      </c>
      <c r="E21" s="18">
        <f t="shared" si="1"/>
        <v>22.430434335204129</v>
      </c>
      <c r="F21" s="18">
        <f t="shared" si="1"/>
        <v>25.016943729216752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5.9122225769215584</v>
      </c>
      <c r="C22" s="18">
        <f t="shared" si="3"/>
        <v>6.0072088002064046</v>
      </c>
      <c r="D22" s="18">
        <f t="shared" si="3"/>
        <v>6.0823892482044579</v>
      </c>
      <c r="E22" s="18">
        <f t="shared" si="3"/>
        <v>5.9361705297667102</v>
      </c>
      <c r="F22" s="18">
        <f t="shared" si="3"/>
        <v>6.3868419915973016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5.6486709179751937</v>
      </c>
      <c r="C23" s="18">
        <f t="shared" si="4"/>
        <v>6.0677155902381177</v>
      </c>
      <c r="D23" s="18">
        <f t="shared" si="4"/>
        <v>6.198089235131615</v>
      </c>
      <c r="E23" s="18">
        <f t="shared" si="4"/>
        <v>6.2411761654140987</v>
      </c>
      <c r="F23" s="18">
        <f t="shared" si="4"/>
        <v>6.9026435154283554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20.730314720738416</v>
      </c>
      <c r="C24" s="18">
        <f t="shared" si="5"/>
        <v>19.366619648227672</v>
      </c>
      <c r="D24" s="18">
        <f t="shared" si="5"/>
        <v>20.634367358031017</v>
      </c>
      <c r="E24" s="18">
        <f t="shared" si="5"/>
        <v>19.846368026449269</v>
      </c>
      <c r="F24" s="18">
        <f t="shared" si="5"/>
        <v>19.233713330636125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20.040342324977498</v>
      </c>
      <c r="C25" s="18">
        <f t="shared" si="6"/>
        <v>19.088880485461594</v>
      </c>
      <c r="D25" s="18">
        <f t="shared" si="6"/>
        <v>17.829741719325966</v>
      </c>
      <c r="E25" s="18">
        <f t="shared" si="6"/>
        <v>17.07245124531979</v>
      </c>
      <c r="F25" s="18">
        <f t="shared" si="6"/>
        <v>14.070717852263288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13.750060379646046</v>
      </c>
      <c r="C26" s="18">
        <f>C12/C$15*100</f>
        <v>11.984043253519935</v>
      </c>
      <c r="D26" s="18">
        <f t="shared" si="7"/>
        <v>10.654819415772392</v>
      </c>
      <c r="E26" s="18">
        <f t="shared" si="7"/>
        <v>9.8428474642126442</v>
      </c>
      <c r="F26" s="18">
        <f t="shared" si="7"/>
        <v>6.4991682048440875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3.9321679199722639</v>
      </c>
      <c r="C27" s="18">
        <f>C13/C$15*100</f>
        <v>3.828751612935783</v>
      </c>
      <c r="D27" s="18">
        <f t="shared" si="8"/>
        <v>3.3891368721108024</v>
      </c>
      <c r="E27" s="18">
        <f t="shared" si="8"/>
        <v>3.1083447436368496</v>
      </c>
      <c r="F27" s="18">
        <f t="shared" si="8"/>
        <v>2.7972275822299086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5.9136769349125817</v>
      </c>
      <c r="C33" s="18">
        <f t="shared" si="9"/>
        <v>6.827121074295972</v>
      </c>
      <c r="D33" s="18">
        <f t="shared" si="9"/>
        <v>2.9664050646818874</v>
      </c>
      <c r="E33" s="18">
        <f t="shared" si="9"/>
        <v>2.4650850798359825</v>
      </c>
      <c r="F33" s="18">
        <f>IF(F$3-D$3 &lt;&gt; 0,(EXP(LN(F5/D5)/(F$3-D$3))-1)*100,0)</f>
        <v>2.6319199514960756</v>
      </c>
    </row>
    <row r="34" spans="1:6" x14ac:dyDescent="0.2">
      <c r="A34" t="str">
        <f>$A20</f>
        <v>RQF7 Other higher degree</v>
      </c>
      <c r="B34" s="18">
        <f t="shared" si="9"/>
        <v>6.0915160619034348</v>
      </c>
      <c r="C34" s="18">
        <f t="shared" si="9"/>
        <v>6.8484225530133225</v>
      </c>
      <c r="D34" s="18">
        <f t="shared" si="9"/>
        <v>3.00415034449526</v>
      </c>
      <c r="E34" s="18">
        <f t="shared" si="9"/>
        <v>2.4670240653241748</v>
      </c>
      <c r="F34" s="18">
        <f t="shared" ref="F34:F43" si="10">IF(F$3-D$3 &lt;&gt; 0,(EXP(LN(F6/D6)/(F$3-D$3))-1)*100,0)</f>
        <v>2.6457542234638032</v>
      </c>
    </row>
    <row r="35" spans="1:6" x14ac:dyDescent="0.2">
      <c r="A35" t="str">
        <f>$A21</f>
        <v>RQF6 First degree</v>
      </c>
      <c r="B35" s="18">
        <f t="shared" si="9"/>
        <v>3.2533957728675178</v>
      </c>
      <c r="C35" s="18">
        <f t="shared" si="9"/>
        <v>-0.89386898463049702</v>
      </c>
      <c r="D35" s="18">
        <f t="shared" si="9"/>
        <v>1.4341073336152421</v>
      </c>
      <c r="E35" s="18">
        <f t="shared" si="9"/>
        <v>1.4685119494626475</v>
      </c>
      <c r="F35" s="18">
        <f t="shared" si="10"/>
        <v>1.4570424477729604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1.697243493855205</v>
      </c>
      <c r="C36" s="18">
        <f t="shared" ref="C36:E36" si="12">IF(D$3-C$3 &lt;&gt; 0,(EXP(LN(D8/C8)/(D$3-C$3))-1)*100,0)</f>
        <v>-1.2910930075425209</v>
      </c>
      <c r="D36" s="18">
        <f t="shared" si="12"/>
        <v>5.018103770257909E-2</v>
      </c>
      <c r="E36" s="18">
        <f t="shared" si="12"/>
        <v>1.1042972645742166</v>
      </c>
      <c r="F36" s="18">
        <f t="shared" si="10"/>
        <v>0.75169692792682596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3.1213117932521461</v>
      </c>
      <c r="C37" s="18">
        <f t="shared" si="13"/>
        <v>-0.4164809346221432</v>
      </c>
      <c r="D37" s="18">
        <f t="shared" si="13"/>
        <v>0.67767333004249419</v>
      </c>
      <c r="E37" s="18">
        <f t="shared" si="13"/>
        <v>1.3833260660703672</v>
      </c>
      <c r="F37" s="18">
        <f t="shared" si="10"/>
        <v>1.1475606433942076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-0.4157457416536392</v>
      </c>
      <c r="C38" s="18">
        <f t="shared" si="14"/>
        <v>3.8704936311293681</v>
      </c>
      <c r="D38" s="18">
        <f t="shared" si="14"/>
        <v>-0.24161181420804256</v>
      </c>
      <c r="E38" s="18">
        <f t="shared" si="14"/>
        <v>5.2937636976868596E-2</v>
      </c>
      <c r="F38" s="18">
        <f t="shared" si="10"/>
        <v>-4.5342019613314744E-2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6.8530971626667991E-2</v>
      </c>
      <c r="C39" s="18">
        <f t="shared" si="15"/>
        <v>-8.9417176397587728</v>
      </c>
      <c r="D39" s="18">
        <f t="shared" si="15"/>
        <v>-0.33065300770025452</v>
      </c>
      <c r="E39" s="18">
        <f t="shared" si="15"/>
        <v>-1.5549980480830228</v>
      </c>
      <c r="F39" s="18">
        <f t="shared" si="10"/>
        <v>-1.1485633282740326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-2.1291445866447933</v>
      </c>
      <c r="C40" s="18">
        <f t="shared" si="16"/>
        <v>-13.324254379977917</v>
      </c>
      <c r="D40" s="18">
        <f t="shared" si="16"/>
        <v>-1.043032199617866</v>
      </c>
      <c r="E40" s="18">
        <f t="shared" si="16"/>
        <v>-3.7135141117339954</v>
      </c>
      <c r="F40" s="18">
        <f t="shared" si="10"/>
        <v>-2.8314584328830605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0.62015402239368189</v>
      </c>
      <c r="C41" s="18">
        <f t="shared" si="17"/>
        <v>-13.704772826696754</v>
      </c>
      <c r="D41" s="18">
        <f t="shared" si="17"/>
        <v>-1.1857766923093815</v>
      </c>
      <c r="E41" s="18">
        <f t="shared" si="17"/>
        <v>-0.68576611584627578</v>
      </c>
      <c r="F41" s="18">
        <f t="shared" si="10"/>
        <v>-0.85271680065347466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1.2928273300214954</v>
      </c>
      <c r="C43" s="18">
        <f t="shared" ref="C43" si="18">IF(D$3-C$3 &lt;&gt; 0,(EXP(LN(D15/C15)/(D$3-C$3))-1)*100,0)</f>
        <v>-2.5111694522195638</v>
      </c>
      <c r="D43" s="18">
        <f>IF(E$3-D$3 &lt;&gt; 0,(EXP(LN(E15/D15)/(E$3-D$3))-1)*100,0)</f>
        <v>0.53827906969543537</v>
      </c>
      <c r="E43" s="18">
        <f>IF(F$3-E$3 &lt;&gt; 0,(EXP(LN(F15/E15)/(F$3-E$3))-1)*100,0)</f>
        <v>0.36715979175780955</v>
      </c>
      <c r="F43" s="18">
        <f t="shared" si="10"/>
        <v>0.42416716541802124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2.7555678992841077</v>
      </c>
      <c r="C47" s="27">
        <f>D5-C5</f>
        <v>0.91625354356556876</v>
      </c>
      <c r="D47" s="27">
        <f>E5-D5</f>
        <v>2.2564317434292462</v>
      </c>
      <c r="E47" s="27">
        <f>F5-E5</f>
        <v>4.5753325046081059</v>
      </c>
      <c r="F47" s="27">
        <f>F5-D5</f>
        <v>6.8317642480373522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20.301084349517581</v>
      </c>
      <c r="C48" s="27">
        <f t="shared" si="20"/>
        <v>6.6005088392477234</v>
      </c>
      <c r="D48" s="27">
        <f t="shared" si="20"/>
        <v>16.426177632520805</v>
      </c>
      <c r="E48" s="27">
        <f t="shared" si="20"/>
        <v>32.952929686668639</v>
      </c>
      <c r="F48" s="27">
        <f t="shared" ref="F48:F57" si="21">F6-D6</f>
        <v>49.379107319189444</v>
      </c>
    </row>
    <row r="49" spans="1:6" x14ac:dyDescent="0.2">
      <c r="A49" t="str">
        <f t="shared" si="19"/>
        <v>RQF6 First degree</v>
      </c>
      <c r="B49" s="27">
        <f t="shared" ref="B49:E49" si="22">C7-B7</f>
        <v>22.198172361751887</v>
      </c>
      <c r="C49" s="27">
        <f t="shared" si="22"/>
        <v>-1.6507331473501949</v>
      </c>
      <c r="D49" s="27">
        <f t="shared" si="22"/>
        <v>13.505518482634244</v>
      </c>
      <c r="E49" s="27">
        <f t="shared" si="22"/>
        <v>30.844131648128609</v>
      </c>
      <c r="F49" s="27">
        <f t="shared" si="21"/>
        <v>44.349650130762853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3.4217998464554285</v>
      </c>
      <c r="C50" s="27">
        <f t="shared" si="23"/>
        <v>-0.67858469624909645</v>
      </c>
      <c r="D50" s="27">
        <f t="shared" si="23"/>
        <v>0.13030119064562484</v>
      </c>
      <c r="E50" s="27">
        <f t="shared" si="23"/>
        <v>6.037506155319889</v>
      </c>
      <c r="F50" s="27">
        <f t="shared" si="21"/>
        <v>6.1678073459655138</v>
      </c>
    </row>
    <row r="51" spans="1:6" x14ac:dyDescent="0.2">
      <c r="A51" t="str">
        <f t="shared" si="19"/>
        <v>RQF4 HE below degree level</v>
      </c>
      <c r="B51" s="27">
        <f t="shared" ref="B51:E51" si="24">C9-B9</f>
        <v>6.141599337733517</v>
      </c>
      <c r="C51" s="27">
        <f t="shared" si="24"/>
        <v>-0.22110275084759223</v>
      </c>
      <c r="D51" s="27">
        <f t="shared" si="24"/>
        <v>1.8157792097216898</v>
      </c>
      <c r="E51" s="27">
        <f t="shared" si="24"/>
        <v>8.053123995408491</v>
      </c>
      <c r="F51" s="27">
        <f t="shared" si="21"/>
        <v>9.8689032051301808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-2.8473670242411799</v>
      </c>
      <c r="C52" s="27">
        <f t="shared" si="25"/>
        <v>6.5583408626266646</v>
      </c>
      <c r="D52" s="27">
        <f t="shared" si="25"/>
        <v>-2.1159693981225018</v>
      </c>
      <c r="E52" s="27">
        <f t="shared" si="25"/>
        <v>0.9227122663468208</v>
      </c>
      <c r="F52" s="27">
        <f t="shared" si="21"/>
        <v>-1.193257131775681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0.45704341971045892</v>
      </c>
      <c r="C53" s="27">
        <f>D11-C11</f>
        <v>-14.933967951091091</v>
      </c>
      <c r="D53" s="27">
        <f t="shared" si="26"/>
        <v>-2.4977225156069665</v>
      </c>
      <c r="E53" s="27">
        <f t="shared" si="26"/>
        <v>-21.698168402512096</v>
      </c>
      <c r="F53" s="27">
        <f t="shared" si="21"/>
        <v>-24.195890918119062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-9.4261548434254081</v>
      </c>
      <c r="C54" s="27">
        <f t="shared" si="27"/>
        <v>-13.970761789682228</v>
      </c>
      <c r="D54" s="27">
        <f t="shared" si="27"/>
        <v>-4.6417632039537011</v>
      </c>
      <c r="E54" s="27">
        <f t="shared" si="27"/>
        <v>-27.170529429770113</v>
      </c>
      <c r="F54" s="27">
        <f t="shared" si="21"/>
        <v>-31.812292633723814</v>
      </c>
    </row>
    <row r="55" spans="1:6" x14ac:dyDescent="0.2">
      <c r="A55" t="str">
        <f t="shared" si="19"/>
        <v>No Qualification</v>
      </c>
      <c r="B55" s="27">
        <f t="shared" ref="B55:E55" si="28">C13-B13</f>
        <v>0.81825465321453805</v>
      </c>
      <c r="C55" s="27">
        <f t="shared" si="28"/>
        <v>-4.5909529102188529</v>
      </c>
      <c r="D55" s="27">
        <f t="shared" si="28"/>
        <v>-1.6737531412705628</v>
      </c>
      <c r="E55" s="27">
        <f t="shared" si="28"/>
        <v>-1.8110384241969726</v>
      </c>
      <c r="F55" s="27">
        <f t="shared" si="21"/>
        <v>-3.4847915654675354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43.820000000001073</v>
      </c>
      <c r="C57" s="29">
        <f t="shared" ref="C57" si="29">D15-C15</f>
        <v>-21.970999999999208</v>
      </c>
      <c r="D57" s="29">
        <f>E15-D15</f>
        <v>23.204999999997995</v>
      </c>
      <c r="E57" s="29">
        <f>F15-E15</f>
        <v>32.706000000001268</v>
      </c>
      <c r="F57" s="29">
        <f t="shared" si="21"/>
        <v>55.910999999999262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Kent and Medway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43.744217857162113</v>
      </c>
      <c r="N6" s="11">
        <v>40.926646666414925</v>
      </c>
      <c r="O6" s="11">
        <v>32.913034677918688</v>
      </c>
      <c r="P6" s="11">
        <v>35.767635412738485</v>
      </c>
      <c r="Q6" s="11">
        <v>26.82272294640363</v>
      </c>
      <c r="R6" s="11">
        <v>32.680680121360666</v>
      </c>
      <c r="S6" s="11">
        <v>30.923944709354412</v>
      </c>
      <c r="T6" s="11">
        <v>31.944098790825791</v>
      </c>
      <c r="U6" s="11">
        <v>29.26087396377989</v>
      </c>
      <c r="V6" s="11">
        <v>33.498934774575204</v>
      </c>
      <c r="W6" s="11">
        <v>28.907981864356351</v>
      </c>
      <c r="X6" s="11">
        <v>32.443703915008811</v>
      </c>
      <c r="Y6" s="11">
        <v>29.107595780801326</v>
      </c>
      <c r="Z6" s="11">
        <v>28.364892514238825</v>
      </c>
      <c r="AA6" s="11">
        <v>27.515472641510534</v>
      </c>
      <c r="AB6" s="11">
        <v>27.234228723085788</v>
      </c>
      <c r="AC6" s="11">
        <v>26.944778083146755</v>
      </c>
      <c r="AD6" s="11">
        <v>26.647971137692533</v>
      </c>
      <c r="AE6" s="11">
        <v>26.442419797400238</v>
      </c>
      <c r="AF6" s="11">
        <v>26.207401195559498</v>
      </c>
      <c r="AG6" s="11">
        <v>25.983096285538263</v>
      </c>
      <c r="AH6" s="11">
        <v>25.725623468482421</v>
      </c>
      <c r="AI6" s="11">
        <v>25.439144290889196</v>
      </c>
      <c r="AJ6" s="11">
        <v>25.125433630878867</v>
      </c>
      <c r="AK6" s="11">
        <v>24.839621126422426</v>
      </c>
      <c r="AL6" s="11">
        <v>25.423190298888816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120.64162517726683</v>
      </c>
      <c r="N7" s="11">
        <v>119.9434781133389</v>
      </c>
      <c r="O7" s="11">
        <v>113.96216452542416</v>
      </c>
      <c r="P7" s="11">
        <v>110.4242051771417</v>
      </c>
      <c r="Q7" s="11">
        <v>110.7298338376453</v>
      </c>
      <c r="R7" s="11">
        <v>114.27826432188</v>
      </c>
      <c r="S7" s="11">
        <v>116.67198046701029</v>
      </c>
      <c r="T7" s="11">
        <v>108.27005909080935</v>
      </c>
      <c r="U7" s="11">
        <v>102.28312449169621</v>
      </c>
      <c r="V7" s="11">
        <v>104.85210947845459</v>
      </c>
      <c r="W7" s="11">
        <v>90.881347688772365</v>
      </c>
      <c r="X7" s="11">
        <v>99.097956183828074</v>
      </c>
      <c r="Y7" s="11">
        <v>93.264514277470923</v>
      </c>
      <c r="Z7" s="11">
        <v>91.008585639055468</v>
      </c>
      <c r="AA7" s="11">
        <v>88.800597885804748</v>
      </c>
      <c r="AB7" s="11">
        <v>86.239584484818664</v>
      </c>
      <c r="AC7" s="11">
        <v>83.609474289468409</v>
      </c>
      <c r="AD7" s="11">
        <v>80.9255649637837</v>
      </c>
      <c r="AE7" s="11">
        <v>78.21534809412411</v>
      </c>
      <c r="AF7" s="11">
        <v>75.491544034609191</v>
      </c>
      <c r="AG7" s="11">
        <v>72.80942203135082</v>
      </c>
      <c r="AH7" s="11">
        <v>70.106004992957068</v>
      </c>
      <c r="AI7" s="11">
        <v>67.397551348233463</v>
      </c>
      <c r="AJ7" s="11">
        <v>64.676450591555891</v>
      </c>
      <c r="AK7" s="11">
        <v>61.928501721287255</v>
      </c>
      <c r="AL7" s="11">
        <v>59.069055055048551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160.92899935221689</v>
      </c>
      <c r="N8" s="11">
        <v>167.46203313242773</v>
      </c>
      <c r="O8" s="11">
        <v>163.46167532833167</v>
      </c>
      <c r="P8" s="11">
        <v>166.62605105392944</v>
      </c>
      <c r="Q8" s="11">
        <v>166.17522124307354</v>
      </c>
      <c r="R8" s="11">
        <v>166.55748950054365</v>
      </c>
      <c r="S8" s="11">
        <v>174.52478984486473</v>
      </c>
      <c r="T8" s="11">
        <v>167.54117940099022</v>
      </c>
      <c r="U8" s="11">
        <v>156.72395743907009</v>
      </c>
      <c r="V8" s="11">
        <v>167.01453292025411</v>
      </c>
      <c r="W8" s="11">
        <v>152.08056496916302</v>
      </c>
      <c r="X8" s="11">
        <v>159.41062634566137</v>
      </c>
      <c r="Y8" s="11">
        <v>154.20048450086074</v>
      </c>
      <c r="Z8" s="11">
        <v>152.8252450658272</v>
      </c>
      <c r="AA8" s="11">
        <v>151.50350240266278</v>
      </c>
      <c r="AB8" s="11">
        <v>149.58284245355605</v>
      </c>
      <c r="AC8" s="11">
        <v>147.52654563148059</v>
      </c>
      <c r="AD8" s="11">
        <v>145.39801609149953</v>
      </c>
      <c r="AE8" s="11">
        <v>143.24212755844326</v>
      </c>
      <c r="AF8" s="11">
        <v>141.07139005273922</v>
      </c>
      <c r="AG8" s="11">
        <v>138.94360749106281</v>
      </c>
      <c r="AH8" s="11">
        <v>136.78927244633195</v>
      </c>
      <c r="AI8" s="11">
        <v>134.61790259277348</v>
      </c>
      <c r="AJ8" s="11">
        <v>132.43805044194895</v>
      </c>
      <c r="AK8" s="11">
        <v>130.23643582035069</v>
      </c>
      <c r="AL8" s="11">
        <v>127.88467405104396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162.31440464546463</v>
      </c>
      <c r="N9" s="11">
        <v>162.94509530265941</v>
      </c>
      <c r="O9" s="11">
        <v>168.76662549929148</v>
      </c>
      <c r="P9" s="11">
        <v>159.21872011427294</v>
      </c>
      <c r="Q9" s="11">
        <v>167.33335266188615</v>
      </c>
      <c r="R9" s="11">
        <v>172.29192597867618</v>
      </c>
      <c r="S9" s="11">
        <v>182.64452990633663</v>
      </c>
      <c r="T9" s="11">
        <v>177.69671459988101</v>
      </c>
      <c r="U9" s="11">
        <v>172.52453508770583</v>
      </c>
      <c r="V9" s="11">
        <v>169.444558954435</v>
      </c>
      <c r="W9" s="11">
        <v>176.00289981706166</v>
      </c>
      <c r="X9" s="11">
        <v>169.09422288405469</v>
      </c>
      <c r="Y9" s="11">
        <v>171.96083967234111</v>
      </c>
      <c r="Z9" s="11">
        <v>172.68716032305852</v>
      </c>
      <c r="AA9" s="11">
        <v>173.59156471405686</v>
      </c>
      <c r="AB9" s="11">
        <v>173.88693041893916</v>
      </c>
      <c r="AC9" s="11">
        <v>174.00307894590989</v>
      </c>
      <c r="AD9" s="11">
        <v>174.01147303548322</v>
      </c>
      <c r="AE9" s="11">
        <v>174.01822676504599</v>
      </c>
      <c r="AF9" s="11">
        <v>174.04803732875612</v>
      </c>
      <c r="AG9" s="11">
        <v>174.15646493654793</v>
      </c>
      <c r="AH9" s="11">
        <v>174.27534566019344</v>
      </c>
      <c r="AI9" s="11">
        <v>174.42148984433186</v>
      </c>
      <c r="AJ9" s="11">
        <v>174.60181765759248</v>
      </c>
      <c r="AK9" s="11">
        <v>174.79228924205307</v>
      </c>
      <c r="AL9" s="11">
        <v>174.80964268528598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40.675362933121605</v>
      </c>
      <c r="N10" s="11">
        <v>43.591519824097738</v>
      </c>
      <c r="O10" s="11">
        <v>45.63969453652625</v>
      </c>
      <c r="P10" s="11">
        <v>45.646771962813631</v>
      </c>
      <c r="Q10" s="11">
        <v>49.393669697302471</v>
      </c>
      <c r="R10" s="11">
        <v>46.946725353092795</v>
      </c>
      <c r="S10" s="11">
        <v>47.990391811268033</v>
      </c>
      <c r="T10" s="11">
        <v>50.04434568403493</v>
      </c>
      <c r="U10" s="11">
        <v>48.060296622125378</v>
      </c>
      <c r="V10" s="11">
        <v>53.088324690826312</v>
      </c>
      <c r="W10" s="11">
        <v>52.86722193997872</v>
      </c>
      <c r="X10" s="11">
        <v>51.32343350036443</v>
      </c>
      <c r="Y10" s="11">
        <v>52.22830294713755</v>
      </c>
      <c r="Z10" s="11">
        <v>53.063673905895115</v>
      </c>
      <c r="AA10" s="11">
        <v>53.976484511269746</v>
      </c>
      <c r="AB10" s="11">
        <v>54.683001149700409</v>
      </c>
      <c r="AC10" s="11">
        <v>55.399641406811675</v>
      </c>
      <c r="AD10" s="11">
        <v>56.11310569072787</v>
      </c>
      <c r="AE10">
        <v>56.845375487534866</v>
      </c>
      <c r="AF10">
        <v>57.599164622141878</v>
      </c>
      <c r="AG10">
        <v>58.401107839049835</v>
      </c>
      <c r="AH10">
        <v>59.221896358680944</v>
      </c>
      <c r="AI10" s="11">
        <v>60.058167294554757</v>
      </c>
      <c r="AJ10" s="11">
        <v>60.938085146095922</v>
      </c>
      <c r="AK10" s="11">
        <v>61.862955023846077</v>
      </c>
      <c r="AL10" s="11">
        <v>62.7361251451089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48.781581260059639</v>
      </c>
      <c r="N11" s="11">
        <v>49.795138015513302</v>
      </c>
      <c r="O11" s="11">
        <v>49.731172135168059</v>
      </c>
      <c r="P11" s="11">
        <v>49.465636871652599</v>
      </c>
      <c r="Q11" s="11">
        <v>51.199235745227824</v>
      </c>
      <c r="R11" s="11">
        <v>49.13713218127851</v>
      </c>
      <c r="S11" s="11">
        <v>49.419398931006754</v>
      </c>
      <c r="T11" s="11">
        <v>50.550965998391469</v>
      </c>
      <c r="U11" s="11">
        <v>48.77969831834158</v>
      </c>
      <c r="V11" s="11">
        <v>52.558932027733938</v>
      </c>
      <c r="W11" s="11">
        <v>51.880347331484842</v>
      </c>
      <c r="X11" s="11">
        <v>50.029949074316221</v>
      </c>
      <c r="Y11" s="11">
        <v>50.541586487563507</v>
      </c>
      <c r="Z11" s="11">
        <v>51.006189291470875</v>
      </c>
      <c r="AA11" s="11">
        <v>51.582507848825195</v>
      </c>
      <c r="AB11" s="11">
        <v>52.010648522130467</v>
      </c>
      <c r="AC11" s="11">
        <v>52.477832863035893</v>
      </c>
      <c r="AD11" s="11">
        <v>52.929679857017945</v>
      </c>
      <c r="AE11">
        <v>53.394428974370385</v>
      </c>
      <c r="AF11">
        <v>53.940437565806583</v>
      </c>
      <c r="AG11">
        <v>54.532662881102617</v>
      </c>
      <c r="AH11">
        <v>55.160067152911239</v>
      </c>
      <c r="AI11" s="11">
        <v>55.845023685912025</v>
      </c>
      <c r="AJ11" s="11">
        <v>56.57828612072614</v>
      </c>
      <c r="AK11" s="11">
        <v>57.33482951196342</v>
      </c>
      <c r="AL11" s="11">
        <v>58.048154677450356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126.99778636773669</v>
      </c>
      <c r="N12" s="11">
        <v>138.02894979807368</v>
      </c>
      <c r="O12" s="11">
        <v>145.6951785036982</v>
      </c>
      <c r="P12" s="11">
        <v>151.01770225116348</v>
      </c>
      <c r="Q12" s="11">
        <v>163.98826449136098</v>
      </c>
      <c r="R12" s="11">
        <v>162.47465729600523</v>
      </c>
      <c r="S12" s="11">
        <v>163.7864960407577</v>
      </c>
      <c r="T12" s="11">
        <v>168.60735553676298</v>
      </c>
      <c r="U12" s="11">
        <v>167.57200154281884</v>
      </c>
      <c r="V12" s="11">
        <v>184.67282965775712</v>
      </c>
      <c r="W12" s="11">
        <v>183.02209651040693</v>
      </c>
      <c r="X12" s="11">
        <v>182.97885755065971</v>
      </c>
      <c r="Y12" s="11">
        <v>185.97442797452703</v>
      </c>
      <c r="Z12" s="11">
        <v>189.55848354701342</v>
      </c>
      <c r="AA12" s="11">
        <v>193.37939044360013</v>
      </c>
      <c r="AB12" s="11">
        <v>196.52761499304117</v>
      </c>
      <c r="AC12" s="11">
        <v>199.50946730839544</v>
      </c>
      <c r="AD12" s="11">
        <v>202.47658119952001</v>
      </c>
      <c r="AE12">
        <v>205.48828676729917</v>
      </c>
      <c r="AF12">
        <v>208.48096371261775</v>
      </c>
      <c r="AG12">
        <v>211.57204364996659</v>
      </c>
      <c r="AH12">
        <v>214.68682393850673</v>
      </c>
      <c r="AI12">
        <v>217.82916147413468</v>
      </c>
      <c r="AJ12">
        <v>221.02128600228804</v>
      </c>
      <c r="AK12">
        <v>224.24318471767396</v>
      </c>
      <c r="AL12">
        <v>227.37174664116978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59.693222182444551</v>
      </c>
      <c r="N13" s="11">
        <v>60.777073401002497</v>
      </c>
      <c r="O13" s="11">
        <v>63.439779596261921</v>
      </c>
      <c r="P13" s="11">
        <v>61.212417017436749</v>
      </c>
      <c r="Q13" s="11">
        <v>72.223491649876621</v>
      </c>
      <c r="R13" s="11">
        <v>76.078903715668218</v>
      </c>
      <c r="S13" s="11">
        <v>91.278761971090788</v>
      </c>
      <c r="T13" s="11">
        <v>92.678579653539103</v>
      </c>
      <c r="U13" s="11">
        <v>89.560781268199193</v>
      </c>
      <c r="V13" s="11">
        <v>96.379988065185799</v>
      </c>
      <c r="W13" s="11">
        <v>102.98049690443352</v>
      </c>
      <c r="X13" s="11">
        <v>97.466336570797722</v>
      </c>
      <c r="Y13" s="11">
        <v>107.0745858388869</v>
      </c>
      <c r="Z13" s="11">
        <v>111.27743494433562</v>
      </c>
      <c r="AA13" s="11">
        <v>115.58243978650924</v>
      </c>
      <c r="AB13" s="11">
        <v>119.40667453695433</v>
      </c>
      <c r="AC13" s="11">
        <v>123.07665666102916</v>
      </c>
      <c r="AD13" s="11">
        <v>126.63592639641077</v>
      </c>
      <c r="AE13">
        <v>130.0941094510099</v>
      </c>
      <c r="AF13">
        <v>133.48373511106504</v>
      </c>
      <c r="AG13">
        <v>136.8442072477059</v>
      </c>
      <c r="AH13">
        <v>140.12165161050547</v>
      </c>
      <c r="AI13">
        <v>143.32272448673223</v>
      </c>
      <c r="AJ13">
        <v>146.46933522472224</v>
      </c>
      <c r="AK13">
        <v>149.52073126665033</v>
      </c>
      <c r="AL13">
        <v>152.35960422362297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8.5158002245269042</v>
      </c>
      <c r="N14" s="11">
        <v>8.4490657464729964</v>
      </c>
      <c r="O14" s="11">
        <v>8.9166751973799716</v>
      </c>
      <c r="P14" s="11">
        <v>8.6968601388514148</v>
      </c>
      <c r="Q14" s="11">
        <v>9.9452077272226855</v>
      </c>
      <c r="R14" s="11">
        <v>10.665221531494453</v>
      </c>
      <c r="S14" s="11">
        <v>12.817706318309856</v>
      </c>
      <c r="T14" s="11">
        <v>12.90370124476634</v>
      </c>
      <c r="U14" s="11">
        <v>12.412731266263204</v>
      </c>
      <c r="V14" s="11">
        <v>13.42078943077856</v>
      </c>
      <c r="W14" s="11">
        <v>14.337042974344129</v>
      </c>
      <c r="X14" s="11">
        <v>13.618913975310237</v>
      </c>
      <c r="Y14" s="11">
        <v>14.896662520411821</v>
      </c>
      <c r="Z14" s="11">
        <v>15.47333476910431</v>
      </c>
      <c r="AA14" s="11">
        <v>16.064039765760434</v>
      </c>
      <c r="AB14" s="11">
        <v>16.593474717773375</v>
      </c>
      <c r="AC14" s="11">
        <v>17.102524810722727</v>
      </c>
      <c r="AD14" s="11">
        <v>17.596681627863955</v>
      </c>
      <c r="AE14">
        <v>18.078677104771021</v>
      </c>
      <c r="AF14">
        <v>18.545326376704743</v>
      </c>
      <c r="AG14">
        <v>19.009387637675172</v>
      </c>
      <c r="AH14">
        <v>19.461314371430753</v>
      </c>
      <c r="AI14">
        <v>19.904834982438157</v>
      </c>
      <c r="AJ14">
        <v>20.338255184191198</v>
      </c>
      <c r="AK14">
        <v>20.767451569752943</v>
      </c>
      <c r="AL14">
        <v>21.168807222381481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Kent and Medway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Kent and Medway</v>
      </c>
      <c r="W1" s="203" t="str">
        <f>CONCATENATE("Shift-share Figure 1: Levels of Employment, ",C4," - ",F40,", ",Info!B5)</f>
        <v>Shift-share Figure 1: Levels of Employment, 2015 - 2035, Kent and Medway</v>
      </c>
      <c r="AK1" s="203" t="str">
        <f>CONCATENATE("Shift-share Figure 1.1: Net Changes, ",C4,"-",F40,", ",Info!B5)</f>
        <v>Shift-share Figure 1.1: Net Changes, 2015-2035, Kent and Medway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61.906221069263793</v>
      </c>
      <c r="C8" s="141">
        <f t="shared" ref="C8:C33" si="0">B8/B$35*100</f>
        <v>7.4486104827470436</v>
      </c>
      <c r="E8" s="151">
        <v>73.855483770305653</v>
      </c>
      <c r="F8" s="141">
        <f t="shared" ref="F8:F33" si="1">E8/E$35*100</f>
        <v>8.6587276977004333</v>
      </c>
      <c r="H8" s="151">
        <f>E8-B8</f>
        <v>11.94926270104186</v>
      </c>
      <c r="I8" s="141">
        <f>IF(B8&lt;&gt;0,((E8/B8)-1)*100,0)</f>
        <v>19.302200157997728</v>
      </c>
      <c r="K8" s="207">
        <f t="shared" ref="K8:K33" si="2">(($E$35/$B$35)-1)*B8</f>
        <v>1.6274469043754329</v>
      </c>
      <c r="L8" s="141">
        <f>IF(B8&lt;&gt;0,K8/B8*100,0)</f>
        <v>2.6288907257875804</v>
      </c>
      <c r="N8" s="151">
        <f>H8-(K8+Q8)</f>
        <v>10.006766547035216</v>
      </c>
      <c r="O8" s="141">
        <f>IF(B8&lt;&gt;0,N8/B8*100,0)</f>
        <v>16.164395716933104</v>
      </c>
      <c r="Q8" s="151">
        <v>0.31504924963121023</v>
      </c>
      <c r="R8" s="141">
        <f>IF(B8&lt;&gt;0,Q8/B8*100,0)</f>
        <v>0.50891371527704343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28.922309832092452</v>
      </c>
      <c r="C9" s="141">
        <f t="shared" si="0"/>
        <v>3.4799575305936812</v>
      </c>
      <c r="E9" s="151">
        <v>30.1584161865831</v>
      </c>
      <c r="F9" s="141">
        <f t="shared" si="1"/>
        <v>3.5357362814883562</v>
      </c>
      <c r="H9" s="151">
        <f t="shared" ref="H9:H32" si="3">E9-B9</f>
        <v>1.2361063544906479</v>
      </c>
      <c r="I9" s="141">
        <f t="shared" ref="I9:I32" si="4">IF(B9&lt;&gt;0,((E9/B9)-1)*100,0)</f>
        <v>4.273885321285964</v>
      </c>
      <c r="K9" s="207">
        <f t="shared" si="2"/>
        <v>0.76033592085942803</v>
      </c>
      <c r="L9" s="141">
        <f t="shared" ref="L9:L32" si="5">IF(B9&lt;&gt;0,K9/B9*100,0)</f>
        <v>2.6288907257875804</v>
      </c>
      <c r="N9" s="151">
        <f t="shared" ref="N9:N31" si="6">H9-(K9+Q9)</f>
        <v>0.66871802839701155</v>
      </c>
      <c r="O9" s="141">
        <f>IF(B9&lt;&gt;0,N9/B9*100,0)</f>
        <v>2.3121183345287175</v>
      </c>
      <c r="Q9" s="151">
        <v>-0.19294759476579171</v>
      </c>
      <c r="R9" s="141">
        <f>IF(B9&lt;&gt;0,Q9/B9*100,0)</f>
        <v>-0.66712373903032918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46.180650341641638</v>
      </c>
      <c r="C10" s="141">
        <f t="shared" si="0"/>
        <v>5.5564961048093009</v>
      </c>
      <c r="E10" s="151">
        <v>53.444383197263676</v>
      </c>
      <c r="F10" s="141">
        <f t="shared" si="1"/>
        <v>6.2657549237084549</v>
      </c>
      <c r="H10" s="151">
        <f t="shared" si="3"/>
        <v>7.2637328556220382</v>
      </c>
      <c r="I10" s="141">
        <f t="shared" si="4"/>
        <v>15.7289531478777</v>
      </c>
      <c r="K10" s="207">
        <f t="shared" si="2"/>
        <v>1.2140388339398076</v>
      </c>
      <c r="L10" s="141">
        <f t="shared" si="5"/>
        <v>2.6288907257875804</v>
      </c>
      <c r="N10" s="151">
        <f t="shared" si="6"/>
        <v>6.6761540627488181</v>
      </c>
      <c r="O10" s="141">
        <f t="shared" ref="O10:O32" si="7">IF(B10&lt;&gt;0,N10/B10*100,0)</f>
        <v>14.456604689104715</v>
      </c>
      <c r="Q10" s="151">
        <v>-0.62646004106658726</v>
      </c>
      <c r="R10" s="141">
        <f t="shared" ref="R10:R32" si="8">IF(B10&lt;&gt;0,Q10/B10*100,0)</f>
        <v>-1.3565422670145917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30.121972136787999</v>
      </c>
      <c r="C11" s="141">
        <f t="shared" si="0"/>
        <v>3.6243019448410614</v>
      </c>
      <c r="E11" s="151">
        <v>35.524802508335348</v>
      </c>
      <c r="F11" s="141">
        <f t="shared" si="1"/>
        <v>4.1648849311029039</v>
      </c>
      <c r="H11" s="151">
        <f>E11-B11</f>
        <v>5.4028303715473491</v>
      </c>
      <c r="I11" s="141">
        <f>IF(B11&lt;&gt;0,((E11/B11)-1)*100,0)</f>
        <v>17.936509425785129</v>
      </c>
      <c r="K11" s="207">
        <f t="shared" si="2"/>
        <v>0.79187373192833876</v>
      </c>
      <c r="L11" s="141">
        <f t="shared" si="5"/>
        <v>2.6288907257875804</v>
      </c>
      <c r="N11" s="151">
        <f t="shared" si="6"/>
        <v>4.4050913552309412</v>
      </c>
      <c r="O11" s="141">
        <f t="shared" si="7"/>
        <v>14.624179768930196</v>
      </c>
      <c r="Q11" s="151">
        <v>0.20586528438806936</v>
      </c>
      <c r="R11" s="141">
        <f>IF(B11&lt;&gt;0,Q11/B11*100,0)</f>
        <v>0.68343893106735154</v>
      </c>
      <c r="T11" s="136"/>
    </row>
    <row r="12" spans="1:97" x14ac:dyDescent="0.2">
      <c r="A12" s="10" t="str">
        <f>name!$D8</f>
        <v>23 Teaching and other educational professionals</v>
      </c>
      <c r="B12" s="151">
        <v>38.144706922161539</v>
      </c>
      <c r="C12" s="141">
        <f t="shared" si="0"/>
        <v>4.5896043876403434</v>
      </c>
      <c r="E12" s="151">
        <v>41.266498406253945</v>
      </c>
      <c r="F12" s="141">
        <f t="shared" si="1"/>
        <v>4.8380344220425249</v>
      </c>
      <c r="H12" s="151">
        <f t="shared" si="3"/>
        <v>3.1217914840924053</v>
      </c>
      <c r="I12" s="141">
        <f t="shared" si="4"/>
        <v>8.1840751600550163</v>
      </c>
      <c r="K12" s="207">
        <f t="shared" si="2"/>
        <v>1.0027826626555578</v>
      </c>
      <c r="L12" s="141">
        <f t="shared" si="5"/>
        <v>2.62889072578758</v>
      </c>
      <c r="N12" s="151">
        <f t="shared" si="6"/>
        <v>3.5662155452153286</v>
      </c>
      <c r="O12" s="141">
        <f t="shared" si="7"/>
        <v>9.3491753718086841</v>
      </c>
      <c r="Q12" s="151">
        <v>-1.4472067237784814</v>
      </c>
      <c r="R12" s="141">
        <f t="shared" si="8"/>
        <v>-3.793990937541257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49.058145612073972</v>
      </c>
      <c r="C13" s="141">
        <f t="shared" si="0"/>
        <v>5.9027188440622202</v>
      </c>
      <c r="E13" s="151">
        <v>59.95285747682275</v>
      </c>
      <c r="F13" s="141">
        <f t="shared" si="1"/>
        <v>7.0288005858214584</v>
      </c>
      <c r="H13" s="151">
        <f t="shared" si="3"/>
        <v>10.894711864748778</v>
      </c>
      <c r="I13" s="141">
        <f t="shared" si="4"/>
        <v>22.207753124014175</v>
      </c>
      <c r="K13" s="207">
        <f t="shared" si="2"/>
        <v>1.2896850402391795</v>
      </c>
      <c r="L13" s="141">
        <f t="shared" si="5"/>
        <v>2.6288907257875804</v>
      </c>
      <c r="N13" s="151">
        <f>H13-(K13+Q13)</f>
        <v>10.382073523046932</v>
      </c>
      <c r="O13" s="141">
        <f>IF(B13&lt;&gt;0,N13/B13*100,0)</f>
        <v>21.16279242420395</v>
      </c>
      <c r="Q13" s="151">
        <v>-0.77704669853733321</v>
      </c>
      <c r="R13" s="141">
        <f t="shared" si="8"/>
        <v>-1.5839300259773579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12.475062134687869</v>
      </c>
      <c r="C14" s="141">
        <f t="shared" si="0"/>
        <v>1.5010103505654322</v>
      </c>
      <c r="E14" s="151">
        <v>15.542428672864625</v>
      </c>
      <c r="F14" s="141">
        <f t="shared" si="1"/>
        <v>1.8221755619096578</v>
      </c>
      <c r="H14" s="151">
        <f t="shared" si="3"/>
        <v>3.0673665381767563</v>
      </c>
      <c r="I14" s="141">
        <f t="shared" si="4"/>
        <v>24.58798605617929</v>
      </c>
      <c r="K14" s="207">
        <f t="shared" si="2"/>
        <v>0.32795575149504758</v>
      </c>
      <c r="L14" s="141">
        <f>IF(B14&lt;&gt;0,K14/B14*100,0)</f>
        <v>2.6288907257875809</v>
      </c>
      <c r="N14" s="151">
        <f t="shared" si="6"/>
        <v>2.7609930258110542</v>
      </c>
      <c r="O14" s="141">
        <f t="shared" si="7"/>
        <v>22.132098389585579</v>
      </c>
      <c r="Q14" s="151">
        <v>-2.1582239129345589E-2</v>
      </c>
      <c r="R14" s="141">
        <f t="shared" si="8"/>
        <v>-0.17300305919386577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13.553363519387618</v>
      </c>
      <c r="C15" s="141">
        <f t="shared" si="0"/>
        <v>1.630752513128525</v>
      </c>
      <c r="E15" s="151">
        <v>15.633508824414326</v>
      </c>
      <c r="F15" s="141">
        <f t="shared" si="1"/>
        <v>1.8328536888499245</v>
      </c>
      <c r="H15" s="151">
        <f t="shared" si="3"/>
        <v>2.0801453050267078</v>
      </c>
      <c r="I15" s="141">
        <f t="shared" si="4"/>
        <v>15.34781607570055</v>
      </c>
      <c r="K15" s="207">
        <f t="shared" si="2"/>
        <v>0.35630311659345831</v>
      </c>
      <c r="L15" s="141">
        <f t="shared" si="5"/>
        <v>2.6288907257875804</v>
      </c>
      <c r="N15" s="151">
        <f t="shared" si="6"/>
        <v>1.6950823384256042</v>
      </c>
      <c r="O15" s="141">
        <f t="shared" si="7"/>
        <v>12.506728208100132</v>
      </c>
      <c r="Q15" s="151">
        <v>2.875985000764544E-2</v>
      </c>
      <c r="R15" s="141">
        <f t="shared" si="8"/>
        <v>0.21219714181284571</v>
      </c>
      <c r="T15" s="11"/>
    </row>
    <row r="16" spans="1:97" x14ac:dyDescent="0.2">
      <c r="A16" s="10" t="str">
        <f>name!$D12</f>
        <v>33 Protective service occupations</v>
      </c>
      <c r="B16" s="151">
        <v>11.825486350138894</v>
      </c>
      <c r="C16" s="141">
        <f t="shared" si="0"/>
        <v>1.4228528259328648</v>
      </c>
      <c r="E16" s="151">
        <v>12.053922044251621</v>
      </c>
      <c r="F16" s="141">
        <f t="shared" si="1"/>
        <v>1.4131872589865426</v>
      </c>
      <c r="H16" s="151">
        <f t="shared" si="3"/>
        <v>0.22843569411272746</v>
      </c>
      <c r="I16" s="141">
        <f t="shared" si="4"/>
        <v>1.9317234602367561</v>
      </c>
      <c r="K16" s="207">
        <f t="shared" si="2"/>
        <v>0.3108791139380776</v>
      </c>
      <c r="L16" s="141">
        <f t="shared" si="5"/>
        <v>2.6288907257875804</v>
      </c>
      <c r="N16" s="151">
        <f t="shared" si="6"/>
        <v>0.3154654197110624</v>
      </c>
      <c r="O16" s="141">
        <f t="shared" si="7"/>
        <v>2.6676739575058339</v>
      </c>
      <c r="Q16" s="151">
        <v>-0.39790883953641254</v>
      </c>
      <c r="R16" s="141">
        <f t="shared" si="8"/>
        <v>-3.3648412230566653</v>
      </c>
      <c r="T16" s="11"/>
    </row>
    <row r="17" spans="1:20" x14ac:dyDescent="0.2">
      <c r="A17" s="10" t="str">
        <f>name!$D13</f>
        <v>34 Culture, media and sports occupations</v>
      </c>
      <c r="B17" s="151">
        <v>18.841810956509402</v>
      </c>
      <c r="C17" s="141">
        <f t="shared" si="0"/>
        <v>2.2670631187060932</v>
      </c>
      <c r="E17" s="151">
        <v>18.360651651945673</v>
      </c>
      <c r="F17" s="141">
        <f t="shared" si="1"/>
        <v>2.1525806194834063</v>
      </c>
      <c r="H17" s="151">
        <f t="shared" si="3"/>
        <v>-0.4811593045637288</v>
      </c>
      <c r="I17" s="141">
        <f t="shared" si="4"/>
        <v>-2.5536786547446955</v>
      </c>
      <c r="K17" s="207">
        <f t="shared" si="2"/>
        <v>0.49533062080610385</v>
      </c>
      <c r="L17" s="141">
        <f t="shared" si="5"/>
        <v>2.6288907257875804</v>
      </c>
      <c r="N17" s="151">
        <f t="shared" si="6"/>
        <v>0.38669696433484035</v>
      </c>
      <c r="O17" s="141">
        <f t="shared" si="7"/>
        <v>2.0523343813788006</v>
      </c>
      <c r="Q17" s="151">
        <v>-1.3631868897046731</v>
      </c>
      <c r="R17" s="141">
        <f t="shared" si="8"/>
        <v>-7.234903761911081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53.113575129806911</v>
      </c>
      <c r="C18" s="141">
        <f t="shared" si="0"/>
        <v>6.3906716587563999</v>
      </c>
      <c r="E18" s="151">
        <v>57.7445557155662</v>
      </c>
      <c r="F18" s="141">
        <f t="shared" si="1"/>
        <v>6.7699019550232329</v>
      </c>
      <c r="H18" s="151">
        <f t="shared" si="3"/>
        <v>4.6309805857592892</v>
      </c>
      <c r="I18" s="141">
        <f t="shared" si="4"/>
        <v>8.7190150059403884</v>
      </c>
      <c r="K18" s="207">
        <f t="shared" si="2"/>
        <v>1.3962978507217128</v>
      </c>
      <c r="L18" s="141">
        <f t="shared" si="5"/>
        <v>2.6288907257875804</v>
      </c>
      <c r="N18" s="151">
        <f t="shared" si="6"/>
        <v>3.590630447748695</v>
      </c>
      <c r="O18" s="141">
        <f t="shared" si="7"/>
        <v>6.7602876269830716</v>
      </c>
      <c r="Q18" s="151">
        <v>-0.35594771271111841</v>
      </c>
      <c r="R18" s="141">
        <f t="shared" si="8"/>
        <v>-0.67016334683025969</v>
      </c>
      <c r="T18" s="11"/>
    </row>
    <row r="19" spans="1:20" x14ac:dyDescent="0.2">
      <c r="A19" s="10" t="str">
        <f>name!$D15</f>
        <v>41 Administrative occupations</v>
      </c>
      <c r="B19" s="151">
        <v>70.701628761611772</v>
      </c>
      <c r="C19" s="141">
        <f t="shared" si="0"/>
        <v>8.5068816032529657</v>
      </c>
      <c r="E19" s="151">
        <v>70.515440415852467</v>
      </c>
      <c r="F19" s="141">
        <f t="shared" si="1"/>
        <v>8.2671450496919476</v>
      </c>
      <c r="H19" s="151">
        <f t="shared" si="3"/>
        <v>-0.18618834575930521</v>
      </c>
      <c r="I19" s="141">
        <f t="shared" si="4"/>
        <v>-0.26334378573806827</v>
      </c>
      <c r="K19" s="207">
        <f t="shared" si="2"/>
        <v>1.8586685614947764</v>
      </c>
      <c r="L19" s="141">
        <f t="shared" si="5"/>
        <v>2.6288907257875804</v>
      </c>
      <c r="N19" s="151">
        <f t="shared" si="6"/>
        <v>-1.5559996381382568</v>
      </c>
      <c r="O19" s="141">
        <f t="shared" si="7"/>
        <v>-2.2007974432734763</v>
      </c>
      <c r="Q19" s="151">
        <v>-0.48885726911582489</v>
      </c>
      <c r="R19" s="141">
        <f t="shared" si="8"/>
        <v>-0.69143706825217488</v>
      </c>
      <c r="T19" s="11"/>
    </row>
    <row r="20" spans="1:20" x14ac:dyDescent="0.2">
      <c r="A20" s="10" t="str">
        <f>name!$D16</f>
        <v>42 Secretarial and related occupations</v>
      </c>
      <c r="B20" s="151">
        <v>20.723317770503602</v>
      </c>
      <c r="C20" s="141">
        <f t="shared" si="0"/>
        <v>2.4934476586765908</v>
      </c>
      <c r="E20" s="151">
        <v>18.24378673697386</v>
      </c>
      <c r="F20" s="141">
        <f t="shared" si="1"/>
        <v>2.1388795180282605</v>
      </c>
      <c r="H20" s="151">
        <f t="shared" si="3"/>
        <v>-2.4795310335297422</v>
      </c>
      <c r="I20" s="141">
        <f t="shared" si="4"/>
        <v>-11.964932743824285</v>
      </c>
      <c r="K20" s="207">
        <f t="shared" si="2"/>
        <v>0.54479337894425872</v>
      </c>
      <c r="L20" s="141">
        <f t="shared" si="5"/>
        <v>2.62889072578758</v>
      </c>
      <c r="N20" s="151">
        <f t="shared" si="6"/>
        <v>-2.9624285886901434</v>
      </c>
      <c r="O20" s="141">
        <f t="shared" si="7"/>
        <v>-14.295146276754473</v>
      </c>
      <c r="Q20" s="151">
        <v>-6.189582378385744E-2</v>
      </c>
      <c r="R20" s="141">
        <f t="shared" si="8"/>
        <v>-0.29867719285739303</v>
      </c>
      <c r="T20" s="11"/>
    </row>
    <row r="21" spans="1:20" x14ac:dyDescent="0.2">
      <c r="A21" s="10" t="str">
        <f>name!$D17</f>
        <v>51 Skilled agricultural and related trades</v>
      </c>
      <c r="B21" s="151">
        <v>10.460813386382172</v>
      </c>
      <c r="C21" s="141">
        <f t="shared" si="0"/>
        <v>1.2586541853473447</v>
      </c>
      <c r="E21" s="151">
        <v>8.7622977667076292</v>
      </c>
      <c r="F21" s="141">
        <f t="shared" si="1"/>
        <v>1.0272812050632649</v>
      </c>
      <c r="H21" s="151">
        <f t="shared" si="3"/>
        <v>-1.6985156196745432</v>
      </c>
      <c r="I21" s="141">
        <f t="shared" si="4"/>
        <v>-16.236936430637993</v>
      </c>
      <c r="K21" s="207">
        <f t="shared" si="2"/>
        <v>0.27500335295654665</v>
      </c>
      <c r="L21" s="141">
        <f t="shared" si="5"/>
        <v>2.6288907257875804</v>
      </c>
      <c r="N21" s="151">
        <f t="shared" si="6"/>
        <v>-0.85477082642243241</v>
      </c>
      <c r="O21" s="141">
        <f t="shared" si="7"/>
        <v>-8.1711698206486343</v>
      </c>
      <c r="Q21" s="151">
        <v>-1.1187481462086575</v>
      </c>
      <c r="R21" s="141">
        <f t="shared" si="8"/>
        <v>-10.694657335776943</v>
      </c>
      <c r="T21" s="11"/>
    </row>
    <row r="22" spans="1:20" x14ac:dyDescent="0.2">
      <c r="A22" s="10" t="str">
        <f>name!$D18</f>
        <v>52 Skilled metal, electrical and electronic trades</v>
      </c>
      <c r="B22" s="151">
        <v>27.827382279357739</v>
      </c>
      <c r="C22" s="141">
        <f t="shared" si="0"/>
        <v>3.3482148929995792</v>
      </c>
      <c r="E22" s="151">
        <v>25.416457228974362</v>
      </c>
      <c r="F22" s="141">
        <f t="shared" si="1"/>
        <v>2.979794741719934</v>
      </c>
      <c r="H22" s="151">
        <f t="shared" si="3"/>
        <v>-2.4109250503833763</v>
      </c>
      <c r="I22" s="141">
        <f t="shared" si="4"/>
        <v>-8.6638585914413984</v>
      </c>
      <c r="K22" s="207">
        <f t="shared" si="2"/>
        <v>0.73155147197149217</v>
      </c>
      <c r="L22" s="141">
        <f t="shared" si="5"/>
        <v>2.6288907257875804</v>
      </c>
      <c r="N22" s="151">
        <f t="shared" si="6"/>
        <v>-4.3521803237648431</v>
      </c>
      <c r="O22" s="141">
        <f t="shared" si="7"/>
        <v>-15.639919989862921</v>
      </c>
      <c r="Q22" s="151">
        <v>1.2097038014099746</v>
      </c>
      <c r="R22" s="141">
        <f t="shared" si="8"/>
        <v>4.3471706726339434</v>
      </c>
      <c r="T22" s="11"/>
    </row>
    <row r="23" spans="1:20" x14ac:dyDescent="0.2">
      <c r="A23" s="10" t="str">
        <f>name!$D19</f>
        <v>53 Skilled construction and building trades</v>
      </c>
      <c r="B23" s="151">
        <v>27.005443884231831</v>
      </c>
      <c r="C23" s="141">
        <f t="shared" si="0"/>
        <v>3.2493185488137963</v>
      </c>
      <c r="E23" s="151">
        <v>24.027744540779498</v>
      </c>
      <c r="F23" s="141">
        <f t="shared" si="1"/>
        <v>2.816983743760491</v>
      </c>
      <c r="H23" s="151">
        <f t="shared" si="3"/>
        <v>-2.9776993434523327</v>
      </c>
      <c r="I23" s="141">
        <f t="shared" si="4"/>
        <v>-11.026292906783052</v>
      </c>
      <c r="K23" s="207">
        <f t="shared" si="2"/>
        <v>0.70994360973033988</v>
      </c>
      <c r="L23" s="141">
        <f t="shared" si="5"/>
        <v>2.6288907257875804</v>
      </c>
      <c r="N23" s="151">
        <f t="shared" si="6"/>
        <v>-7.1716397402931653</v>
      </c>
      <c r="O23" s="141">
        <f t="shared" si="7"/>
        <v>-26.556274249876722</v>
      </c>
      <c r="Q23" s="151">
        <v>3.4839967871104927</v>
      </c>
      <c r="R23" s="141">
        <f t="shared" si="8"/>
        <v>12.901090617306085</v>
      </c>
      <c r="T23" s="11"/>
    </row>
    <row r="24" spans="1:20" x14ac:dyDescent="0.2">
      <c r="A24" s="10" t="str">
        <f>name!$D20</f>
        <v>54 Textiles, printing and other skilled trades</v>
      </c>
      <c r="B24" s="151">
        <v>18.759090250823053</v>
      </c>
      <c r="C24" s="141">
        <f t="shared" si="0"/>
        <v>2.2571100912902189</v>
      </c>
      <c r="E24" s="151">
        <v>16.061304127026023</v>
      </c>
      <c r="F24" s="141">
        <f t="shared" si="1"/>
        <v>1.8830078933391967</v>
      </c>
      <c r="H24" s="151">
        <f t="shared" si="3"/>
        <v>-2.6977861237970302</v>
      </c>
      <c r="I24" s="141">
        <f t="shared" si="4"/>
        <v>-14.381220452194722</v>
      </c>
      <c r="K24" s="207">
        <f t="shared" si="2"/>
        <v>0.49315598384600939</v>
      </c>
      <c r="L24" s="141">
        <f t="shared" si="5"/>
        <v>2.6288907257875804</v>
      </c>
      <c r="N24" s="151">
        <f t="shared" si="6"/>
        <v>-3.7833318631283799</v>
      </c>
      <c r="O24" s="141">
        <f t="shared" si="7"/>
        <v>-20.167992224262509</v>
      </c>
      <c r="Q24" s="151">
        <v>0.59238975548534045</v>
      </c>
      <c r="R24" s="141">
        <f t="shared" si="8"/>
        <v>3.1578810462802127</v>
      </c>
      <c r="T24" s="11"/>
    </row>
    <row r="25" spans="1:20" x14ac:dyDescent="0.2">
      <c r="A25" s="10" t="str">
        <f>name!$D21</f>
        <v>61 Caring personal service occupations</v>
      </c>
      <c r="B25" s="151">
        <v>61.381027644915861</v>
      </c>
      <c r="C25" s="141">
        <f t="shared" si="0"/>
        <v>7.3854187521180501</v>
      </c>
      <c r="E25" s="151">
        <v>60.525895320352852</v>
      </c>
      <c r="F25" s="141">
        <f t="shared" si="1"/>
        <v>7.0959828503508735</v>
      </c>
      <c r="H25" s="151">
        <f t="shared" si="3"/>
        <v>-0.85513232456300869</v>
      </c>
      <c r="I25" s="141">
        <f t="shared" si="4"/>
        <v>-1.3931541347106169</v>
      </c>
      <c r="K25" s="207">
        <f t="shared" si="2"/>
        <v>1.613640143150304</v>
      </c>
      <c r="L25" s="141">
        <f t="shared" si="5"/>
        <v>2.6288907257875804</v>
      </c>
      <c r="N25" s="151">
        <f t="shared" si="6"/>
        <v>-2.0634414237531553</v>
      </c>
      <c r="O25" s="141">
        <f t="shared" si="7"/>
        <v>-3.3616925341980139</v>
      </c>
      <c r="Q25" s="151">
        <v>-0.40533104396015762</v>
      </c>
      <c r="R25" s="141">
        <f t="shared" si="8"/>
        <v>-0.66035232630017859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21.202747526619135</v>
      </c>
      <c r="C26" s="141">
        <f t="shared" si="0"/>
        <v>2.5511330648516424</v>
      </c>
      <c r="E26" s="151">
        <v>20.593291008314516</v>
      </c>
      <c r="F26" s="141">
        <f t="shared" si="1"/>
        <v>2.4143325605320887</v>
      </c>
      <c r="H26" s="151">
        <f t="shared" si="3"/>
        <v>-0.60945651830461856</v>
      </c>
      <c r="I26" s="141">
        <f t="shared" si="4"/>
        <v>-2.8744223716264727</v>
      </c>
      <c r="K26" s="207">
        <f t="shared" si="2"/>
        <v>0.55739706333944605</v>
      </c>
      <c r="L26" s="141">
        <f t="shared" si="5"/>
        <v>2.6288907257875804</v>
      </c>
      <c r="N26" s="151">
        <f t="shared" si="6"/>
        <v>-0.35442457786795278</v>
      </c>
      <c r="O26" s="141">
        <f t="shared" si="7"/>
        <v>-1.6715974070010882</v>
      </c>
      <c r="Q26" s="151">
        <v>-0.81242900377611182</v>
      </c>
      <c r="R26" s="141">
        <f t="shared" si="8"/>
        <v>-3.8317156904129632</v>
      </c>
      <c r="T26" s="11"/>
    </row>
    <row r="27" spans="1:20" x14ac:dyDescent="0.2">
      <c r="A27" s="10" t="str">
        <f>name!$D23</f>
        <v>63 Community and civil enforcement occupations</v>
      </c>
      <c r="B27" s="151">
        <v>1.0211921346615562</v>
      </c>
      <c r="C27" s="141">
        <f t="shared" si="0"/>
        <v>0.12287072781632731</v>
      </c>
      <c r="E27" s="151">
        <v>1.0373704353200748</v>
      </c>
      <c r="F27" s="141">
        <f t="shared" si="1"/>
        <v>0.12162005666386164</v>
      </c>
      <c r="H27" s="151">
        <f t="shared" si="3"/>
        <v>1.6178300658518552E-2</v>
      </c>
      <c r="I27" s="141">
        <f t="shared" si="4"/>
        <v>1.5842562931490223</v>
      </c>
      <c r="K27" s="207">
        <f t="shared" si="2"/>
        <v>2.684602532058987E-2</v>
      </c>
      <c r="L27" s="141">
        <f t="shared" si="5"/>
        <v>2.6288907257875804</v>
      </c>
      <c r="N27" s="151">
        <f t="shared" si="6"/>
        <v>6.2926520012403162E-3</v>
      </c>
      <c r="O27" s="141">
        <f t="shared" si="7"/>
        <v>0.61620646964009651</v>
      </c>
      <c r="Q27" s="151">
        <v>-1.6960376663311634E-2</v>
      </c>
      <c r="R27" s="141">
        <f t="shared" si="8"/>
        <v>-1.6608409022786537</v>
      </c>
      <c r="T27" s="172"/>
    </row>
    <row r="28" spans="1:20" x14ac:dyDescent="0.2">
      <c r="A28" s="10" t="str">
        <f>name!$D24</f>
        <v>71 Sales occupations</v>
      </c>
      <c r="B28" s="151">
        <v>53.699300812612606</v>
      </c>
      <c r="C28" s="141">
        <f t="shared" si="0"/>
        <v>6.4611466834890399</v>
      </c>
      <c r="E28" s="151">
        <v>52.011985023051608</v>
      </c>
      <c r="F28" s="141">
        <f t="shared" si="1"/>
        <v>6.097822292141668</v>
      </c>
      <c r="H28" s="151">
        <f t="shared" si="3"/>
        <v>-1.6873157895609978</v>
      </c>
      <c r="I28" s="141">
        <f t="shared" si="4"/>
        <v>-3.1421559760135498</v>
      </c>
      <c r="K28" s="207">
        <f t="shared" si="2"/>
        <v>1.4116959388755477</v>
      </c>
      <c r="L28" s="141">
        <f t="shared" si="5"/>
        <v>2.6288907257875804</v>
      </c>
      <c r="N28" s="151">
        <f>H28-(K28+Q28)</f>
        <v>-4.0090216373730296</v>
      </c>
      <c r="O28" s="141">
        <f t="shared" si="7"/>
        <v>-7.4656868463944912</v>
      </c>
      <c r="Q28" s="151">
        <v>0.91000990893648392</v>
      </c>
      <c r="R28" s="141">
        <f t="shared" si="8"/>
        <v>1.6946401445933643</v>
      </c>
      <c r="T28" s="11"/>
    </row>
    <row r="29" spans="1:20" x14ac:dyDescent="0.2">
      <c r="A29" s="10" t="str">
        <f>name!$D25</f>
        <v>72 Customer service occupations</v>
      </c>
      <c r="B29" s="151">
        <v>12.26804797759481</v>
      </c>
      <c r="C29" s="141">
        <f t="shared" si="0"/>
        <v>1.4761022267296195</v>
      </c>
      <c r="E29" s="151">
        <v>13.463512075994089</v>
      </c>
      <c r="F29" s="141">
        <f t="shared" si="1"/>
        <v>1.5784458914830803</v>
      </c>
      <c r="H29" s="151">
        <f t="shared" si="3"/>
        <v>1.1954640983992793</v>
      </c>
      <c r="I29" s="141">
        <f t="shared" si="4"/>
        <v>9.7445339354929281</v>
      </c>
      <c r="K29" s="207">
        <f t="shared" si="2"/>
        <v>0.32251357551816079</v>
      </c>
      <c r="L29" s="141">
        <f t="shared" si="5"/>
        <v>2.6288907257875804</v>
      </c>
      <c r="N29" s="151">
        <f t="shared" si="6"/>
        <v>0.89301484205589521</v>
      </c>
      <c r="O29" s="141">
        <f t="shared" si="7"/>
        <v>7.2791926122787602</v>
      </c>
      <c r="Q29" s="151">
        <v>-2.0064319174776753E-2</v>
      </c>
      <c r="R29" s="141">
        <f t="shared" si="8"/>
        <v>-0.16354940257341924</v>
      </c>
      <c r="T29" s="11"/>
    </row>
    <row r="30" spans="1:20" x14ac:dyDescent="0.2">
      <c r="A30" s="10" t="str">
        <f>name!$D26</f>
        <v>81 Process, plant and machine operatives</v>
      </c>
      <c r="B30" s="151">
        <v>13.739362677766028</v>
      </c>
      <c r="C30" s="141">
        <f t="shared" si="0"/>
        <v>1.653132094000203</v>
      </c>
      <c r="E30" s="151">
        <v>12.318533786057992</v>
      </c>
      <c r="F30" s="141">
        <f t="shared" si="1"/>
        <v>1.4442100199373928</v>
      </c>
      <c r="H30" s="151">
        <f t="shared" si="3"/>
        <v>-1.4208288917080356</v>
      </c>
      <c r="I30" s="141">
        <f t="shared" si="4"/>
        <v>-10.341301303642837</v>
      </c>
      <c r="K30" s="207">
        <f t="shared" si="2"/>
        <v>0.3611928312181113</v>
      </c>
      <c r="L30" s="141">
        <f t="shared" si="5"/>
        <v>2.6288907257875804</v>
      </c>
      <c r="N30" s="151">
        <f t="shared" si="6"/>
        <v>-2.5074663222942428</v>
      </c>
      <c r="O30" s="141">
        <f t="shared" si="7"/>
        <v>-18.25023751903715</v>
      </c>
      <c r="Q30" s="151">
        <v>0.72544459936809613</v>
      </c>
      <c r="R30" s="141">
        <f t="shared" si="8"/>
        <v>5.2800454896067333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29.685294794497423</v>
      </c>
      <c r="C31" s="141">
        <f t="shared" si="0"/>
        <v>3.5717605463647355</v>
      </c>
      <c r="E31" s="151">
        <v>26.885324386609668</v>
      </c>
      <c r="F31" s="141">
        <f t="shared" si="1"/>
        <v>3.1520029528476892</v>
      </c>
      <c r="H31" s="151">
        <f t="shared" si="3"/>
        <v>-2.7999704078877556</v>
      </c>
      <c r="I31" s="141">
        <f t="shared" si="4"/>
        <v>-9.4321798967169741</v>
      </c>
      <c r="K31" s="207">
        <f t="shared" si="2"/>
        <v>0.78039396177524611</v>
      </c>
      <c r="L31" s="141">
        <f t="shared" si="5"/>
        <v>2.6288907257875804</v>
      </c>
      <c r="N31" s="151">
        <f t="shared" si="6"/>
        <v>-3.5662632213833225</v>
      </c>
      <c r="O31" s="141">
        <f t="shared" si="7"/>
        <v>-12.01356848928574</v>
      </c>
      <c r="Q31" s="151">
        <v>-1.4101148279678956E-2</v>
      </c>
      <c r="R31" s="141">
        <f t="shared" si="8"/>
        <v>-4.7502133218811082E-2</v>
      </c>
      <c r="T31" s="11"/>
    </row>
    <row r="32" spans="1:20" x14ac:dyDescent="0.2">
      <c r="A32" s="10" t="str">
        <f>name!$D28</f>
        <v>91 Elementary trades and related occupations</v>
      </c>
      <c r="B32" s="151">
        <v>12.740201411392874</v>
      </c>
      <c r="C32" s="141">
        <f t="shared" si="0"/>
        <v>1.5329121394606584</v>
      </c>
      <c r="E32" s="151">
        <v>10.042291718007951</v>
      </c>
      <c r="F32" s="141">
        <f t="shared" si="1"/>
        <v>1.1773461496445254</v>
      </c>
      <c r="H32" s="151">
        <f t="shared" si="3"/>
        <v>-2.6979096933849238</v>
      </c>
      <c r="I32" s="141">
        <f t="shared" si="4"/>
        <v>-21.176350406613899</v>
      </c>
      <c r="K32" s="207">
        <f t="shared" si="2"/>
        <v>0.33492597335076568</v>
      </c>
      <c r="L32" s="141">
        <f t="shared" si="5"/>
        <v>2.6288907257875804</v>
      </c>
      <c r="N32" s="151">
        <f>H32-(K32+Q32)</f>
        <v>-3.2097822305771366</v>
      </c>
      <c r="O32" s="141">
        <f t="shared" si="7"/>
        <v>-25.194124699683336</v>
      </c>
      <c r="Q32" s="151">
        <v>0.17694656384144711</v>
      </c>
      <c r="R32" s="141">
        <f t="shared" si="8"/>
        <v>1.3888835672818591</v>
      </c>
      <c r="T32" s="11"/>
    </row>
    <row r="33" spans="1:20" x14ac:dyDescent="0.2">
      <c r="A33" s="10" t="str">
        <f>name!$D29</f>
        <v>92 Elementary administration and service occupations</v>
      </c>
      <c r="B33" s="151">
        <v>85.752844682477487</v>
      </c>
      <c r="C33" s="141">
        <f t="shared" si="0"/>
        <v>10.317857023006251</v>
      </c>
      <c r="E33" s="151">
        <v>79.517256975370913</v>
      </c>
      <c r="F33" s="141">
        <f t="shared" si="1"/>
        <v>9.3225071486788202</v>
      </c>
      <c r="H33" s="151">
        <f t="shared" ref="H33" si="9">E33-B33</f>
        <v>-6.2355877071065748</v>
      </c>
      <c r="I33" s="141">
        <f>IF(B33&lt;&gt;0,((E33/B33)-1)*100,0)</f>
        <v>-7.2715811705086679</v>
      </c>
      <c r="K33" s="207">
        <f t="shared" si="2"/>
        <v>2.254348580956679</v>
      </c>
      <c r="L33" s="141">
        <f t="shared" ref="L33" si="10">IF(B33&lt;&gt;0,K33/B33*100,0)</f>
        <v>2.6288907257875804</v>
      </c>
      <c r="N33" s="151">
        <f>H33-(K33+Q33)</f>
        <v>-8.9624443580819886</v>
      </c>
      <c r="O33" s="141">
        <f t="shared" ref="O33" si="11">IF(B33&lt;&gt;0,N33/B33*100,0)</f>
        <v>-10.451483436226287</v>
      </c>
      <c r="Q33" s="151">
        <v>0.47250807001873435</v>
      </c>
      <c r="R33" s="141">
        <f t="shared" ref="R33" si="12">IF(B33&lt;&gt;0,Q33/B33*100,0)</f>
        <v>0.55101153993003971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831.1110000000001</v>
      </c>
      <c r="C35" s="147">
        <f>B35/B$35*100</f>
        <v>100</v>
      </c>
      <c r="D35" s="145"/>
      <c r="E35" s="152">
        <f>SUM(E8:E33)</f>
        <v>852.96000000000049</v>
      </c>
      <c r="F35" s="147">
        <f t="shared" ref="F35" si="13">E35/E$35*100</f>
        <v>100</v>
      </c>
      <c r="G35" s="145"/>
      <c r="H35" s="152">
        <f>E35-B35</f>
        <v>21.849000000000387</v>
      </c>
      <c r="I35" s="147">
        <f>IF(B35&lt;&gt;0,((E35/B35)-1)*100,0)</f>
        <v>2.6288907257875804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Kent and Medway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73.855483770305653</v>
      </c>
      <c r="C44" s="141">
        <f t="shared" ref="C44:C68" si="15">B44/B$71*100</f>
        <v>8.6587276977004333</v>
      </c>
      <c r="E44" s="151">
        <v>73.592714894506571</v>
      </c>
      <c r="F44" s="141">
        <f t="shared" ref="F44:F68" si="16">E44/E$71*100</f>
        <v>8.0971573407564534</v>
      </c>
      <c r="H44" s="151">
        <f>E44-B44</f>
        <v>-0.26276887579908248</v>
      </c>
      <c r="I44" s="141">
        <f>IF(B44&gt;0,((E44/B44)-1)*100,0)</f>
        <v>-0.35578790143235839</v>
      </c>
      <c r="K44" s="151">
        <f>(($E$71/$B$71)-1)*B44</f>
        <v>4.841181243061218</v>
      </c>
      <c r="L44" s="141">
        <f>IF(B44&gt;0,K44/B44*100,0)</f>
        <v>6.5549380979177396</v>
      </c>
      <c r="N44" s="151">
        <f>H44-(K44+Q44)</f>
        <v>-4.3761015901396876</v>
      </c>
      <c r="O44" s="141">
        <f>IF(B44&gt;0,N44/B44*100,0)</f>
        <v>-5.9252222945957378</v>
      </c>
      <c r="Q44" s="151">
        <v>-0.7278485287206129</v>
      </c>
      <c r="R44" s="141">
        <f>IF(B44&gt;0,Q44/B44*100,0)</f>
        <v>-0.98550370475435412</v>
      </c>
      <c r="T44" s="151"/>
    </row>
    <row r="45" spans="1:20" x14ac:dyDescent="0.2">
      <c r="A45" s="135" t="str">
        <f t="shared" si="14"/>
        <v>12 Other managers and proprietors</v>
      </c>
      <c r="B45" s="151">
        <v>30.1584161865831</v>
      </c>
      <c r="C45" s="141">
        <f t="shared" si="15"/>
        <v>3.5357362814883562</v>
      </c>
      <c r="E45" s="151">
        <v>36.038439398686059</v>
      </c>
      <c r="F45" s="141">
        <f t="shared" si="16"/>
        <v>3.9651875127147935</v>
      </c>
      <c r="H45" s="151">
        <f t="shared" ref="H45:H71" si="17">E45-B45</f>
        <v>5.8800232121029588</v>
      </c>
      <c r="I45" s="141">
        <f t="shared" ref="I45:I71" si="18">IF(B45&gt;0,((E45/B45)-1)*100,0)</f>
        <v>19.497122049528805</v>
      </c>
      <c r="K45" s="151">
        <f t="shared" ref="K45:K68" si="19">(($E$71/$B$71)-1)*B45</f>
        <v>1.976865512342926</v>
      </c>
      <c r="L45" s="141">
        <f t="shared" ref="L45:L68" si="20">IF(B45&gt;0,K45/B45*100,0)</f>
        <v>6.5549380979177396</v>
      </c>
      <c r="N45" s="151">
        <f t="shared" ref="N45:N68" si="21">H45-(K45+Q45)</f>
        <v>3.3368962057090554</v>
      </c>
      <c r="O45" s="141">
        <f t="shared" ref="O45:O68" si="22">IF(B45&gt;0,N45/B45*100,0)</f>
        <v>11.064560502993444</v>
      </c>
      <c r="Q45" s="151">
        <v>0.56626149405097737</v>
      </c>
      <c r="R45" s="141">
        <f>IF(B45&gt;0,Q45/B45*100,0)</f>
        <v>1.8776234486176242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53.444383197263676</v>
      </c>
      <c r="C46" s="141">
        <f t="shared" si="15"/>
        <v>6.2657549237084549</v>
      </c>
      <c r="E46" s="151">
        <v>75.820939908139934</v>
      </c>
      <c r="F46" s="141">
        <f t="shared" si="16"/>
        <v>8.3423213974414363</v>
      </c>
      <c r="H46" s="151">
        <f t="shared" si="17"/>
        <v>22.376556710876258</v>
      </c>
      <c r="I46" s="141">
        <f t="shared" si="18"/>
        <v>41.868865112137584</v>
      </c>
      <c r="K46" s="151">
        <f t="shared" si="19"/>
        <v>3.5032462353945837</v>
      </c>
      <c r="L46" s="141">
        <f t="shared" si="20"/>
        <v>6.5549380979177396</v>
      </c>
      <c r="N46" s="151">
        <f t="shared" si="21"/>
        <v>18.65969809466068</v>
      </c>
      <c r="O46" s="141">
        <f t="shared" si="22"/>
        <v>34.914236030730436</v>
      </c>
      <c r="Q46" s="151">
        <v>0.21361238082099551</v>
      </c>
      <c r="R46" s="141">
        <f t="shared" ref="R46:R68" si="23">IF(B46&gt;0,Q46/B46*100,0)</f>
        <v>0.39969098348941623</v>
      </c>
      <c r="T46" s="151"/>
    </row>
    <row r="47" spans="1:20" x14ac:dyDescent="0.2">
      <c r="A47" s="135" t="str">
        <f t="shared" si="14"/>
        <v>22 Health professionals</v>
      </c>
      <c r="B47" s="151">
        <v>35.524802508335348</v>
      </c>
      <c r="C47" s="141">
        <f t="shared" si="15"/>
        <v>4.1648849311029039</v>
      </c>
      <c r="E47" s="151">
        <v>35.417031230075914</v>
      </c>
      <c r="F47" s="141">
        <f t="shared" si="16"/>
        <v>3.8968160751169227</v>
      </c>
      <c r="H47" s="151">
        <f t="shared" si="17"/>
        <v>-0.10777127825943467</v>
      </c>
      <c r="I47" s="141">
        <f t="shared" si="18"/>
        <v>-0.30336911298562974</v>
      </c>
      <c r="K47" s="151">
        <f t="shared" si="19"/>
        <v>2.3286288138289106</v>
      </c>
      <c r="L47" s="141">
        <f t="shared" si="20"/>
        <v>6.5549380979177396</v>
      </c>
      <c r="N47" s="151">
        <f t="shared" si="21"/>
        <v>-1.7868629874551427</v>
      </c>
      <c r="O47" s="141">
        <f t="shared" si="22"/>
        <v>-5.0299026631770376</v>
      </c>
      <c r="Q47" s="151">
        <v>-0.64953710463320269</v>
      </c>
      <c r="R47" s="141">
        <f t="shared" si="23"/>
        <v>-1.8284045477263353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41.266498406253945</v>
      </c>
      <c r="C48" s="141">
        <f t="shared" si="15"/>
        <v>4.8380344220425249</v>
      </c>
      <c r="E48" s="151">
        <v>42.528113961393942</v>
      </c>
      <c r="F48" s="141">
        <f t="shared" si="16"/>
        <v>4.6792244401454059</v>
      </c>
      <c r="H48" s="151">
        <f t="shared" si="17"/>
        <v>1.261615555139997</v>
      </c>
      <c r="I48" s="141">
        <f t="shared" si="18"/>
        <v>3.0572391743051375</v>
      </c>
      <c r="K48" s="151">
        <f t="shared" si="19"/>
        <v>2.7049934257081567</v>
      </c>
      <c r="L48" s="141">
        <f t="shared" si="20"/>
        <v>6.5549380979177396</v>
      </c>
      <c r="N48" s="151">
        <f t="shared" si="21"/>
        <v>-5.3723611276854211E-2</v>
      </c>
      <c r="O48" s="141">
        <f t="shared" si="22"/>
        <v>-0.13018698787564781</v>
      </c>
      <c r="Q48" s="151">
        <v>-1.3896542592913055</v>
      </c>
      <c r="R48" s="141">
        <f t="shared" si="23"/>
        <v>-3.3675119357369638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59.95285747682275</v>
      </c>
      <c r="C49" s="141">
        <f t="shared" si="15"/>
        <v>7.0288005858214584</v>
      </c>
      <c r="E49" s="151">
        <v>70.179439204359653</v>
      </c>
      <c r="F49" s="141">
        <f t="shared" si="16"/>
        <v>7.7216061690118476</v>
      </c>
      <c r="H49" s="151">
        <f t="shared" si="17"/>
        <v>10.226581727536903</v>
      </c>
      <c r="I49" s="141">
        <f t="shared" si="18"/>
        <v>17.057705266993175</v>
      </c>
      <c r="K49" s="151">
        <f t="shared" si="19"/>
        <v>3.9298726955385783</v>
      </c>
      <c r="L49" s="141">
        <f t="shared" si="20"/>
        <v>6.5549380979177396</v>
      </c>
      <c r="N49" s="151">
        <f t="shared" si="21"/>
        <v>6.1379089015466546</v>
      </c>
      <c r="O49" s="141">
        <f t="shared" si="22"/>
        <v>10.23789217039324</v>
      </c>
      <c r="Q49" s="151">
        <v>0.15880013045166977</v>
      </c>
      <c r="R49" s="141">
        <f t="shared" si="23"/>
        <v>0.26487499868219044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15.542428672864625</v>
      </c>
      <c r="C50" s="141">
        <f t="shared" si="15"/>
        <v>1.8221755619096578</v>
      </c>
      <c r="E50" s="151">
        <v>16.186036732466924</v>
      </c>
      <c r="F50" s="141">
        <f t="shared" si="16"/>
        <v>1.7808948390329242</v>
      </c>
      <c r="H50" s="151">
        <f t="shared" si="17"/>
        <v>0.64360805960229861</v>
      </c>
      <c r="I50" s="141">
        <f t="shared" si="18"/>
        <v>4.1409748318547379</v>
      </c>
      <c r="K50" s="151">
        <f t="shared" si="19"/>
        <v>1.0187965784192938</v>
      </c>
      <c r="L50" s="141">
        <f t="shared" si="20"/>
        <v>6.5549380979177396</v>
      </c>
      <c r="N50" s="151">
        <f t="shared" si="21"/>
        <v>-0.33919620749428192</v>
      </c>
      <c r="O50" s="141">
        <f t="shared" si="22"/>
        <v>-2.1823887027802886</v>
      </c>
      <c r="Q50" s="151">
        <v>-3.5992311322713293E-2</v>
      </c>
      <c r="R50" s="141">
        <f t="shared" si="23"/>
        <v>-0.23157456328271214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15.633508824414326</v>
      </c>
      <c r="C51" s="141">
        <f t="shared" si="15"/>
        <v>1.8328536888499245</v>
      </c>
      <c r="E51" s="151">
        <v>27.264908208618547</v>
      </c>
      <c r="F51" s="141">
        <f t="shared" si="16"/>
        <v>2.9998655704295278</v>
      </c>
      <c r="H51" s="151">
        <f t="shared" si="17"/>
        <v>11.63139938420422</v>
      </c>
      <c r="I51" s="141">
        <f t="shared" si="18"/>
        <v>74.400440200857872</v>
      </c>
      <c r="K51" s="151">
        <f t="shared" si="19"/>
        <v>1.0247668259728664</v>
      </c>
      <c r="L51" s="141">
        <f t="shared" si="20"/>
        <v>6.5549380979177396</v>
      </c>
      <c r="N51" s="151">
        <f t="shared" si="21"/>
        <v>10.884336673914044</v>
      </c>
      <c r="O51" s="141">
        <f t="shared" si="22"/>
        <v>69.621841111678918</v>
      </c>
      <c r="Q51" s="151">
        <v>-0.2777041156826901</v>
      </c>
      <c r="R51" s="141">
        <f t="shared" si="23"/>
        <v>-1.7763390087387734</v>
      </c>
      <c r="T51" s="151"/>
    </row>
    <row r="52" spans="1:20" x14ac:dyDescent="0.2">
      <c r="A52" s="135" t="str">
        <f t="shared" si="14"/>
        <v>33 Protective service occupations</v>
      </c>
      <c r="B52" s="151">
        <v>12.053922044251621</v>
      </c>
      <c r="C52" s="141">
        <f t="shared" si="15"/>
        <v>1.4131872589865426</v>
      </c>
      <c r="E52" s="151">
        <v>11.302650913932322</v>
      </c>
      <c r="F52" s="141">
        <f t="shared" si="16"/>
        <v>1.2435924255402939</v>
      </c>
      <c r="H52" s="151">
        <f t="shared" si="17"/>
        <v>-0.75127113031929937</v>
      </c>
      <c r="I52" s="141">
        <f t="shared" si="18"/>
        <v>-6.23258660178222</v>
      </c>
      <c r="K52" s="151">
        <f t="shared" si="19"/>
        <v>0.79012712837195431</v>
      </c>
      <c r="L52" s="141">
        <f t="shared" si="20"/>
        <v>6.5549380979177396</v>
      </c>
      <c r="N52" s="151">
        <f t="shared" si="21"/>
        <v>-1.2244227129906891</v>
      </c>
      <c r="O52" s="141">
        <f t="shared" si="22"/>
        <v>-10.157878145351059</v>
      </c>
      <c r="Q52" s="151">
        <v>-0.31697554570056458</v>
      </c>
      <c r="R52" s="141">
        <f t="shared" si="23"/>
        <v>-2.6296465543488945</v>
      </c>
      <c r="T52" s="151"/>
    </row>
    <row r="53" spans="1:20" x14ac:dyDescent="0.2">
      <c r="A53" s="135" t="str">
        <f t="shared" si="14"/>
        <v>34 Culture, media and sports occupations</v>
      </c>
      <c r="B53" s="151">
        <v>18.360651651945673</v>
      </c>
      <c r="C53" s="141">
        <f t="shared" si="15"/>
        <v>2.1525806194834063</v>
      </c>
      <c r="E53" s="151">
        <v>18.232867487927493</v>
      </c>
      <c r="F53" s="141">
        <f t="shared" si="16"/>
        <v>2.0061006994312169</v>
      </c>
      <c r="H53" s="151">
        <f t="shared" si="17"/>
        <v>-0.12778416401818049</v>
      </c>
      <c r="I53" s="141">
        <f t="shared" si="18"/>
        <v>-0.69596747675695347</v>
      </c>
      <c r="K53" s="151">
        <f t="shared" si="19"/>
        <v>1.2035293501593498</v>
      </c>
      <c r="L53" s="141">
        <f t="shared" si="20"/>
        <v>6.5549380979177396</v>
      </c>
      <c r="N53" s="151">
        <f t="shared" si="21"/>
        <v>-1.7812698338997039</v>
      </c>
      <c r="O53" s="141">
        <f t="shared" si="22"/>
        <v>-9.701561075643756</v>
      </c>
      <c r="Q53" s="151">
        <v>0.4499563197221737</v>
      </c>
      <c r="R53" s="141">
        <f t="shared" si="23"/>
        <v>2.4506555009690625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57.7445557155662</v>
      </c>
      <c r="C54" s="141">
        <f t="shared" si="15"/>
        <v>6.7699019550232329</v>
      </c>
      <c r="E54" s="151">
        <v>62.692709115045687</v>
      </c>
      <c r="F54" s="141">
        <f t="shared" si="16"/>
        <v>6.8978665965847412</v>
      </c>
      <c r="H54" s="151">
        <f t="shared" si="17"/>
        <v>4.9481533994794873</v>
      </c>
      <c r="I54" s="141">
        <f t="shared" si="18"/>
        <v>8.5690388265392983</v>
      </c>
      <c r="K54" s="151">
        <f t="shared" si="19"/>
        <v>3.7851198820729843</v>
      </c>
      <c r="L54" s="141">
        <f t="shared" si="20"/>
        <v>6.5549380979177396</v>
      </c>
      <c r="N54" s="151">
        <f t="shared" si="21"/>
        <v>1.7872616865587667</v>
      </c>
      <c r="O54" s="141">
        <f t="shared" si="22"/>
        <v>3.0951172182574687</v>
      </c>
      <c r="Q54" s="151">
        <v>-0.62422816915226376</v>
      </c>
      <c r="R54" s="141">
        <f t="shared" si="23"/>
        <v>-1.0810164896359062</v>
      </c>
      <c r="T54" s="151"/>
    </row>
    <row r="55" spans="1:20" x14ac:dyDescent="0.2">
      <c r="A55" s="135" t="str">
        <f t="shared" si="14"/>
        <v>41 Administrative occupations</v>
      </c>
      <c r="B55" s="151">
        <v>70.515440415852467</v>
      </c>
      <c r="C55" s="141">
        <f t="shared" si="15"/>
        <v>8.2671450496919476</v>
      </c>
      <c r="E55" s="151">
        <v>69.069522460433248</v>
      </c>
      <c r="F55" s="141">
        <f t="shared" si="16"/>
        <v>7.599485786259355</v>
      </c>
      <c r="H55" s="151">
        <f t="shared" si="17"/>
        <v>-1.445917955419219</v>
      </c>
      <c r="I55" s="141">
        <f t="shared" si="18"/>
        <v>-2.0504983687149481</v>
      </c>
      <c r="K55" s="151">
        <f t="shared" si="19"/>
        <v>4.6222434687331964</v>
      </c>
      <c r="L55" s="141">
        <f t="shared" si="20"/>
        <v>6.5549380979177396</v>
      </c>
      <c r="N55" s="151">
        <f t="shared" si="21"/>
        <v>-5.3227099954868766</v>
      </c>
      <c r="O55" s="141">
        <f t="shared" si="22"/>
        <v>-7.5482900824232617</v>
      </c>
      <c r="Q55" s="151">
        <v>-0.74545142866553882</v>
      </c>
      <c r="R55" s="141">
        <f t="shared" si="23"/>
        <v>-1.0571463842094291</v>
      </c>
      <c r="T55" s="151"/>
    </row>
    <row r="56" spans="1:20" x14ac:dyDescent="0.2">
      <c r="A56" s="135" t="str">
        <f t="shared" si="14"/>
        <v>42 Secretarial and related occupations</v>
      </c>
      <c r="B56" s="151">
        <v>18.24378673697386</v>
      </c>
      <c r="C56" s="141">
        <f t="shared" si="15"/>
        <v>2.1388795180282605</v>
      </c>
      <c r="E56" s="151">
        <v>12.702597132529799</v>
      </c>
      <c r="F56" s="141">
        <f t="shared" si="16"/>
        <v>1.3976237697681853</v>
      </c>
      <c r="H56" s="151">
        <f t="shared" si="17"/>
        <v>-5.5411896044440603</v>
      </c>
      <c r="I56" s="141">
        <f t="shared" si="18"/>
        <v>-30.373023343963901</v>
      </c>
      <c r="K56" s="151">
        <f t="shared" si="19"/>
        <v>1.1958689273247631</v>
      </c>
      <c r="L56" s="141">
        <f t="shared" si="20"/>
        <v>6.5549380979177396</v>
      </c>
      <c r="N56" s="151">
        <f t="shared" si="21"/>
        <v>-6.8415655219978024</v>
      </c>
      <c r="O56" s="141">
        <f t="shared" si="22"/>
        <v>-37.500797507856795</v>
      </c>
      <c r="Q56" s="151">
        <v>0.10450699022897933</v>
      </c>
      <c r="R56" s="141">
        <f t="shared" si="23"/>
        <v>0.57283606597516146</v>
      </c>
      <c r="T56" s="151"/>
    </row>
    <row r="57" spans="1:20" x14ac:dyDescent="0.2">
      <c r="A57" s="135" t="str">
        <f t="shared" si="14"/>
        <v>51 Skilled agricultural and related trades</v>
      </c>
      <c r="B57" s="151">
        <v>8.7622977667076292</v>
      </c>
      <c r="C57" s="141">
        <f t="shared" si="15"/>
        <v>1.0272812050632649</v>
      </c>
      <c r="E57" s="151">
        <v>10.157537838415402</v>
      </c>
      <c r="F57" s="141">
        <f t="shared" si="16"/>
        <v>1.1175995095470541</v>
      </c>
      <c r="H57" s="151">
        <f t="shared" si="17"/>
        <v>1.3952400717077733</v>
      </c>
      <c r="I57" s="141">
        <f t="shared" si="18"/>
        <v>15.923221383881646</v>
      </c>
      <c r="K57" s="151">
        <f t="shared" si="19"/>
        <v>0.57436319456291363</v>
      </c>
      <c r="L57" s="141">
        <f t="shared" si="20"/>
        <v>6.5549380979177396</v>
      </c>
      <c r="N57" s="151">
        <f t="shared" si="21"/>
        <v>0.75381769514047048</v>
      </c>
      <c r="O57" s="141">
        <f t="shared" si="22"/>
        <v>8.6029682534255176</v>
      </c>
      <c r="Q57" s="151">
        <v>6.7059182004389262E-2</v>
      </c>
      <c r="R57" s="141">
        <f t="shared" si="23"/>
        <v>0.76531503253839173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25.416457228974362</v>
      </c>
      <c r="C58" s="141">
        <f t="shared" si="15"/>
        <v>2.979794741719934</v>
      </c>
      <c r="E58" s="151">
        <v>25.640193043476959</v>
      </c>
      <c r="F58" s="141">
        <f t="shared" si="16"/>
        <v>2.8211036597577617</v>
      </c>
      <c r="H58" s="151">
        <f t="shared" si="17"/>
        <v>0.2237358145025965</v>
      </c>
      <c r="I58" s="141">
        <f t="shared" si="18"/>
        <v>0.88027931071188448</v>
      </c>
      <c r="K58" s="151">
        <f t="shared" si="19"/>
        <v>1.666033038043008</v>
      </c>
      <c r="L58" s="141">
        <f t="shared" si="20"/>
        <v>6.5549380979177396</v>
      </c>
      <c r="N58" s="151">
        <f t="shared" si="21"/>
        <v>-0.96553520723193342</v>
      </c>
      <c r="O58" s="141">
        <f t="shared" si="22"/>
        <v>-3.7988583480912457</v>
      </c>
      <c r="Q58" s="151">
        <v>-0.47676201630847809</v>
      </c>
      <c r="R58" s="141">
        <f t="shared" si="23"/>
        <v>-1.8758004391146099</v>
      </c>
      <c r="T58" s="151"/>
    </row>
    <row r="59" spans="1:20" x14ac:dyDescent="0.2">
      <c r="A59" s="135" t="str">
        <f t="shared" si="14"/>
        <v>53 Skilled construction and building trades</v>
      </c>
      <c r="B59" s="151">
        <v>24.027744540779498</v>
      </c>
      <c r="C59" s="141">
        <f t="shared" si="15"/>
        <v>2.816983743760491</v>
      </c>
      <c r="E59" s="151">
        <v>22.514500124524741</v>
      </c>
      <c r="F59" s="141">
        <f t="shared" si="16"/>
        <v>2.4771942469860679</v>
      </c>
      <c r="H59" s="151">
        <f t="shared" si="17"/>
        <v>-1.5132444162547571</v>
      </c>
      <c r="I59" s="141">
        <f t="shared" si="18"/>
        <v>-6.2979045481630802</v>
      </c>
      <c r="K59" s="151">
        <f t="shared" si="19"/>
        <v>1.575003780973905</v>
      </c>
      <c r="L59" s="141">
        <f t="shared" si="20"/>
        <v>6.5549380979177396</v>
      </c>
      <c r="N59" s="151">
        <f t="shared" si="21"/>
        <v>-4.3586034755034042</v>
      </c>
      <c r="O59" s="141">
        <f t="shared" si="22"/>
        <v>-18.139877707231545</v>
      </c>
      <c r="Q59" s="151">
        <v>1.2703552782747423</v>
      </c>
      <c r="R59" s="141">
        <f t="shared" si="23"/>
        <v>5.2870350611507293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16.061304127026023</v>
      </c>
      <c r="C60" s="141">
        <f t="shared" si="15"/>
        <v>1.8830078933391967</v>
      </c>
      <c r="E60" s="151">
        <v>18.599409326000934</v>
      </c>
      <c r="F60" s="141">
        <f t="shared" si="16"/>
        <v>2.0464300572909622</v>
      </c>
      <c r="H60" s="151">
        <f t="shared" si="17"/>
        <v>2.538105198974911</v>
      </c>
      <c r="I60" s="141">
        <f t="shared" si="18"/>
        <v>15.802609669186785</v>
      </c>
      <c r="K60" s="151">
        <f t="shared" si="19"/>
        <v>1.0528085432448631</v>
      </c>
      <c r="L60" s="141">
        <f t="shared" si="20"/>
        <v>6.5549380979177396</v>
      </c>
      <c r="N60" s="151">
        <f t="shared" si="21"/>
        <v>0.65825519912572394</v>
      </c>
      <c r="O60" s="141">
        <f t="shared" si="22"/>
        <v>4.0983919731529861</v>
      </c>
      <c r="Q60" s="151">
        <v>0.82704145660432393</v>
      </c>
      <c r="R60" s="141">
        <f t="shared" si="23"/>
        <v>5.1492795981160615</v>
      </c>
      <c r="T60" s="151"/>
    </row>
    <row r="61" spans="1:20" x14ac:dyDescent="0.2">
      <c r="A61" s="135" t="str">
        <f t="shared" si="14"/>
        <v>61 Caring personal service occupations</v>
      </c>
      <c r="B61" s="151">
        <v>60.525895320352852</v>
      </c>
      <c r="C61" s="141">
        <f t="shared" si="15"/>
        <v>7.0959828503508735</v>
      </c>
      <c r="E61" s="151">
        <v>66.514011351179164</v>
      </c>
      <c r="F61" s="141">
        <f t="shared" si="16"/>
        <v>7.3183115481932184</v>
      </c>
      <c r="H61" s="151">
        <f t="shared" si="17"/>
        <v>5.9881160308263119</v>
      </c>
      <c r="I61" s="141">
        <f t="shared" si="18"/>
        <v>9.8934778232230514</v>
      </c>
      <c r="K61" s="151">
        <f t="shared" si="19"/>
        <v>3.9674349714596193</v>
      </c>
      <c r="L61" s="141">
        <f t="shared" si="20"/>
        <v>6.5549380979177396</v>
      </c>
      <c r="N61" s="151">
        <f t="shared" si="21"/>
        <v>3.0629117689256384</v>
      </c>
      <c r="O61" s="141">
        <f t="shared" si="22"/>
        <v>5.0604980772513786</v>
      </c>
      <c r="Q61" s="151">
        <v>-1.042230709558946</v>
      </c>
      <c r="R61" s="141">
        <f t="shared" si="23"/>
        <v>-1.7219583519460611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20.593291008314516</v>
      </c>
      <c r="C62" s="141">
        <f t="shared" si="15"/>
        <v>2.4143325605320887</v>
      </c>
      <c r="E62" s="151">
        <v>19.655992508983175</v>
      </c>
      <c r="F62" s="141">
        <f t="shared" si="16"/>
        <v>2.1626823288434971</v>
      </c>
      <c r="H62" s="151">
        <f t="shared" si="17"/>
        <v>-0.93729849933134091</v>
      </c>
      <c r="I62" s="141">
        <f t="shared" si="18"/>
        <v>-4.5514750359857858</v>
      </c>
      <c r="K62" s="151">
        <f t="shared" si="19"/>
        <v>1.3498774779190765</v>
      </c>
      <c r="L62" s="141">
        <f t="shared" si="20"/>
        <v>6.5549380979177396</v>
      </c>
      <c r="N62" s="151">
        <f t="shared" si="21"/>
        <v>-1.7980713801305472</v>
      </c>
      <c r="O62" s="141">
        <f t="shared" si="22"/>
        <v>-8.7313454629693634</v>
      </c>
      <c r="Q62" s="151">
        <v>-0.48910459711987025</v>
      </c>
      <c r="R62" s="141">
        <f t="shared" si="23"/>
        <v>-2.3750676709341643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1.0373704353200748</v>
      </c>
      <c r="C63" s="141">
        <f t="shared" si="15"/>
        <v>0.12162005666386164</v>
      </c>
      <c r="E63" s="151">
        <v>0.87157100524876474</v>
      </c>
      <c r="F63" s="141">
        <f t="shared" si="16"/>
        <v>9.5896007821656207E-2</v>
      </c>
      <c r="H63" s="151">
        <f t="shared" si="17"/>
        <v>-0.16579943007131004</v>
      </c>
      <c r="I63" s="141">
        <f t="shared" si="18"/>
        <v>-15.982663899627481</v>
      </c>
      <c r="K63" s="151">
        <f t="shared" si="19"/>
        <v>6.7998989881330685E-2</v>
      </c>
      <c r="L63" s="141">
        <f t="shared" si="20"/>
        <v>6.5549380979177396</v>
      </c>
      <c r="N63" s="151">
        <f t="shared" si="21"/>
        <v>-0.2484834690433857</v>
      </c>
      <c r="O63" s="141">
        <f t="shared" si="22"/>
        <v>-23.953205198750197</v>
      </c>
      <c r="Q63" s="151">
        <v>1.4685049090744983E-2</v>
      </c>
      <c r="R63" s="141">
        <f t="shared" si="23"/>
        <v>1.4156032012049771</v>
      </c>
      <c r="T63" s="151"/>
    </row>
    <row r="64" spans="1:20" x14ac:dyDescent="0.2">
      <c r="A64" s="135" t="str">
        <f t="shared" si="14"/>
        <v>71 Sales occupations</v>
      </c>
      <c r="B64" s="151">
        <v>52.011985023051608</v>
      </c>
      <c r="C64" s="141">
        <f t="shared" si="15"/>
        <v>6.097822292141668</v>
      </c>
      <c r="E64" s="151">
        <v>49.985441656817883</v>
      </c>
      <c r="F64" s="141">
        <f t="shared" si="16"/>
        <v>5.4997289666870106</v>
      </c>
      <c r="H64" s="151">
        <f t="shared" si="17"/>
        <v>-2.0265433662337244</v>
      </c>
      <c r="I64" s="141">
        <f t="shared" si="18"/>
        <v>-3.8963007570958164</v>
      </c>
      <c r="K64" s="151">
        <f t="shared" si="19"/>
        <v>3.4093534217592785</v>
      </c>
      <c r="L64" s="141">
        <f t="shared" si="20"/>
        <v>6.5549380979177396</v>
      </c>
      <c r="N64" s="151">
        <f t="shared" si="21"/>
        <v>-4.1888274904858989</v>
      </c>
      <c r="O64" s="141">
        <f t="shared" si="22"/>
        <v>-8.0535812825244388</v>
      </c>
      <c r="Q64" s="151">
        <v>-1.2470692975071038</v>
      </c>
      <c r="R64" s="141">
        <f t="shared" si="23"/>
        <v>-2.3976575724891198</v>
      </c>
      <c r="T64" s="151"/>
    </row>
    <row r="65" spans="1:20" x14ac:dyDescent="0.2">
      <c r="A65" s="135" t="str">
        <f t="shared" si="14"/>
        <v>72 Customer service occupations</v>
      </c>
      <c r="B65" s="151">
        <v>13.463512075994089</v>
      </c>
      <c r="C65" s="141">
        <f t="shared" si="15"/>
        <v>1.5784458914830803</v>
      </c>
      <c r="E65" s="151">
        <v>16.799928820305716</v>
      </c>
      <c r="F65" s="141">
        <f t="shared" si="16"/>
        <v>1.8484393077021624</v>
      </c>
      <c r="H65" s="151">
        <f t="shared" si="17"/>
        <v>3.3364167443116273</v>
      </c>
      <c r="I65" s="141">
        <f t="shared" si="18"/>
        <v>24.781176898564048</v>
      </c>
      <c r="K65" s="151">
        <f t="shared" si="19"/>
        <v>0.88252488238709215</v>
      </c>
      <c r="L65" s="141">
        <f t="shared" si="20"/>
        <v>6.5549380979177396</v>
      </c>
      <c r="N65" s="151">
        <f t="shared" si="21"/>
        <v>2.5188886556250818</v>
      </c>
      <c r="O65" s="141">
        <f t="shared" si="22"/>
        <v>18.709001346805699</v>
      </c>
      <c r="Q65" s="151">
        <v>-6.4996793700546701E-2</v>
      </c>
      <c r="R65" s="141">
        <f t="shared" si="23"/>
        <v>-0.48276254615939507</v>
      </c>
      <c r="T65" s="151"/>
    </row>
    <row r="66" spans="1:20" x14ac:dyDescent="0.2">
      <c r="A66" s="135" t="str">
        <f t="shared" si="14"/>
        <v>81 Process, plant and machine operatives</v>
      </c>
      <c r="B66" s="151">
        <v>12.318533786057992</v>
      </c>
      <c r="C66" s="141">
        <f t="shared" si="15"/>
        <v>1.4442100199373928</v>
      </c>
      <c r="E66" s="151">
        <v>12.802567974749728</v>
      </c>
      <c r="F66" s="141">
        <f t="shared" si="16"/>
        <v>1.4086232231801576</v>
      </c>
      <c r="H66" s="151">
        <f t="shared" si="17"/>
        <v>0.48403418869173542</v>
      </c>
      <c r="I66" s="141">
        <f t="shared" si="18"/>
        <v>3.9293165655766682</v>
      </c>
      <c r="K66" s="151">
        <f t="shared" si="19"/>
        <v>0.80747226424718388</v>
      </c>
      <c r="L66" s="141">
        <f t="shared" si="20"/>
        <v>6.5549380979177396</v>
      </c>
      <c r="N66" s="151">
        <f t="shared" si="21"/>
        <v>-0.11394107807809806</v>
      </c>
      <c r="O66" s="141">
        <f t="shared" si="22"/>
        <v>-0.92495649285027381</v>
      </c>
      <c r="Q66" s="151">
        <v>-0.2094969974773504</v>
      </c>
      <c r="R66" s="141">
        <f t="shared" si="23"/>
        <v>-1.7006650394907976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26.885324386609668</v>
      </c>
      <c r="C67" s="141">
        <f t="shared" si="15"/>
        <v>3.1520029528476892</v>
      </c>
      <c r="E67" s="151">
        <v>26.575230905430086</v>
      </c>
      <c r="F67" s="141">
        <f t="shared" si="16"/>
        <v>2.9239827110151047</v>
      </c>
      <c r="H67" s="151">
        <f t="shared" si="17"/>
        <v>-0.31009348117958169</v>
      </c>
      <c r="I67" s="141">
        <f t="shared" si="18"/>
        <v>-1.1533931178231427</v>
      </c>
      <c r="K67" s="151">
        <f t="shared" si="19"/>
        <v>1.7623163709666458</v>
      </c>
      <c r="L67" s="141">
        <f t="shared" si="20"/>
        <v>6.5549380979177396</v>
      </c>
      <c r="N67" s="151">
        <f t="shared" si="21"/>
        <v>-2.067269526896955</v>
      </c>
      <c r="O67" s="141">
        <f t="shared" si="22"/>
        <v>-7.6892117691039124</v>
      </c>
      <c r="Q67" s="151">
        <v>-5.1403252492725274E-3</v>
      </c>
      <c r="R67" s="141">
        <f t="shared" si="23"/>
        <v>-1.9119446636964084E-2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10.042291718007951</v>
      </c>
      <c r="C68" s="141">
        <f t="shared" si="15"/>
        <v>1.1773461496445254</v>
      </c>
      <c r="E68" s="151">
        <v>20.203549128848845</v>
      </c>
      <c r="F68" s="141">
        <f t="shared" si="16"/>
        <v>2.222928130488139</v>
      </c>
      <c r="H68" s="151">
        <f t="shared" si="17"/>
        <v>10.161257410840895</v>
      </c>
      <c r="I68" s="141">
        <f t="shared" si="18"/>
        <v>101.18464685326374</v>
      </c>
      <c r="K68" s="151">
        <f t="shared" si="19"/>
        <v>0.65826600572774108</v>
      </c>
      <c r="L68" s="141">
        <f t="shared" si="20"/>
        <v>6.5549380979177396</v>
      </c>
      <c r="N68" s="151">
        <f t="shared" si="21"/>
        <v>9.417764274645501</v>
      </c>
      <c r="O68" s="141">
        <f t="shared" si="22"/>
        <v>93.781026672999943</v>
      </c>
      <c r="Q68" s="151">
        <v>8.5227130467652609E-2</v>
      </c>
      <c r="R68" s="141">
        <f t="shared" si="23"/>
        <v>0.84868208234602815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79.517256975370913</v>
      </c>
      <c r="C69" s="141">
        <f t="shared" ref="C69" si="25">B69/B$71*100</f>
        <v>9.3225071486788202</v>
      </c>
      <c r="E69" s="151">
        <v>67.523095667902254</v>
      </c>
      <c r="F69" s="141">
        <f t="shared" ref="F69" si="26">E69/E$71*100</f>
        <v>7.4293376802541031</v>
      </c>
      <c r="H69" s="151">
        <f t="shared" ref="H69" si="27">E69-B69</f>
        <v>-11.994161307468659</v>
      </c>
      <c r="I69" s="141">
        <f t="shared" ref="I69" si="28">IF(B69&gt;0,((E69/B69)-1)*100,0)</f>
        <v>-15.083721148962216</v>
      </c>
      <c r="K69" s="151">
        <f t="shared" ref="K69" si="29">(($E$71/$B$71)-1)*B69</f>
        <v>5.2123069718977391</v>
      </c>
      <c r="L69" s="141">
        <f t="shared" ref="L69" si="30">IF(B69&gt;0,K69/B69*100,0)</f>
        <v>6.5549380979177396</v>
      </c>
      <c r="N69" s="151">
        <f t="shared" ref="N69" si="31">H69-(K69+Q69)</f>
        <v>-21.75115506773987</v>
      </c>
      <c r="O69" s="141">
        <f t="shared" ref="O69" si="32">IF(B69&gt;0,N69/B69*100,0)</f>
        <v>-27.354005778238694</v>
      </c>
      <c r="Q69" s="151">
        <v>4.5446867883734727</v>
      </c>
      <c r="R69" s="141">
        <f t="shared" ref="R69" si="33">IF(B69&gt;0,Q69/B69*100,0)</f>
        <v>5.7153465313587342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852.96000000000049</v>
      </c>
      <c r="C71" s="147">
        <f>B71/B$71*100</f>
        <v>100</v>
      </c>
      <c r="D71" s="145"/>
      <c r="E71" s="152">
        <f>SUM(E44:E69)</f>
        <v>908.87099999999975</v>
      </c>
      <c r="F71" s="147">
        <f>E71/E$71*100</f>
        <v>100</v>
      </c>
      <c r="G71" s="145"/>
      <c r="H71" s="152">
        <f t="shared" si="17"/>
        <v>55.910999999999262</v>
      </c>
      <c r="I71" s="147">
        <f t="shared" si="18"/>
        <v>6.5549380979177396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Kent and Medway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Kent and Medway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Kent and Medway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Kent and Medway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73.855483770305554</v>
      </c>
      <c r="C7" s="11">
        <f t="shared" si="2"/>
        <v>73.592714894506585</v>
      </c>
      <c r="D7" s="11">
        <f t="shared" si="2"/>
        <v>-0.26276887579898656</v>
      </c>
      <c r="E7" s="11">
        <f t="shared" si="2"/>
        <v>35.771384242413873</v>
      </c>
      <c r="F7" s="11">
        <f t="shared" si="2"/>
        <v>35.508615366614897</v>
      </c>
      <c r="G7" s="200">
        <f>IF(B7&gt;0,(1+(E7/B7))^(1/($C$6-$B$6))-1,0)</f>
        <v>2.668121833716075E-2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47.860452454531554</v>
      </c>
      <c r="R7" s="11">
        <v>43.540069865270823</v>
      </c>
      <c r="S7" s="345">
        <f>R7-Q7</f>
        <v>-4.3203825892607313</v>
      </c>
      <c r="T7" s="345">
        <v>19.801144353338213</v>
      </c>
      <c r="U7" s="345">
        <f>SUM(S7:T7)</f>
        <v>15.480761764077482</v>
      </c>
      <c r="V7" s="346">
        <f>IF(Q7&gt;0,(1+(T7/Q7))^(1/($C$6-$B$6))-1,0)</f>
        <v>2.335039813441897E-2</v>
      </c>
      <c r="X7" s="10" t="str">
        <f>name!B4</f>
        <v>Agriculture</v>
      </c>
      <c r="Y7" s="11">
        <v>11.104999999999992</v>
      </c>
      <c r="Z7" s="11">
        <v>11.841000000000001</v>
      </c>
      <c r="AA7" s="345">
        <f>Z7-Y7</f>
        <v>0.73600000000000954</v>
      </c>
      <c r="AB7" s="11">
        <v>5.8871883636446762</v>
      </c>
      <c r="AC7" s="345">
        <f>SUM(AA7:AB7)</f>
        <v>6.6231883636446858</v>
      </c>
      <c r="AD7" s="348">
        <f>IF(Y7&gt;0,(1+(AB7/Y7))^(1/($C$6-$B$6))-1,0)</f>
        <v>2.8763111704326105E-2</v>
      </c>
    </row>
    <row r="8" spans="1:30" x14ac:dyDescent="0.2">
      <c r="A8" s="10" t="str">
        <f>name!D5</f>
        <v>12 Other managers and proprietors</v>
      </c>
      <c r="B8" s="11">
        <f t="shared" si="2"/>
        <v>30.158416186583079</v>
      </c>
      <c r="C8" s="11">
        <f t="shared" si="2"/>
        <v>36.038439398686052</v>
      </c>
      <c r="D8" s="11">
        <f t="shared" si="2"/>
        <v>5.8800232121029721</v>
      </c>
      <c r="E8" s="11">
        <f t="shared" si="2"/>
        <v>18.53123386613775</v>
      </c>
      <c r="F8" s="11">
        <f t="shared" si="2"/>
        <v>24.411257078240716</v>
      </c>
      <c r="G8" s="200">
        <f t="shared" ref="G8:G33" si="3">IF(B8&gt;0,(1+(E8/B8))^(1/($C$6-$B$6))-1,0)</f>
        <v>3.2448842067269279E-2</v>
      </c>
      <c r="H8" s="11"/>
      <c r="I8" s="10" t="str">
        <f>name!E4</f>
        <v>Managers, directors and senior officials</v>
      </c>
      <c r="J8" s="11">
        <f t="array" ref="J8:J16">MMULT(aggregation!$B$13:$AA$21,B7:B32)</f>
        <v>104.01389995688864</v>
      </c>
      <c r="K8" s="11">
        <f t="array" ref="K8:K16">MMULT(aggregation!$B$13:$AA$21,C7:C32)</f>
        <v>109.63115429319264</v>
      </c>
      <c r="L8" s="11">
        <f t="array" ref="L8:L16">MMULT(aggregation!$B$13:$AA$21,D7:D32)</f>
        <v>5.6172543363039855</v>
      </c>
      <c r="M8" s="11">
        <f t="array" ref="M8:M16">MMULT(aggregation!$B$13:$AA$21,E7:E32)</f>
        <v>54.302618108551627</v>
      </c>
      <c r="N8" s="11">
        <f t="array" ref="N8:N16">MMULT(aggregation!$B$13:$AA$21,F7:F32)</f>
        <v>59.919872444855613</v>
      </c>
      <c r="O8" s="11"/>
      <c r="P8" s="10" t="str">
        <f>name!D5</f>
        <v>12 Other managers and proprietors</v>
      </c>
      <c r="Q8" s="11">
        <v>16.644489555911008</v>
      </c>
      <c r="R8" s="11">
        <v>21.446882325030053</v>
      </c>
      <c r="S8" s="345">
        <f t="shared" ref="S8:S31" si="4">R8-Q8</f>
        <v>4.8023927691190451</v>
      </c>
      <c r="T8" s="345">
        <v>9.8704203733775326</v>
      </c>
      <c r="U8" s="345">
        <f t="shared" ref="U8:U31" si="5">SUM(S8:T8)</f>
        <v>14.672813142496578</v>
      </c>
      <c r="V8" s="346">
        <f t="shared" ref="V8:V33" si="6">IF(Q8&gt;0,(1+(T8/Q8))^(1/($C$6-$B$6))-1,0)</f>
        <v>3.1528690308169516E-2</v>
      </c>
      <c r="X8" s="10" t="str">
        <f>name!B5</f>
        <v>Mining and quarrying</v>
      </c>
      <c r="Y8" s="11">
        <v>0.4789999999999992</v>
      </c>
      <c r="Z8" s="11">
        <v>0.39700000000000063</v>
      </c>
      <c r="AA8" s="345">
        <f t="shared" ref="AA8:AA29" si="7">Z8-Y8</f>
        <v>-8.1999999999998574E-2</v>
      </c>
      <c r="AB8" s="11">
        <v>0.17715671155898888</v>
      </c>
      <c r="AC8" s="345">
        <f t="shared" ref="AC8:AC29" si="8">SUM(AA8:AB8)</f>
        <v>9.5156711558990303E-2</v>
      </c>
      <c r="AD8" s="348">
        <f t="shared" ref="AD8:AD29" si="9">IF(Y8&gt;0,(1+(AB8/Y8))^(1/($C$6-$B$6))-1,0)</f>
        <v>2.1201562899960003E-2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53.444383197263519</v>
      </c>
      <c r="C9" s="11">
        <f t="shared" si="2"/>
        <v>75.820939908140019</v>
      </c>
      <c r="D9" s="11">
        <f t="shared" si="2"/>
        <v>22.376556710876496</v>
      </c>
      <c r="E9" s="11">
        <f t="shared" si="2"/>
        <v>25.602585024574477</v>
      </c>
      <c r="F9" s="11">
        <f t="shared" si="2"/>
        <v>47.979141735450966</v>
      </c>
      <c r="G9" s="200">
        <f t="shared" si="3"/>
        <v>2.6436790167303492E-2</v>
      </c>
      <c r="H9" s="11"/>
      <c r="I9" s="10" t="str">
        <f>name!E5</f>
        <v>Professional occupations</v>
      </c>
      <c r="J9" s="11">
        <v>190.18854158867555</v>
      </c>
      <c r="K9" s="11">
        <v>223.94552430396959</v>
      </c>
      <c r="L9" s="11">
        <v>33.7569827152941</v>
      </c>
      <c r="M9" s="11">
        <v>96.12849295121795</v>
      </c>
      <c r="N9" s="11">
        <v>129.88547566651204</v>
      </c>
      <c r="O9" s="11"/>
      <c r="P9" s="10" t="str">
        <f>name!D6</f>
        <v>21 Science, research, engineering and technology professionals</v>
      </c>
      <c r="Q9" s="11">
        <v>40.345753300532557</v>
      </c>
      <c r="R9" s="11">
        <v>54.222970876558669</v>
      </c>
      <c r="S9" s="345">
        <f t="shared" si="4"/>
        <v>13.877217576026112</v>
      </c>
      <c r="T9" s="345">
        <v>16.084608279103279</v>
      </c>
      <c r="U9" s="345">
        <f t="shared" si="5"/>
        <v>29.961825855129391</v>
      </c>
      <c r="V9" s="346">
        <f t="shared" si="6"/>
        <v>2.2620121010822558E-2</v>
      </c>
      <c r="X9" s="10" t="str">
        <f>name!B6</f>
        <v>Food drink and tobacco</v>
      </c>
      <c r="Y9" s="11">
        <v>6.9630000000000054</v>
      </c>
      <c r="Z9" s="11">
        <v>8.6259999999999781</v>
      </c>
      <c r="AA9" s="345">
        <f t="shared" si="7"/>
        <v>1.6629999999999727</v>
      </c>
      <c r="AB9" s="11">
        <v>3.5645186190946796</v>
      </c>
      <c r="AC9" s="345">
        <f t="shared" si="8"/>
        <v>5.2275186190946528</v>
      </c>
      <c r="AD9" s="348">
        <f t="shared" si="9"/>
        <v>2.7942072338992263E-2</v>
      </c>
    </row>
    <row r="10" spans="1:30" x14ac:dyDescent="0.2">
      <c r="A10" s="10" t="str">
        <f>name!D7</f>
        <v>22 Health professionals</v>
      </c>
      <c r="B10" s="11">
        <f t="shared" si="2"/>
        <v>35.524802508335291</v>
      </c>
      <c r="C10" s="11">
        <f t="shared" si="2"/>
        <v>35.417031230075914</v>
      </c>
      <c r="D10" s="11">
        <f t="shared" si="2"/>
        <v>-0.10777127825937755</v>
      </c>
      <c r="E10" s="11">
        <f t="shared" si="2"/>
        <v>18.596438304663742</v>
      </c>
      <c r="F10" s="11">
        <f t="shared" si="2"/>
        <v>18.488667026404364</v>
      </c>
      <c r="G10" s="200">
        <f t="shared" si="3"/>
        <v>2.846394579026601E-2</v>
      </c>
      <c r="H10" s="11"/>
      <c r="I10" s="10" t="str">
        <f>name!E6</f>
        <v>Associate professional occupations</v>
      </c>
      <c r="J10" s="11">
        <v>119.33506690904244</v>
      </c>
      <c r="K10" s="11">
        <v>135.67917245799092</v>
      </c>
      <c r="L10" s="11">
        <v>16.344105548948455</v>
      </c>
      <c r="M10" s="11">
        <v>59.611173289622208</v>
      </c>
      <c r="N10" s="11">
        <v>75.955278838570678</v>
      </c>
      <c r="O10" s="11"/>
      <c r="P10" s="10" t="str">
        <f>name!D7</f>
        <v>22 Health professionals</v>
      </c>
      <c r="Q10" s="11">
        <v>8.0608468033932628</v>
      </c>
      <c r="R10" s="11">
        <v>8.2513261977116876</v>
      </c>
      <c r="S10" s="345">
        <f t="shared" si="4"/>
        <v>0.19047939431842487</v>
      </c>
      <c r="T10" s="345">
        <v>2.9826326064162054</v>
      </c>
      <c r="U10" s="345">
        <f t="shared" si="5"/>
        <v>3.1731120007346303</v>
      </c>
      <c r="V10" s="346">
        <f t="shared" si="6"/>
        <v>2.1209902004454495E-2</v>
      </c>
      <c r="X10" s="10" t="str">
        <f>name!B7</f>
        <v>Engineering</v>
      </c>
      <c r="Y10" s="11">
        <v>10.632000000000033</v>
      </c>
      <c r="Z10" s="11">
        <v>7.8359999999999843</v>
      </c>
      <c r="AA10" s="345">
        <f t="shared" si="7"/>
        <v>-2.7960000000000491</v>
      </c>
      <c r="AB10" s="11">
        <v>3.9143434311447356</v>
      </c>
      <c r="AC10" s="345">
        <f t="shared" si="8"/>
        <v>1.1183434311446865</v>
      </c>
      <c r="AD10" s="348">
        <f t="shared" si="9"/>
        <v>2.111798284290467E-2</v>
      </c>
    </row>
    <row r="11" spans="1:30" x14ac:dyDescent="0.2">
      <c r="A11" s="10" t="str">
        <f>name!D8</f>
        <v>23 Teaching and other educational professionals</v>
      </c>
      <c r="B11" s="11">
        <f t="shared" si="2"/>
        <v>41.266498406253952</v>
      </c>
      <c r="C11" s="11">
        <f t="shared" si="2"/>
        <v>42.528113961393963</v>
      </c>
      <c r="D11" s="11">
        <f t="shared" si="2"/>
        <v>1.2616155551400234</v>
      </c>
      <c r="E11" s="11">
        <f t="shared" si="2"/>
        <v>21.071691285922963</v>
      </c>
      <c r="F11" s="11">
        <f t="shared" si="2"/>
        <v>22.333306841062996</v>
      </c>
      <c r="G11" s="200">
        <f t="shared" si="3"/>
        <v>2.7883207671987487E-2</v>
      </c>
      <c r="H11" s="11"/>
      <c r="I11" s="10" t="str">
        <f>name!E7</f>
        <v>Administrative and secretarial occupations</v>
      </c>
      <c r="J11" s="11">
        <v>88.759227152826455</v>
      </c>
      <c r="K11" s="11">
        <v>81.772119592963108</v>
      </c>
      <c r="L11" s="11">
        <v>-6.9871075598633485</v>
      </c>
      <c r="M11" s="11">
        <v>43.986049649459787</v>
      </c>
      <c r="N11" s="11">
        <v>36.998942089596447</v>
      </c>
      <c r="O11" s="11"/>
      <c r="P11" s="10" t="str">
        <f>name!D8</f>
        <v>23 Teaching and other educational professionals</v>
      </c>
      <c r="Q11" s="11">
        <v>12.778614876975169</v>
      </c>
      <c r="R11" s="11">
        <v>13.56220810132826</v>
      </c>
      <c r="S11" s="345">
        <f t="shared" si="4"/>
        <v>0.78359322435309053</v>
      </c>
      <c r="T11" s="345">
        <v>5.5863284848835457</v>
      </c>
      <c r="U11" s="345">
        <f t="shared" si="5"/>
        <v>6.3699217092366363</v>
      </c>
      <c r="V11" s="346">
        <f t="shared" si="6"/>
        <v>2.4472694283166119E-2</v>
      </c>
      <c r="X11" s="10" t="str">
        <f>name!B8</f>
        <v>Rest of manufacturing</v>
      </c>
      <c r="Y11" s="11">
        <v>34.712000000000053</v>
      </c>
      <c r="Z11" s="11">
        <v>29.909999999999993</v>
      </c>
      <c r="AA11" s="345">
        <f t="shared" si="7"/>
        <v>-4.80200000000006</v>
      </c>
      <c r="AB11" s="11">
        <v>13.663616642527128</v>
      </c>
      <c r="AC11" s="345">
        <f t="shared" si="8"/>
        <v>8.8616166425270677</v>
      </c>
      <c r="AD11" s="348">
        <f t="shared" si="9"/>
        <v>2.2373989131306615E-2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59.952857476822764</v>
      </c>
      <c r="C12" s="11">
        <f t="shared" si="2"/>
        <v>70.179439204359724</v>
      </c>
      <c r="D12" s="11">
        <f t="shared" si="2"/>
        <v>10.22658172753696</v>
      </c>
      <c r="E12" s="11">
        <f t="shared" si="2"/>
        <v>30.857778336056771</v>
      </c>
      <c r="F12" s="11">
        <f t="shared" si="2"/>
        <v>41.084360063593721</v>
      </c>
      <c r="G12" s="200">
        <f t="shared" si="3"/>
        <v>2.8067875124060837E-2</v>
      </c>
      <c r="H12" s="11"/>
      <c r="I12" s="10" t="str">
        <f>name!E8</f>
        <v>Skilled trades occupations</v>
      </c>
      <c r="J12" s="11">
        <v>74.267803663487513</v>
      </c>
      <c r="K12" s="11">
        <v>76.911640332418045</v>
      </c>
      <c r="L12" s="11">
        <v>2.6438366689305419</v>
      </c>
      <c r="M12" s="11">
        <v>32.714579882874915</v>
      </c>
      <c r="N12" s="11">
        <v>35.358416551805462</v>
      </c>
      <c r="O12" s="11"/>
      <c r="P12" s="10" t="str">
        <f>name!D9</f>
        <v>24 Business, media and public service professionals</v>
      </c>
      <c r="Q12" s="11">
        <v>32.904594336335961</v>
      </c>
      <c r="R12" s="11">
        <v>38.549094477562683</v>
      </c>
      <c r="S12" s="345">
        <f t="shared" si="4"/>
        <v>5.6445001412267217</v>
      </c>
      <c r="T12" s="345">
        <v>15.079854679632319</v>
      </c>
      <c r="U12" s="345">
        <f t="shared" si="5"/>
        <v>20.724354820859041</v>
      </c>
      <c r="V12" s="346">
        <f t="shared" si="6"/>
        <v>2.5469933336168538E-2</v>
      </c>
      <c r="X12" s="10" t="str">
        <f>name!B9</f>
        <v>Electricity and gas</v>
      </c>
      <c r="Y12" s="11">
        <v>3.7490000000000001</v>
      </c>
      <c r="Z12" s="11">
        <v>3.6930000000000094</v>
      </c>
      <c r="AA12" s="345">
        <f t="shared" si="7"/>
        <v>-5.5999999999990724E-2</v>
      </c>
      <c r="AB12" s="11">
        <v>1.6027155232168051</v>
      </c>
      <c r="AC12" s="345">
        <f t="shared" si="8"/>
        <v>1.5467155232168144</v>
      </c>
      <c r="AD12" s="348">
        <f t="shared" si="9"/>
        <v>2.4012297019474715E-2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15.54242867286462</v>
      </c>
      <c r="C13" s="11">
        <f t="shared" si="2"/>
        <v>16.186036732466921</v>
      </c>
      <c r="D13" s="11">
        <f t="shared" si="2"/>
        <v>0.64360805960229661</v>
      </c>
      <c r="E13" s="11">
        <f t="shared" si="2"/>
        <v>6.274245945748663</v>
      </c>
      <c r="F13" s="11">
        <f t="shared" si="2"/>
        <v>6.917854005350959</v>
      </c>
      <c r="G13" s="200">
        <f t="shared" si="3"/>
        <v>2.2864198647923439E-2</v>
      </c>
      <c r="H13" s="11"/>
      <c r="I13" s="10" t="str">
        <f>name!E9</f>
        <v>Caring, leisure and other service occupations</v>
      </c>
      <c r="J13" s="11">
        <v>82.156556763987481</v>
      </c>
      <c r="K13" s="11">
        <v>87.041574865411079</v>
      </c>
      <c r="L13" s="11">
        <v>4.8850181014235821</v>
      </c>
      <c r="M13" s="11">
        <v>45.354371350526861</v>
      </c>
      <c r="N13" s="11">
        <v>50.239389451950437</v>
      </c>
      <c r="O13" s="11"/>
      <c r="P13" s="10" t="str">
        <f>name!D10</f>
        <v>31 Science, engineering and technology associate professionals</v>
      </c>
      <c r="Q13" s="11">
        <v>10.717133597619958</v>
      </c>
      <c r="R13" s="11">
        <v>10.010580958263207</v>
      </c>
      <c r="S13" s="345">
        <f t="shared" si="4"/>
        <v>-0.70655263935675094</v>
      </c>
      <c r="T13" s="345">
        <v>3.5265318814569517</v>
      </c>
      <c r="U13" s="345">
        <f t="shared" si="5"/>
        <v>2.8199792421002008</v>
      </c>
      <c r="V13" s="346">
        <f t="shared" si="6"/>
        <v>1.9145539548847568E-2</v>
      </c>
      <c r="X13" s="10" t="str">
        <f>name!B10</f>
        <v>Water and sewerage</v>
      </c>
      <c r="Y13" s="11">
        <v>6.720999999999969</v>
      </c>
      <c r="Z13" s="11">
        <v>8.0459999999999905</v>
      </c>
      <c r="AA13" s="345">
        <f t="shared" si="7"/>
        <v>1.3250000000000215</v>
      </c>
      <c r="AB13" s="11">
        <v>3.166990571757609</v>
      </c>
      <c r="AC13" s="345">
        <f t="shared" si="8"/>
        <v>4.4919905717576309</v>
      </c>
      <c r="AD13" s="348">
        <f t="shared" si="9"/>
        <v>2.6073039640527984E-2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15.633508824414326</v>
      </c>
      <c r="C14" s="11">
        <f t="shared" si="2"/>
        <v>27.264908208618529</v>
      </c>
      <c r="D14" s="11">
        <f t="shared" si="2"/>
        <v>11.631399384204203</v>
      </c>
      <c r="E14" s="11">
        <f t="shared" si="2"/>
        <v>14.021581966302991</v>
      </c>
      <c r="F14" s="11">
        <f t="shared" si="2"/>
        <v>25.652981350507197</v>
      </c>
      <c r="G14" s="200">
        <f t="shared" si="3"/>
        <v>4.360508446507172E-2</v>
      </c>
      <c r="H14" s="11"/>
      <c r="I14" s="10" t="str">
        <f>name!E10</f>
        <v>Sales and customer service occupations</v>
      </c>
      <c r="J14" s="11">
        <v>65.475497099045754</v>
      </c>
      <c r="K14" s="11">
        <v>66.785370477123593</v>
      </c>
      <c r="L14" s="11">
        <v>1.3098733780778411</v>
      </c>
      <c r="M14" s="11">
        <v>29.420412826879755</v>
      </c>
      <c r="N14" s="11">
        <v>30.730286204957594</v>
      </c>
      <c r="O14" s="11"/>
      <c r="P14" s="10" t="str">
        <f>name!D11</f>
        <v>32 Health and social care associate professionals</v>
      </c>
      <c r="Q14" s="11">
        <v>3.169295109640117</v>
      </c>
      <c r="R14" s="11">
        <v>4.5891365197095064</v>
      </c>
      <c r="S14" s="345">
        <f t="shared" si="4"/>
        <v>1.4198414100693895</v>
      </c>
      <c r="T14" s="345">
        <v>1.9402446809031126</v>
      </c>
      <c r="U14" s="345">
        <f t="shared" si="5"/>
        <v>3.3600860909725023</v>
      </c>
      <c r="V14" s="346">
        <f t="shared" si="6"/>
        <v>3.2352325308794727E-2</v>
      </c>
      <c r="X14" s="10" t="str">
        <f>name!B11</f>
        <v>Construction</v>
      </c>
      <c r="Y14" s="11">
        <v>74.808000000000291</v>
      </c>
      <c r="Z14" s="11">
        <v>85.652999999999977</v>
      </c>
      <c r="AA14" s="345">
        <f t="shared" si="7"/>
        <v>10.844999999999686</v>
      </c>
      <c r="AB14" s="11">
        <v>33.490349462231407</v>
      </c>
      <c r="AC14" s="345">
        <f t="shared" si="8"/>
        <v>44.335349462231093</v>
      </c>
      <c r="AD14" s="348">
        <f t="shared" si="9"/>
        <v>2.4971019797456195E-2</v>
      </c>
    </row>
    <row r="15" spans="1:30" x14ac:dyDescent="0.2">
      <c r="A15" s="10" t="str">
        <f>name!D12</f>
        <v>33 Protective service occupations</v>
      </c>
      <c r="B15" s="11">
        <f t="shared" si="2"/>
        <v>12.053922044251626</v>
      </c>
      <c r="C15" s="11">
        <f t="shared" si="2"/>
        <v>11.302650913932322</v>
      </c>
      <c r="D15" s="11">
        <f t="shared" si="2"/>
        <v>-0.75127113031930626</v>
      </c>
      <c r="E15" s="11">
        <f t="shared" si="2"/>
        <v>3.7622690275942614</v>
      </c>
      <c r="F15" s="11">
        <f t="shared" si="2"/>
        <v>3.0109978972749554</v>
      </c>
      <c r="G15" s="200">
        <f t="shared" si="3"/>
        <v>1.8274578522590845E-2</v>
      </c>
      <c r="H15" s="11"/>
      <c r="I15" s="10" t="str">
        <f>name!E11</f>
        <v>Process, plant and machine operatives</v>
      </c>
      <c r="J15" s="11">
        <v>39.203858172667687</v>
      </c>
      <c r="K15" s="11">
        <v>39.377798880179782</v>
      </c>
      <c r="L15" s="11">
        <v>0.17394070751209689</v>
      </c>
      <c r="M15" s="11">
        <v>19.075339939266197</v>
      </c>
      <c r="N15" s="11">
        <v>19.249280646778292</v>
      </c>
      <c r="O15" s="11"/>
      <c r="P15" s="10" t="str">
        <f>name!D12</f>
        <v>33 Protective service occupations</v>
      </c>
      <c r="Q15" s="11">
        <v>8.7776366782995563</v>
      </c>
      <c r="R15" s="11">
        <v>7.4525805315991853</v>
      </c>
      <c r="S15" s="345">
        <f t="shared" si="4"/>
        <v>-1.325056146700371</v>
      </c>
      <c r="T15" s="345">
        <v>2.1234980335160816</v>
      </c>
      <c r="U15" s="345">
        <f t="shared" si="5"/>
        <v>0.7984418868157106</v>
      </c>
      <c r="V15" s="346">
        <f t="shared" si="6"/>
        <v>1.4548797351002118E-2</v>
      </c>
      <c r="X15" s="10" t="str">
        <f>name!B12</f>
        <v>Wholesale and retail trade</v>
      </c>
      <c r="Y15" s="11">
        <v>137.34500000000034</v>
      </c>
      <c r="Z15" s="11">
        <v>139.80599999999976</v>
      </c>
      <c r="AA15" s="345">
        <f t="shared" si="7"/>
        <v>2.4609999999994159</v>
      </c>
      <c r="AB15" s="11">
        <v>63.383708927460752</v>
      </c>
      <c r="AC15" s="345">
        <f t="shared" si="8"/>
        <v>65.844708927460175</v>
      </c>
      <c r="AD15" s="348">
        <f t="shared" si="9"/>
        <v>2.5619908679746395E-2</v>
      </c>
    </row>
    <row r="16" spans="1:30" x14ac:dyDescent="0.2">
      <c r="A16" s="10" t="str">
        <f>name!D13</f>
        <v>34 Culture, media and sports occupations</v>
      </c>
      <c r="B16" s="11">
        <f t="shared" si="2"/>
        <v>18.36065165194568</v>
      </c>
      <c r="C16" s="11">
        <f t="shared" si="2"/>
        <v>18.232867487927503</v>
      </c>
      <c r="D16" s="11">
        <f t="shared" si="2"/>
        <v>-0.1277841640181826</v>
      </c>
      <c r="E16" s="11">
        <f t="shared" si="2"/>
        <v>8.1003504696270596</v>
      </c>
      <c r="F16" s="11">
        <f t="shared" si="2"/>
        <v>7.9725663056088782</v>
      </c>
      <c r="G16" s="200">
        <f t="shared" si="3"/>
        <v>2.4663374536317395E-2</v>
      </c>
      <c r="H16" s="11"/>
      <c r="I16" s="10" t="str">
        <f>name!E12</f>
        <v>Elementary occupations</v>
      </c>
      <c r="J16" s="11">
        <v>89.559548693378886</v>
      </c>
      <c r="K16" s="11">
        <v>87.726644796751145</v>
      </c>
      <c r="L16" s="11">
        <v>-1.8329038966277285</v>
      </c>
      <c r="M16" s="11">
        <v>41.911143153478669</v>
      </c>
      <c r="N16" s="11">
        <v>40.078239256850942</v>
      </c>
      <c r="O16" s="11"/>
      <c r="P16" s="10" t="str">
        <f>name!D13</f>
        <v>34 Culture, media and sports occupations</v>
      </c>
      <c r="Q16" s="11">
        <v>8.965606819913388</v>
      </c>
      <c r="R16" s="11">
        <v>9.0338210384651116</v>
      </c>
      <c r="S16" s="345">
        <f t="shared" si="4"/>
        <v>6.8214218551723604E-2</v>
      </c>
      <c r="T16" s="345">
        <v>3.3845386940250286</v>
      </c>
      <c r="U16" s="345">
        <f t="shared" si="5"/>
        <v>3.4527529125767522</v>
      </c>
      <c r="V16" s="346">
        <f t="shared" si="6"/>
        <v>2.1581043845456449E-2</v>
      </c>
      <c r="X16" s="10" t="str">
        <f>name!B13</f>
        <v>Transport and storage</v>
      </c>
      <c r="Y16" s="11">
        <v>43.684999999999967</v>
      </c>
      <c r="Z16" s="11">
        <v>46.098999999999954</v>
      </c>
      <c r="AA16" s="345">
        <f t="shared" si="7"/>
        <v>2.4139999999999873</v>
      </c>
      <c r="AB16" s="11">
        <v>20.469287274784197</v>
      </c>
      <c r="AC16" s="345">
        <f t="shared" si="8"/>
        <v>22.883287274784184</v>
      </c>
      <c r="AD16" s="348">
        <f t="shared" si="9"/>
        <v>2.595006414547818E-2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57.744555715566179</v>
      </c>
      <c r="C17" s="11">
        <f t="shared" si="10"/>
        <v>62.692709115045623</v>
      </c>
      <c r="D17" s="11">
        <f t="shared" si="10"/>
        <v>4.9481533994794447</v>
      </c>
      <c r="E17" s="11">
        <f t="shared" si="10"/>
        <v>27.452725880349234</v>
      </c>
      <c r="F17" s="11">
        <f t="shared" si="10"/>
        <v>32.400879279828679</v>
      </c>
      <c r="G17" s="200">
        <f t="shared" si="3"/>
        <v>2.6268454109482864E-2</v>
      </c>
      <c r="H17" s="11"/>
      <c r="O17" s="11"/>
      <c r="P17" s="10" t="str">
        <f>name!D14</f>
        <v>35 Business and public service associate professionals</v>
      </c>
      <c r="Q17" s="11">
        <v>30.131606950214557</v>
      </c>
      <c r="R17" s="11">
        <v>31.710165124181085</v>
      </c>
      <c r="S17" s="345">
        <f t="shared" si="4"/>
        <v>1.5785581739665275</v>
      </c>
      <c r="T17" s="345">
        <v>11.840203700083947</v>
      </c>
      <c r="U17" s="345">
        <f t="shared" si="5"/>
        <v>13.418761874050475</v>
      </c>
      <c r="V17" s="346">
        <f t="shared" si="6"/>
        <v>2.2340802212935218E-2</v>
      </c>
      <c r="X17" s="10" t="str">
        <f>name!B14</f>
        <v>Accommodation and food</v>
      </c>
      <c r="Y17" s="11">
        <v>56.081000000000074</v>
      </c>
      <c r="Z17" s="11">
        <v>67.627000000000052</v>
      </c>
      <c r="AA17" s="345">
        <f t="shared" si="7"/>
        <v>11.545999999999978</v>
      </c>
      <c r="AB17" s="11">
        <v>30.167012177253341</v>
      </c>
      <c r="AC17" s="345">
        <f t="shared" si="8"/>
        <v>41.713012177253319</v>
      </c>
      <c r="AD17" s="348">
        <f t="shared" si="9"/>
        <v>2.911100637190045E-2</v>
      </c>
    </row>
    <row r="18" spans="1:30" x14ac:dyDescent="0.2">
      <c r="A18" s="10" t="str">
        <f>name!D15</f>
        <v>41 Administrative occupations</v>
      </c>
      <c r="B18" s="11">
        <f t="shared" si="10"/>
        <v>70.515440415852595</v>
      </c>
      <c r="C18" s="11">
        <f t="shared" si="10"/>
        <v>69.069522460433319</v>
      </c>
      <c r="D18" s="11">
        <f t="shared" si="10"/>
        <v>-1.4459179554192771</v>
      </c>
      <c r="E18" s="11">
        <f t="shared" si="10"/>
        <v>35.753546999701996</v>
      </c>
      <c r="F18" s="11">
        <f t="shared" si="10"/>
        <v>34.307629044282727</v>
      </c>
      <c r="G18" s="200">
        <f t="shared" si="3"/>
        <v>2.7720030983801491E-2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19.024765781820999</v>
      </c>
      <c r="R18" s="11">
        <v>21.688934324939183</v>
      </c>
      <c r="S18" s="345">
        <f t="shared" si="4"/>
        <v>2.6641685431181834</v>
      </c>
      <c r="T18" s="345">
        <v>7.519806494344806</v>
      </c>
      <c r="U18" s="345">
        <f t="shared" si="5"/>
        <v>10.183975037462989</v>
      </c>
      <c r="V18" s="346">
        <f t="shared" si="6"/>
        <v>2.2453958960803266E-2</v>
      </c>
      <c r="X18" s="10" t="str">
        <f>name!B15</f>
        <v>Media</v>
      </c>
      <c r="Y18" s="11">
        <v>5.7389999999999946</v>
      </c>
      <c r="Z18" s="11">
        <v>5.3730000000000002</v>
      </c>
      <c r="AA18" s="345">
        <f t="shared" si="7"/>
        <v>-0.36599999999999433</v>
      </c>
      <c r="AB18" s="11">
        <v>2.6494946260636096</v>
      </c>
      <c r="AC18" s="345">
        <f t="shared" si="8"/>
        <v>2.2834946260636153</v>
      </c>
      <c r="AD18" s="348">
        <f t="shared" si="9"/>
        <v>2.5627964575892337E-2</v>
      </c>
    </row>
    <row r="19" spans="1:30" x14ac:dyDescent="0.2">
      <c r="A19" s="10" t="str">
        <f>name!D16</f>
        <v>42 Secretarial and related occupations</v>
      </c>
      <c r="B19" s="11">
        <f t="shared" si="10"/>
        <v>18.243786736973863</v>
      </c>
      <c r="C19" s="11">
        <f t="shared" si="10"/>
        <v>12.702597132529791</v>
      </c>
      <c r="D19" s="11">
        <f t="shared" si="10"/>
        <v>-5.5411896044440718</v>
      </c>
      <c r="E19" s="11">
        <f t="shared" si="10"/>
        <v>8.2325026497577891</v>
      </c>
      <c r="F19" s="11">
        <f t="shared" si="10"/>
        <v>2.6913130453137173</v>
      </c>
      <c r="G19" s="200">
        <f t="shared" si="3"/>
        <v>2.513912477806568E-2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1.5988521678507244</v>
      </c>
      <c r="K19" s="11">
        <f t="array" ref="K19:K27">MMULT(aggregation!$B$13:$AA$21,C36:C61)</f>
        <v>2.2587207322320397</v>
      </c>
      <c r="L19" s="11">
        <f t="array" ref="L19:L27">MMULT(aggregation!$B$13:$AA$21,D36:D61)</f>
        <v>0.65986856438131536</v>
      </c>
      <c r="M19" s="11">
        <f t="array" ref="M19:M27">MMULT(aggregation!$B$13:$AA$21,E36:E61)</f>
        <v>1.0519128170479188</v>
      </c>
      <c r="N19" s="11">
        <f t="array" ref="N19:N27">MMULT(aggregation!$B$13:$AA$21,F36:F61)</f>
        <v>1.7117813814292344</v>
      </c>
      <c r="O19" s="11"/>
      <c r="P19" s="10" t="str">
        <f>name!D16</f>
        <v>42 Secretarial and related occupations</v>
      </c>
      <c r="Q19" s="11">
        <v>0.72890185819199538</v>
      </c>
      <c r="R19" s="11">
        <v>0.79182782661403606</v>
      </c>
      <c r="S19" s="345">
        <f t="shared" si="4"/>
        <v>6.2925968422040679E-2</v>
      </c>
      <c r="T19" s="345">
        <v>0.23410741910400951</v>
      </c>
      <c r="U19" s="345">
        <f t="shared" si="5"/>
        <v>0.29703338752605019</v>
      </c>
      <c r="V19" s="346">
        <f t="shared" si="6"/>
        <v>1.8741725352691807E-2</v>
      </c>
      <c r="X19" s="10" t="str">
        <f>name!B16</f>
        <v>Information technology</v>
      </c>
      <c r="Y19" s="11">
        <v>19.668999999999997</v>
      </c>
      <c r="Z19" s="11">
        <v>23.746000000000016</v>
      </c>
      <c r="AA19" s="345">
        <f t="shared" si="7"/>
        <v>4.0770000000000195</v>
      </c>
      <c r="AB19" s="11">
        <v>9.4762321555341789</v>
      </c>
      <c r="AC19" s="345">
        <f t="shared" si="8"/>
        <v>13.553232155534198</v>
      </c>
      <c r="AD19" s="348">
        <f t="shared" si="9"/>
        <v>2.6563178405435206E-2</v>
      </c>
    </row>
    <row r="20" spans="1:30" x14ac:dyDescent="0.2">
      <c r="A20" s="10" t="str">
        <f>name!D17</f>
        <v>51 Skilled agricultural and related trades</v>
      </c>
      <c r="B20" s="11">
        <f t="shared" si="10"/>
        <v>8.7622977667076274</v>
      </c>
      <c r="C20" s="11">
        <f t="shared" si="10"/>
        <v>10.157537838415415</v>
      </c>
      <c r="D20" s="11">
        <f t="shared" si="10"/>
        <v>1.3952400717077889</v>
      </c>
      <c r="E20" s="11">
        <f t="shared" si="10"/>
        <v>5.2293940857510117</v>
      </c>
      <c r="F20" s="11">
        <f t="shared" si="10"/>
        <v>6.6246341574588001</v>
      </c>
      <c r="G20" s="200">
        <f t="shared" si="3"/>
        <v>3.1692202770932765E-2</v>
      </c>
      <c r="H20" s="11"/>
      <c r="I20" s="11" t="str">
        <f t="shared" si="11"/>
        <v>Professional occupations</v>
      </c>
      <c r="J20" s="11">
        <v>9.9843044951138111</v>
      </c>
      <c r="K20" s="11">
        <v>14.346532828606438</v>
      </c>
      <c r="L20" s="11">
        <v>4.3622283334926273</v>
      </c>
      <c r="M20" s="11">
        <v>5.7360138910886054</v>
      </c>
      <c r="N20" s="11">
        <v>10.098242224581231</v>
      </c>
      <c r="O20" s="11"/>
      <c r="P20" s="10" t="str">
        <f>name!D17</f>
        <v>51 Skilled agricultural and related trades</v>
      </c>
      <c r="Q20" s="11">
        <v>6.5327417601202828</v>
      </c>
      <c r="R20" s="11">
        <v>7.2026799849683973</v>
      </c>
      <c r="S20" s="345">
        <f t="shared" si="4"/>
        <v>0.66993822484811449</v>
      </c>
      <c r="T20" s="345">
        <v>3.4621112919879633</v>
      </c>
      <c r="U20" s="345">
        <f t="shared" si="5"/>
        <v>4.1320495168360782</v>
      </c>
      <c r="V20" s="346">
        <f t="shared" si="6"/>
        <v>2.8755242798963243E-2</v>
      </c>
      <c r="X20" s="10" t="str">
        <f>name!B17</f>
        <v>Finance and insurance</v>
      </c>
      <c r="Y20" s="11">
        <v>21.414999999999988</v>
      </c>
      <c r="Z20" s="11">
        <v>19.171999999999976</v>
      </c>
      <c r="AA20" s="345">
        <f t="shared" si="7"/>
        <v>-2.2430000000000128</v>
      </c>
      <c r="AB20" s="11">
        <v>9.7816184327204443</v>
      </c>
      <c r="AC20" s="345">
        <f t="shared" si="8"/>
        <v>7.5386184327204315</v>
      </c>
      <c r="AD20" s="348">
        <f t="shared" si="9"/>
        <v>2.5398385939336077E-2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25.41645722897438</v>
      </c>
      <c r="C21" s="11">
        <f t="shared" si="10"/>
        <v>25.640193043476934</v>
      </c>
      <c r="D21" s="11">
        <f t="shared" si="10"/>
        <v>0.22373581450255464</v>
      </c>
      <c r="E21" s="11">
        <f t="shared" si="10"/>
        <v>9.8567490614257345</v>
      </c>
      <c r="F21" s="11">
        <f t="shared" si="10"/>
        <v>10.08048487592829</v>
      </c>
      <c r="G21" s="200">
        <f t="shared" si="3"/>
        <v>2.2088875880049041E-2</v>
      </c>
      <c r="H21" s="11"/>
      <c r="I21" s="11" t="str">
        <f t="shared" si="11"/>
        <v>Associate professional occupations</v>
      </c>
      <c r="J21" s="11">
        <v>1.5977817509684655</v>
      </c>
      <c r="K21" s="11">
        <v>2.5673139591773397</v>
      </c>
      <c r="L21" s="11">
        <v>0.96953220820887442</v>
      </c>
      <c r="M21" s="11">
        <v>1.0353625779394062</v>
      </c>
      <c r="N21" s="11">
        <v>2.0048947861482809</v>
      </c>
      <c r="O21" s="11"/>
      <c r="P21" s="10" t="str">
        <f>name!D18</f>
        <v>52 Skilled metal, electrical and electronic trades</v>
      </c>
      <c r="Q21" s="11">
        <v>24.657575312600031</v>
      </c>
      <c r="R21" s="11">
        <v>23.711321379672494</v>
      </c>
      <c r="S21" s="345">
        <f t="shared" si="4"/>
        <v>-0.94625393292753657</v>
      </c>
      <c r="T21" s="345">
        <v>9.0140171599994137</v>
      </c>
      <c r="U21" s="345">
        <f t="shared" si="5"/>
        <v>8.0677632270718771</v>
      </c>
      <c r="V21" s="346">
        <f t="shared" si="6"/>
        <v>2.0988583419496054E-2</v>
      </c>
      <c r="X21" s="10" t="str">
        <f>name!B18</f>
        <v>Real estate</v>
      </c>
      <c r="Y21" s="11">
        <v>15.09299999999997</v>
      </c>
      <c r="Z21" s="11">
        <v>16.823999999999977</v>
      </c>
      <c r="AA21" s="345">
        <f t="shared" si="7"/>
        <v>1.731000000000007</v>
      </c>
      <c r="AB21" s="11">
        <v>7.7169007365217972</v>
      </c>
      <c r="AC21" s="345">
        <f t="shared" si="8"/>
        <v>9.4479007365218042</v>
      </c>
      <c r="AD21" s="348">
        <f t="shared" si="9"/>
        <v>2.7913385661753498E-2</v>
      </c>
    </row>
    <row r="22" spans="1:30" x14ac:dyDescent="0.2">
      <c r="A22" s="10" t="str">
        <f>name!D19</f>
        <v>53 Skilled construction and building trades</v>
      </c>
      <c r="B22" s="11">
        <f t="shared" si="10"/>
        <v>24.02774454077948</v>
      </c>
      <c r="C22" s="11">
        <f t="shared" si="10"/>
        <v>22.514500124524755</v>
      </c>
      <c r="D22" s="11">
        <f t="shared" si="10"/>
        <v>-1.5132444162547252</v>
      </c>
      <c r="E22" s="11">
        <f t="shared" si="10"/>
        <v>9.9752688208405385</v>
      </c>
      <c r="F22" s="11">
        <f t="shared" si="10"/>
        <v>8.4620244045858133</v>
      </c>
      <c r="G22" s="200">
        <f t="shared" si="3"/>
        <v>2.3419356288840065E-2</v>
      </c>
      <c r="H22" s="11"/>
      <c r="I22" s="11" t="str">
        <f t="shared" si="11"/>
        <v>Administrative and secretarial occupations</v>
      </c>
      <c r="J22" s="11">
        <v>0.5243682774144891</v>
      </c>
      <c r="K22" s="11">
        <v>0.97028033088027743</v>
      </c>
      <c r="L22" s="11">
        <v>0.44591205346578827</v>
      </c>
      <c r="M22" s="11">
        <v>0.4116174880988015</v>
      </c>
      <c r="N22" s="11">
        <v>0.85752954156458971</v>
      </c>
      <c r="O22" s="11"/>
      <c r="P22" s="10" t="str">
        <f>name!D19</f>
        <v>53 Skilled construction and building trades</v>
      </c>
      <c r="Q22" s="11">
        <v>23.55073542587176</v>
      </c>
      <c r="R22" s="11">
        <v>22.130245168956328</v>
      </c>
      <c r="S22" s="345">
        <f t="shared" si="4"/>
        <v>-1.4204902569154321</v>
      </c>
      <c r="T22" s="345">
        <v>9.7913340703476237</v>
      </c>
      <c r="U22" s="345">
        <f t="shared" si="5"/>
        <v>8.3708438134321916</v>
      </c>
      <c r="V22" s="346">
        <f t="shared" si="6"/>
        <v>2.3448212744520802E-2</v>
      </c>
      <c r="X22" s="10" t="str">
        <f>name!B19</f>
        <v>Professional services</v>
      </c>
      <c r="Y22" s="11">
        <v>60.995999999999889</v>
      </c>
      <c r="Z22" s="11">
        <v>70.514999999999915</v>
      </c>
      <c r="AA22" s="345">
        <f t="shared" si="7"/>
        <v>9.5190000000000268</v>
      </c>
      <c r="AB22" s="11">
        <v>31.822135312230252</v>
      </c>
      <c r="AC22" s="345">
        <f t="shared" si="8"/>
        <v>41.341135312230278</v>
      </c>
      <c r="AD22" s="348">
        <f t="shared" si="9"/>
        <v>2.8384286848562645E-2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16.061304127026023</v>
      </c>
      <c r="C23" s="11">
        <f t="shared" si="10"/>
        <v>18.599409326000945</v>
      </c>
      <c r="D23" s="11">
        <f t="shared" si="10"/>
        <v>2.5381051989749235</v>
      </c>
      <c r="E23" s="11">
        <f t="shared" si="10"/>
        <v>7.6531679148576366</v>
      </c>
      <c r="F23" s="11">
        <f t="shared" si="10"/>
        <v>10.19127311383256</v>
      </c>
      <c r="G23" s="200">
        <f t="shared" si="3"/>
        <v>2.6318546282103394E-2</v>
      </c>
      <c r="H23" s="11"/>
      <c r="I23" s="11" t="str">
        <f t="shared" si="11"/>
        <v>Skilled trades occupations</v>
      </c>
      <c r="J23" s="11">
        <v>0.14877111236810131</v>
      </c>
      <c r="K23" s="11">
        <v>0.24784873722125977</v>
      </c>
      <c r="L23" s="11">
        <v>9.907762485315845E-2</v>
      </c>
      <c r="M23" s="11">
        <v>0.1118051747406841</v>
      </c>
      <c r="N23" s="11">
        <v>0.21088279959384254</v>
      </c>
      <c r="O23" s="11"/>
      <c r="P23" s="10" t="str">
        <f>name!D20</f>
        <v>54 Textiles, printing and other skilled trades</v>
      </c>
      <c r="Q23" s="11">
        <v>9.2443775966060517</v>
      </c>
      <c r="R23" s="11">
        <v>10.685925475403645</v>
      </c>
      <c r="S23" s="345">
        <f t="shared" si="4"/>
        <v>1.4415478787975928</v>
      </c>
      <c r="T23" s="345">
        <v>3.327582360521312</v>
      </c>
      <c r="U23" s="345">
        <f t="shared" si="5"/>
        <v>4.7691302393189048</v>
      </c>
      <c r="V23" s="346">
        <f t="shared" si="6"/>
        <v>2.0708396864484779E-2</v>
      </c>
      <c r="X23" s="10" t="str">
        <f>name!B20</f>
        <v>Support services</v>
      </c>
      <c r="Y23" s="11">
        <v>70.801000000000016</v>
      </c>
      <c r="Z23" s="11">
        <v>81.715000000000117</v>
      </c>
      <c r="AA23" s="345">
        <f t="shared" si="7"/>
        <v>10.914000000000101</v>
      </c>
      <c r="AB23" s="11">
        <v>35.564724982336855</v>
      </c>
      <c r="AC23" s="345">
        <f t="shared" si="8"/>
        <v>46.478724982336956</v>
      </c>
      <c r="AD23" s="348">
        <f t="shared" si="9"/>
        <v>2.750549752804754E-2</v>
      </c>
    </row>
    <row r="24" spans="1:30" x14ac:dyDescent="0.2">
      <c r="A24" s="10" t="str">
        <f>name!D21</f>
        <v>61 Caring personal service occupations</v>
      </c>
      <c r="B24" s="11">
        <f t="shared" si="10"/>
        <v>60.525895320352902</v>
      </c>
      <c r="C24" s="11">
        <f t="shared" si="10"/>
        <v>66.514011351179136</v>
      </c>
      <c r="D24" s="11">
        <f t="shared" si="10"/>
        <v>5.9881160308262258</v>
      </c>
      <c r="E24" s="11">
        <f t="shared" si="10"/>
        <v>35.060982025474445</v>
      </c>
      <c r="F24" s="11">
        <f t="shared" si="10"/>
        <v>41.049098056300664</v>
      </c>
      <c r="G24" s="200">
        <f t="shared" si="3"/>
        <v>3.0933067836113048E-2</v>
      </c>
      <c r="H24" s="11"/>
      <c r="I24" s="11" t="str">
        <f t="shared" si="11"/>
        <v>Caring, leisure and other service occupations</v>
      </c>
      <c r="J24" s="11">
        <v>0.10240382858193363</v>
      </c>
      <c r="K24" s="11">
        <v>0.17418335284518718</v>
      </c>
      <c r="L24" s="11">
        <v>7.1779524263253541E-2</v>
      </c>
      <c r="M24" s="11">
        <v>7.8143413509894483E-2</v>
      </c>
      <c r="N24" s="11">
        <v>0.14992293777314802</v>
      </c>
      <c r="O24" s="11"/>
      <c r="P24" s="10" t="str">
        <f>name!D21</f>
        <v>61 Caring personal service occupations</v>
      </c>
      <c r="Q24" s="11">
        <v>11.364118086605709</v>
      </c>
      <c r="R24" s="11">
        <v>15.638115810689142</v>
      </c>
      <c r="S24" s="345">
        <f t="shared" si="4"/>
        <v>4.2739977240834328</v>
      </c>
      <c r="T24" s="345">
        <v>6.1702976142911492</v>
      </c>
      <c r="U24" s="345">
        <f t="shared" si="5"/>
        <v>10.444295338374582</v>
      </c>
      <c r="V24" s="346">
        <f t="shared" si="6"/>
        <v>2.9335704475220492E-2</v>
      </c>
      <c r="X24" s="10" t="str">
        <f>name!B21</f>
        <v>Public admin. and defence</v>
      </c>
      <c r="Y24" s="11">
        <v>37.81800000000009</v>
      </c>
      <c r="Z24" s="11">
        <v>38.524000000000008</v>
      </c>
      <c r="AA24" s="345">
        <f t="shared" si="7"/>
        <v>0.7059999999999178</v>
      </c>
      <c r="AB24" s="11">
        <v>18.69353227669037</v>
      </c>
      <c r="AC24" s="345">
        <f t="shared" si="8"/>
        <v>19.399532276690287</v>
      </c>
      <c r="AD24" s="348">
        <f t="shared" si="9"/>
        <v>2.7139036760085666E-2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20.593291008314516</v>
      </c>
      <c r="C25" s="11">
        <f t="shared" si="10"/>
        <v>19.655992508983179</v>
      </c>
      <c r="D25" s="11">
        <f t="shared" si="10"/>
        <v>-0.93729849933133369</v>
      </c>
      <c r="E25" s="11">
        <f t="shared" si="10"/>
        <v>9.873212805672285</v>
      </c>
      <c r="F25" s="11">
        <f t="shared" si="10"/>
        <v>8.9359143063409512</v>
      </c>
      <c r="G25" s="200">
        <f t="shared" si="3"/>
        <v>2.6454707631709207E-2</v>
      </c>
      <c r="H25" s="11"/>
      <c r="I25" s="11" t="str">
        <f t="shared" si="11"/>
        <v>Sales and customer service occupations</v>
      </c>
      <c r="J25" s="11">
        <v>0.18871652578562342</v>
      </c>
      <c r="K25" s="11">
        <v>0.29492508612693341</v>
      </c>
      <c r="L25" s="11">
        <v>0.10620856034130996</v>
      </c>
      <c r="M25" s="11">
        <v>0.11245040762387123</v>
      </c>
      <c r="N25" s="11">
        <v>0.21865896796518119</v>
      </c>
      <c r="O25" s="11"/>
      <c r="P25" s="10" t="str">
        <f>name!D22</f>
        <v>62 Leisure, travel and related personal service occupations</v>
      </c>
      <c r="Q25" s="11">
        <v>6.3788768315352282</v>
      </c>
      <c r="R25" s="11">
        <v>7.0355657131484914</v>
      </c>
      <c r="S25" s="345">
        <f t="shared" si="4"/>
        <v>0.65668888161326322</v>
      </c>
      <c r="T25" s="345">
        <v>2.8621406215641714</v>
      </c>
      <c r="U25" s="345">
        <f t="shared" si="5"/>
        <v>3.5188295031774346</v>
      </c>
      <c r="V25" s="346">
        <f t="shared" si="6"/>
        <v>2.5018502651282359E-2</v>
      </c>
      <c r="X25" s="10" t="str">
        <f>name!B22</f>
        <v>Education</v>
      </c>
      <c r="Y25" s="11">
        <v>79.579000000000065</v>
      </c>
      <c r="Z25" s="11">
        <v>81.220000000000184</v>
      </c>
      <c r="AA25" s="345">
        <f t="shared" si="7"/>
        <v>1.641000000000119</v>
      </c>
      <c r="AB25" s="11">
        <v>42.047532585462207</v>
      </c>
      <c r="AC25" s="345">
        <f t="shared" si="8"/>
        <v>43.688532585462326</v>
      </c>
      <c r="AD25" s="348">
        <f t="shared" si="9"/>
        <v>2.8684011730323755E-2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1.0373704353200757</v>
      </c>
      <c r="C26" s="11">
        <f t="shared" si="10"/>
        <v>0.87157100524876574</v>
      </c>
      <c r="D26" s="11">
        <f t="shared" si="10"/>
        <v>-0.16579943007130968</v>
      </c>
      <c r="E26" s="11">
        <f t="shared" si="10"/>
        <v>0.42017651938013795</v>
      </c>
      <c r="F26" s="11">
        <f t="shared" si="10"/>
        <v>0.25437708930882824</v>
      </c>
      <c r="G26" s="200">
        <f t="shared" si="3"/>
        <v>2.2929992803583099E-2</v>
      </c>
      <c r="H26" s="11"/>
      <c r="I26" s="11" t="str">
        <f t="shared" si="11"/>
        <v>Process, plant and machine operatives</v>
      </c>
      <c r="J26" s="11">
        <v>0.12002686203911012</v>
      </c>
      <c r="K26" s="11">
        <v>0.21456511137860723</v>
      </c>
      <c r="L26" s="11">
        <v>9.453824933949713E-2</v>
      </c>
      <c r="M26" s="11">
        <v>0.10239508604713417</v>
      </c>
      <c r="N26" s="11">
        <v>0.19693333538663127</v>
      </c>
      <c r="O26" s="11"/>
      <c r="P26" s="10" t="str">
        <f>name!D23</f>
        <v>63 Community and civil enforcement occupations</v>
      </c>
      <c r="Q26" s="11">
        <v>0.77851464724639652</v>
      </c>
      <c r="R26" s="11">
        <v>0.51207841383537878</v>
      </c>
      <c r="S26" s="345">
        <f t="shared" si="4"/>
        <v>-0.26643623341101774</v>
      </c>
      <c r="T26" s="345">
        <v>0.20324827924948086</v>
      </c>
      <c r="U26" s="345">
        <f t="shared" si="5"/>
        <v>-6.3187954161536886E-2</v>
      </c>
      <c r="V26" s="346">
        <f t="shared" si="6"/>
        <v>1.5584325461275972E-2</v>
      </c>
      <c r="X26" s="10" t="str">
        <f>name!B23</f>
        <v>Health and social work</v>
      </c>
      <c r="Y26" s="11">
        <v>107.22399999999988</v>
      </c>
      <c r="Z26" s="11">
        <v>111.83799999999972</v>
      </c>
      <c r="AA26" s="345">
        <f t="shared" si="7"/>
        <v>4.613999999999848</v>
      </c>
      <c r="AB26" s="11">
        <v>60.522457808012547</v>
      </c>
      <c r="AC26" s="345">
        <f t="shared" si="8"/>
        <v>65.136457808012395</v>
      </c>
      <c r="AD26" s="348">
        <f t="shared" si="9"/>
        <v>3.0285110625535738E-2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52.011985023051665</v>
      </c>
      <c r="C27" s="11">
        <f t="shared" si="12"/>
        <v>49.985441656817883</v>
      </c>
      <c r="D27" s="11">
        <f t="shared" si="12"/>
        <v>-2.0265433662337817</v>
      </c>
      <c r="E27" s="11">
        <f t="shared" si="12"/>
        <v>22.408035161738983</v>
      </c>
      <c r="F27" s="11">
        <f t="shared" si="12"/>
        <v>20.381491795505198</v>
      </c>
      <c r="G27" s="200">
        <f t="shared" si="3"/>
        <v>2.4170880374215109E-2</v>
      </c>
      <c r="H27" s="11"/>
      <c r="I27" s="11" t="str">
        <f t="shared" si="11"/>
        <v>Elementary occupations</v>
      </c>
      <c r="J27" s="11">
        <v>7.1817954221832292E-2</v>
      </c>
      <c r="K27" s="11">
        <v>9.4437083913383027E-2</v>
      </c>
      <c r="L27" s="11">
        <v>2.2619129691550735E-2</v>
      </c>
      <c r="M27" s="11">
        <v>4.6492498699103511E-2</v>
      </c>
      <c r="N27" s="11">
        <v>6.9111628390654253E-2</v>
      </c>
      <c r="O27" s="11"/>
      <c r="P27" s="10" t="str">
        <f>name!D24</f>
        <v>71 Sales occupations</v>
      </c>
      <c r="Q27" s="11">
        <v>23.517285969835505</v>
      </c>
      <c r="R27" s="11">
        <v>23.808882576723022</v>
      </c>
      <c r="S27" s="345">
        <f t="shared" si="4"/>
        <v>0.29159660688751643</v>
      </c>
      <c r="T27" s="345">
        <v>7.8713165229173541</v>
      </c>
      <c r="U27" s="345">
        <f t="shared" si="5"/>
        <v>8.1629131298048705</v>
      </c>
      <c r="V27" s="346">
        <f t="shared" si="6"/>
        <v>1.9433697931274807E-2</v>
      </c>
      <c r="X27" s="10" t="str">
        <f>name!B24</f>
        <v>Arts and entertainment</v>
      </c>
      <c r="Y27" s="11">
        <v>22.714999999999996</v>
      </c>
      <c r="Z27" s="11">
        <v>26.492999999999977</v>
      </c>
      <c r="AA27" s="345">
        <f t="shared" si="7"/>
        <v>3.7779999999999809</v>
      </c>
      <c r="AB27" s="11">
        <v>12.296328733122982</v>
      </c>
      <c r="AC27" s="345">
        <f t="shared" si="8"/>
        <v>16.074328733122961</v>
      </c>
      <c r="AD27" s="348">
        <f t="shared" si="9"/>
        <v>2.9263069017554377E-2</v>
      </c>
    </row>
    <row r="28" spans="1:30" x14ac:dyDescent="0.2">
      <c r="A28" s="10" t="str">
        <f>name!D25</f>
        <v>72 Customer service occupations</v>
      </c>
      <c r="B28" s="11">
        <f t="shared" si="12"/>
        <v>13.463512075994089</v>
      </c>
      <c r="C28" s="11">
        <f t="shared" si="12"/>
        <v>16.799928820305713</v>
      </c>
      <c r="D28" s="11">
        <f t="shared" si="12"/>
        <v>3.3364167443116228</v>
      </c>
      <c r="E28" s="11">
        <f t="shared" si="12"/>
        <v>7.0123776651407725</v>
      </c>
      <c r="F28" s="11">
        <f t="shared" si="12"/>
        <v>10.348794409452395</v>
      </c>
      <c r="G28" s="200">
        <f t="shared" si="3"/>
        <v>2.8345285130289222E-2</v>
      </c>
      <c r="H28" s="11"/>
      <c r="O28" s="11"/>
      <c r="P28" s="10" t="str">
        <f>name!D25</f>
        <v>72 Customer service occupations</v>
      </c>
      <c r="Q28" s="11">
        <v>4.6288851231441788</v>
      </c>
      <c r="R28" s="11">
        <v>6.9393920070893715</v>
      </c>
      <c r="S28" s="345">
        <f t="shared" si="4"/>
        <v>2.3105068839451928</v>
      </c>
      <c r="T28" s="345">
        <v>2.0442370761629705</v>
      </c>
      <c r="U28" s="345">
        <f t="shared" si="5"/>
        <v>4.3547439601081628</v>
      </c>
      <c r="V28" s="346">
        <f t="shared" si="6"/>
        <v>2.4684527074048335E-2</v>
      </c>
      <c r="X28" s="10" t="str">
        <f>name!B25</f>
        <v>Other services</v>
      </c>
      <c r="Y28" s="11">
        <v>25.630999999999965</v>
      </c>
      <c r="Z28" s="11">
        <v>23.917000000000016</v>
      </c>
      <c r="AA28" s="345">
        <f t="shared" si="7"/>
        <v>-1.7139999999999489</v>
      </c>
      <c r="AB28" s="11">
        <v>12.446335798508407</v>
      </c>
      <c r="AC28" s="345">
        <f t="shared" si="8"/>
        <v>10.732335798508458</v>
      </c>
      <c r="AD28" s="348">
        <f t="shared" si="9"/>
        <v>2.6739019309110601E-2</v>
      </c>
    </row>
    <row r="29" spans="1:30" x14ac:dyDescent="0.2">
      <c r="A29" s="10" t="str">
        <f>name!D26</f>
        <v>81 Process, plant and machine operatives</v>
      </c>
      <c r="B29" s="11">
        <f t="shared" si="12"/>
        <v>12.318533786058001</v>
      </c>
      <c r="C29" s="11">
        <f t="shared" si="12"/>
        <v>12.802567974749721</v>
      </c>
      <c r="D29" s="11">
        <f t="shared" si="12"/>
        <v>0.48403418869171966</v>
      </c>
      <c r="E29" s="11">
        <f t="shared" si="12"/>
        <v>4.948444371827482</v>
      </c>
      <c r="F29" s="11">
        <f t="shared" si="12"/>
        <v>5.4324785605192023</v>
      </c>
      <c r="G29" s="200">
        <f t="shared" si="3"/>
        <v>2.2768054622257949E-2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10.333431610466889</v>
      </c>
      <c r="R29" s="11">
        <v>10.446918214720693</v>
      </c>
      <c r="S29" s="345">
        <f t="shared" si="4"/>
        <v>0.1134866042538043</v>
      </c>
      <c r="T29" s="345">
        <v>3.8685275549521272</v>
      </c>
      <c r="U29" s="345">
        <f t="shared" si="5"/>
        <v>3.9820141592059315</v>
      </c>
      <c r="V29" s="346">
        <f t="shared" si="6"/>
        <v>2.1426009911244881E-2</v>
      </c>
      <c r="X29" s="231" t="str">
        <f>name!B3</f>
        <v>All industries</v>
      </c>
      <c r="Y29" s="34">
        <f>SUM(Y7:Y28)</f>
        <v>852.96000000000049</v>
      </c>
      <c r="Z29" s="34">
        <f>SUM(Z7:Z28)</f>
        <v>908.87099999999953</v>
      </c>
      <c r="AA29" s="349">
        <f t="shared" si="7"/>
        <v>55.910999999999035</v>
      </c>
      <c r="AB29" s="34">
        <f>SUM(AB7:AB28)</f>
        <v>422.50418115187796</v>
      </c>
      <c r="AC29" s="349">
        <f t="shared" si="8"/>
        <v>478.41518115187699</v>
      </c>
      <c r="AD29" s="350">
        <f t="shared" si="9"/>
        <v>2.7186509022398386E-2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26.885324386609685</v>
      </c>
      <c r="C30" s="11">
        <f t="shared" si="12"/>
        <v>26.575230905430065</v>
      </c>
      <c r="D30" s="11">
        <f t="shared" si="12"/>
        <v>-0.31009348117962277</v>
      </c>
      <c r="E30" s="11">
        <f t="shared" si="12"/>
        <v>14.126895567438714</v>
      </c>
      <c r="F30" s="11">
        <f t="shared" si="12"/>
        <v>13.81680208625909</v>
      </c>
      <c r="G30" s="200">
        <f t="shared" si="3"/>
        <v>2.8552663455118088E-2</v>
      </c>
      <c r="H30" s="11"/>
      <c r="I30" s="11" t="str">
        <f>I19</f>
        <v>Managers, directors and senior officials</v>
      </c>
      <c r="J30" s="11">
        <f t="array" ref="J30:J38">MMULT(aggregation!$B$13:$AA$21,B65:B90)</f>
        <v>14.048917573199263</v>
      </c>
      <c r="K30" s="11">
        <f t="array" ref="K30:K38">MMULT(aggregation!$B$13:$AA$21,C65:C90)</f>
        <v>19.422973530986873</v>
      </c>
      <c r="L30" s="11">
        <f t="array" ref="L30:L38">MMULT(aggregation!$B$13:$AA$21,D65:D90)</f>
        <v>5.3740559577876095</v>
      </c>
      <c r="M30" s="11">
        <f t="array" ref="M30:M38">MMULT(aggregation!$B$13:$AA$21,E65:E90)</f>
        <v>9.1046595718639622</v>
      </c>
      <c r="N30" s="11">
        <f t="array" ref="N30:N38">MMULT(aggregation!$B$13:$AA$21,F65:F90)</f>
        <v>14.47871552965157</v>
      </c>
      <c r="O30" s="11"/>
      <c r="P30" s="10" t="str">
        <f>name!D27</f>
        <v>82 Transport and mobile machine drivers and operatives</v>
      </c>
      <c r="Q30" s="11">
        <v>24.737812082473038</v>
      </c>
      <c r="R30" s="11">
        <v>23.339907643843045</v>
      </c>
      <c r="S30" s="345">
        <f t="shared" si="4"/>
        <v>-1.3979044386299933</v>
      </c>
      <c r="T30" s="345">
        <v>12.410884735735554</v>
      </c>
      <c r="U30" s="345">
        <f t="shared" si="5"/>
        <v>11.01298029710556</v>
      </c>
      <c r="V30" s="346">
        <f t="shared" si="6"/>
        <v>2.7477104417345855E-2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10.042291718007949</v>
      </c>
      <c r="C31" s="11">
        <f t="shared" si="12"/>
        <v>20.203549128848827</v>
      </c>
      <c r="D31" s="11">
        <f t="shared" si="12"/>
        <v>10.161257410840879</v>
      </c>
      <c r="E31" s="11">
        <f t="shared" si="12"/>
        <v>7.7356182050755988</v>
      </c>
      <c r="F31" s="11">
        <f t="shared" si="12"/>
        <v>17.896875615916475</v>
      </c>
      <c r="G31" s="200">
        <f t="shared" si="3"/>
        <v>3.8810963689092981E-2</v>
      </c>
      <c r="H31" s="11"/>
      <c r="I31" s="11" t="str">
        <f>I20</f>
        <v>Professional occupations</v>
      </c>
      <c r="J31" s="11">
        <v>54.128473993357503</v>
      </c>
      <c r="K31" s="11">
        <v>76.707504152981912</v>
      </c>
      <c r="L31" s="11">
        <v>22.579030159624409</v>
      </c>
      <c r="M31" s="11">
        <v>32.615446589768247</v>
      </c>
      <c r="N31" s="11">
        <v>55.194476749392649</v>
      </c>
      <c r="O31" s="11"/>
      <c r="P31" s="10" t="str">
        <f>name!D28</f>
        <v>91 Elementary trades and related occupations</v>
      </c>
      <c r="Q31" s="11">
        <v>8.3654160159875364</v>
      </c>
      <c r="R31" s="11">
        <v>12.275651431716472</v>
      </c>
      <c r="S31" s="345">
        <f t="shared" si="4"/>
        <v>3.9102354157289358</v>
      </c>
      <c r="T31" s="345">
        <v>3.7715173677887655</v>
      </c>
      <c r="U31" s="345">
        <f t="shared" si="5"/>
        <v>7.6817527835177017</v>
      </c>
      <c r="V31" s="346">
        <f t="shared" si="6"/>
        <v>2.5120129825005222E-2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79.517256975370941</v>
      </c>
      <c r="C32" s="11">
        <f t="shared" si="12"/>
        <v>67.523095667902311</v>
      </c>
      <c r="D32" s="11">
        <f t="shared" si="12"/>
        <v>-11.994161307468607</v>
      </c>
      <c r="E32" s="11">
        <f t="shared" si="12"/>
        <v>34.175524948403073</v>
      </c>
      <c r="F32" s="11">
        <f t="shared" si="12"/>
        <v>22.181363640934467</v>
      </c>
      <c r="G32" s="200">
        <f t="shared" ref="G32" si="13">IF(B32&gt;0,(1+(E32/B32))^(1/($C$6-$B$6))-1,0)</f>
        <v>2.412138184423962E-2</v>
      </c>
      <c r="H32" s="11"/>
      <c r="I32" s="11" t="str">
        <f>I21</f>
        <v>Associate professional occupations</v>
      </c>
      <c r="J32" s="11">
        <v>17.165169595972834</v>
      </c>
      <c r="K32" s="11">
        <v>25.920428949030544</v>
      </c>
      <c r="L32" s="11">
        <v>8.7552593530577099</v>
      </c>
      <c r="M32" s="11">
        <v>10.925276525951357</v>
      </c>
      <c r="N32" s="11">
        <v>19.680535879009067</v>
      </c>
      <c r="O32" s="11"/>
      <c r="P32" s="10" t="str">
        <f>name!D29</f>
        <v>92 Elementary administration and service occupations</v>
      </c>
      <c r="Q32" s="11">
        <v>37.827290138619261</v>
      </c>
      <c r="R32" s="11">
        <v>33.727320409996658</v>
      </c>
      <c r="S32" s="345">
        <f t="shared" ref="S32" si="14">R32-Q32</f>
        <v>-4.0999697286226038</v>
      </c>
      <c r="T32" s="345">
        <v>13.966423855087921</v>
      </c>
      <c r="U32" s="345">
        <f>SUM(S32:T32)</f>
        <v>9.8664541264653174</v>
      </c>
      <c r="V32" s="346">
        <f t="shared" ref="V32" si="15">IF(Q32&gt;0,(1+(T32/Q32))^(1/($C$6-$B$6))-1,0)</f>
        <v>2.1170173986770013E-2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852.96000000000049</v>
      </c>
      <c r="C33" s="11">
        <f>SUM(C62,C91,C120,C149,C178,C207,C236,C265,C294)</f>
        <v>908.87099999999964</v>
      </c>
      <c r="D33" s="11">
        <f t="shared" si="12"/>
        <v>55.910999999999518</v>
      </c>
      <c r="E33" s="11">
        <f t="shared" si="12"/>
        <v>422.50418115187807</v>
      </c>
      <c r="F33" s="11">
        <f t="shared" si="12"/>
        <v>478.4151811518775</v>
      </c>
      <c r="G33" s="200">
        <f t="shared" si="3"/>
        <v>2.7186509022398386E-2</v>
      </c>
      <c r="H33" s="11"/>
      <c r="I33" s="11" t="str">
        <f>I22</f>
        <v>Administrative and secretarial occupations</v>
      </c>
      <c r="J33" s="11">
        <v>6.1099091442138516</v>
      </c>
      <c r="K33" s="11">
        <v>10.241873711194563</v>
      </c>
      <c r="L33" s="11">
        <v>4.1319645669807121</v>
      </c>
      <c r="M33" s="11">
        <v>4.6447992410324126</v>
      </c>
      <c r="N33" s="11">
        <v>8.7767638080131238</v>
      </c>
      <c r="O33" s="11"/>
      <c r="P33" s="10" t="str">
        <f>name!D3</f>
        <v>All occupations</v>
      </c>
      <c r="Q33" s="11">
        <f>SUM(Q7:Q32)</f>
        <v>432.02675872449197</v>
      </c>
      <c r="R33" s="11">
        <f>SUM(R7:R32)</f>
        <v>462.30360239799666</v>
      </c>
      <c r="S33" s="345">
        <f>R33-Q33</f>
        <v>30.276843673504686</v>
      </c>
      <c r="T33" s="11">
        <f>SUM(T7:T32)</f>
        <v>178.73755819079085</v>
      </c>
      <c r="U33" s="345">
        <f>SUM(S33:T33)</f>
        <v>209.01440186429554</v>
      </c>
      <c r="V33" s="346">
        <f t="shared" si="6"/>
        <v>2.3350015822830139E-2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1.751961590299167</v>
      </c>
      <c r="K34" s="11">
        <v>3.3693410766676202</v>
      </c>
      <c r="L34" s="11">
        <v>1.6173794863684532</v>
      </c>
      <c r="M34" s="11">
        <v>1.3462816782232214</v>
      </c>
      <c r="N34" s="11">
        <v>2.9636611645916746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3.6568768650252617</v>
      </c>
      <c r="K35" s="11">
        <v>6.1944704956118768</v>
      </c>
      <c r="L35" s="11">
        <v>2.5375936305866151</v>
      </c>
      <c r="M35" s="11">
        <v>2.9796408356289379</v>
      </c>
      <c r="N35" s="11">
        <v>5.5172344662155535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1.1668836726062861</v>
      </c>
      <c r="C36" s="11">
        <v>1.5667976389541405</v>
      </c>
      <c r="D36" s="11">
        <f>C36-B36</f>
        <v>0.39991396634785437</v>
      </c>
      <c r="E36" s="11">
        <v>0.70653098201925013</v>
      </c>
      <c r="F36" s="11">
        <f>SUM(D36:E36)</f>
        <v>1.1064449483671046</v>
      </c>
      <c r="G36" s="200">
        <f>IF(B36&gt;0,(1+(E36/B36))^(1/($C$6-$B$6))-1,0)</f>
        <v>3.2065094470788313E-2</v>
      </c>
      <c r="I36" s="11" t="str">
        <f t="shared" si="17"/>
        <v>Sales and customer service occupations</v>
      </c>
      <c r="J36" s="11">
        <v>2.8751759169436291</v>
      </c>
      <c r="K36" s="11">
        <v>5.0029361372955643</v>
      </c>
      <c r="L36" s="11">
        <v>2.1277602203519352</v>
      </c>
      <c r="M36" s="11">
        <v>1.9070854458826967</v>
      </c>
      <c r="N36" s="11">
        <v>4.0348456662346317</v>
      </c>
      <c r="P36" s="10" t="str">
        <f>name!D4</f>
        <v>11 Corporate managers and directors</v>
      </c>
      <c r="Q36" s="11">
        <v>25.995031315774025</v>
      </c>
      <c r="R36" s="11">
        <v>30.05264502923578</v>
      </c>
      <c r="S36" s="345">
        <f>R36-Q36</f>
        <v>4.0576137134617554</v>
      </c>
      <c r="T36" s="345">
        <v>15.970239889075671</v>
      </c>
      <c r="U36" s="345">
        <f>SUM(S36:T36)</f>
        <v>20.027853602537427</v>
      </c>
      <c r="V36" s="346">
        <f>IF(Q36&gt;0,(1+(T36/Q36))^(1/($C$6-$B$6))-1,0)</f>
        <v>3.2444335697706661E-2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0.4319684952444382</v>
      </c>
      <c r="C37" s="11">
        <v>0.69192309327789914</v>
      </c>
      <c r="D37" s="11">
        <f t="shared" ref="D37:D60" si="25">C37-B37</f>
        <v>0.25995459803346094</v>
      </c>
      <c r="E37" s="11">
        <v>0.34538183502866882</v>
      </c>
      <c r="F37" s="11">
        <f t="shared" ref="F37:F60" si="26">SUM(D37:E37)</f>
        <v>0.60533643306212981</v>
      </c>
      <c r="G37" s="200">
        <f t="shared" ref="G37:G62" si="27">IF(B37&gt;0,(1+(E37/B37))^(1/($C$6-$B$6))-1,0)</f>
        <v>3.9946460032812992E-2</v>
      </c>
      <c r="I37" s="11" t="str">
        <f t="shared" si="17"/>
        <v>Process, plant and machine operatives</v>
      </c>
      <c r="J37" s="11">
        <v>0.88098358689346745</v>
      </c>
      <c r="K37" s="11">
        <v>1.5453979438102845</v>
      </c>
      <c r="L37" s="11">
        <v>0.66441435691681705</v>
      </c>
      <c r="M37" s="11">
        <v>0.70709006972168009</v>
      </c>
      <c r="N37" s="11">
        <v>1.371504426638497</v>
      </c>
      <c r="P37" s="10" t="str">
        <f>name!D5</f>
        <v>12 Other managers and proprietors</v>
      </c>
      <c r="Q37" s="11">
        <v>13.513926630672087</v>
      </c>
      <c r="R37" s="11">
        <v>14.591557073655997</v>
      </c>
      <c r="S37" s="345">
        <f t="shared" ref="S37:S60" si="28">R37-Q37</f>
        <v>1.0776304429839101</v>
      </c>
      <c r="T37" s="345">
        <v>8.6608134927602141</v>
      </c>
      <c r="U37" s="345">
        <f t="shared" ref="U37:U60" si="29">SUM(S37:T37)</f>
        <v>9.7384439357441241</v>
      </c>
      <c r="V37" s="346">
        <f t="shared" ref="V37:V62" si="30">IF(Q37&gt;0,(1+(T37/Q37))^(1/($C$6-$B$6))-1,0)</f>
        <v>3.3566597489012695E-2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2.917284817944926</v>
      </c>
      <c r="C38" s="11">
        <v>4.8598656824615905</v>
      </c>
      <c r="D38" s="11">
        <f t="shared" si="25"/>
        <v>1.9425808645166645</v>
      </c>
      <c r="E38" s="11">
        <v>1.5464045233153465</v>
      </c>
      <c r="F38" s="11">
        <f t="shared" si="26"/>
        <v>3.488985387832011</v>
      </c>
      <c r="G38" s="200">
        <f t="shared" si="27"/>
        <v>2.8760644783826228E-2</v>
      </c>
      <c r="I38" s="11" t="str">
        <f t="shared" si="17"/>
        <v>Elementary occupations</v>
      </c>
      <c r="J38" s="11">
        <v>2.3630286385282933</v>
      </c>
      <c r="K38" s="11">
        <v>3.9546782260434403</v>
      </c>
      <c r="L38" s="11">
        <v>1.5916495875151471</v>
      </c>
      <c r="M38" s="11">
        <v>1.7903572079410917</v>
      </c>
      <c r="N38" s="11">
        <v>3.3820067954562387</v>
      </c>
      <c r="P38" s="10" t="str">
        <f>name!D6</f>
        <v>21 Science, research, engineering and technology professionals</v>
      </c>
      <c r="Q38" s="11">
        <v>13.098629896730994</v>
      </c>
      <c r="R38" s="11">
        <v>21.5979690315813</v>
      </c>
      <c r="S38" s="345">
        <f t="shared" si="28"/>
        <v>8.499339134850306</v>
      </c>
      <c r="T38" s="345">
        <v>9.5179767454712021</v>
      </c>
      <c r="U38" s="345">
        <f t="shared" si="29"/>
        <v>18.017315880321508</v>
      </c>
      <c r="V38" s="346">
        <f t="shared" si="30"/>
        <v>3.7082815928562995E-2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2.2446840462047328</v>
      </c>
      <c r="C39" s="11">
        <v>3.1037391212091223</v>
      </c>
      <c r="D39" s="11">
        <f t="shared" si="25"/>
        <v>0.85905507500438949</v>
      </c>
      <c r="E39" s="11">
        <v>1.3713638423013188</v>
      </c>
      <c r="F39" s="11">
        <f t="shared" si="26"/>
        <v>2.2304189173057081</v>
      </c>
      <c r="G39" s="200">
        <f t="shared" si="27"/>
        <v>3.2298422231900714E-2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27.463955704942038</v>
      </c>
      <c r="R39" s="11">
        <v>27.16570503236423</v>
      </c>
      <c r="S39" s="345">
        <f t="shared" si="28"/>
        <v>-0.29825067257780802</v>
      </c>
      <c r="T39" s="345">
        <v>15.613805698247536</v>
      </c>
      <c r="U39" s="345">
        <f t="shared" si="29"/>
        <v>15.315555025669727</v>
      </c>
      <c r="V39" s="346">
        <f t="shared" si="30"/>
        <v>3.0463632488883396E-2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3.6300608633206219</v>
      </c>
      <c r="C40" s="11">
        <v>4.4883200116486668</v>
      </c>
      <c r="D40" s="11">
        <f>C40-B40</f>
        <v>0.85825914832804484</v>
      </c>
      <c r="E40" s="11">
        <v>2.0531262956638288</v>
      </c>
      <c r="F40" s="11">
        <f>SUM(D40:E40)</f>
        <v>2.9113854439918736</v>
      </c>
      <c r="G40" s="200">
        <f>IF(B40&gt;0,(1+(E40/B40))^(1/($C$6-$B$6))-1,0)</f>
        <v>3.0335199116518607E-2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28.487883529278776</v>
      </c>
      <c r="R40" s="11">
        <v>28.965905860065714</v>
      </c>
      <c r="S40" s="345">
        <f t="shared" si="28"/>
        <v>0.47802233078693845</v>
      </c>
      <c r="T40" s="345">
        <v>15.485362801039425</v>
      </c>
      <c r="U40" s="345">
        <f t="shared" si="29"/>
        <v>15.963385131826364</v>
      </c>
      <c r="V40" s="346">
        <f t="shared" si="30"/>
        <v>2.9363006083391818E-2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1.1922747676435301</v>
      </c>
      <c r="C41" s="11">
        <v>1.8946080132870582</v>
      </c>
      <c r="D41" s="11">
        <f t="shared" si="25"/>
        <v>0.70233324564352806</v>
      </c>
      <c r="E41" s="11">
        <v>0.76511922980811042</v>
      </c>
      <c r="F41" s="11">
        <f t="shared" si="26"/>
        <v>1.4674524754516385</v>
      </c>
      <c r="G41" s="200">
        <f t="shared" si="27"/>
        <v>3.36022830782432E-2</v>
      </c>
      <c r="I41" s="11" t="str">
        <f>I30</f>
        <v>Managers, directors and senior officials</v>
      </c>
      <c r="J41" s="11">
        <f t="array" ref="J41:J49">MMULT(aggregation!$B$13:$AA$21,B94:B119)</f>
        <v>28.487606991908784</v>
      </c>
      <c r="K41" s="11">
        <f t="array" ref="K41:K49">MMULT(aggregation!$B$13:$AA$21,C94:C119)</f>
        <v>32.100423546445334</v>
      </c>
      <c r="L41" s="11">
        <f t="array" ref="L41:L49">MMULT(aggregation!$B$13:$AA$21,D94:D119)</f>
        <v>3.6128165545365523</v>
      </c>
      <c r="M41" s="11">
        <f t="array" ref="M41:M49">MMULT(aggregation!$B$13:$AA$21,E94:E119)</f>
        <v>17.255468992205728</v>
      </c>
      <c r="N41" s="11">
        <f t="array" ref="N41:N49">MMULT(aggregation!$B$13:$AA$21,F94:F119)</f>
        <v>20.868285546742282</v>
      </c>
      <c r="P41" s="10" t="str">
        <f>name!D9</f>
        <v>24 Business, media and public service professionals</v>
      </c>
      <c r="Q41" s="11">
        <v>27.048263140486814</v>
      </c>
      <c r="R41" s="11">
        <v>31.630344726797023</v>
      </c>
      <c r="S41" s="345">
        <f t="shared" si="28"/>
        <v>4.5820815863102098</v>
      </c>
      <c r="T41" s="345">
        <v>15.777923656424447</v>
      </c>
      <c r="U41" s="345">
        <f t="shared" si="29"/>
        <v>20.360005242734658</v>
      </c>
      <c r="V41" s="346">
        <f t="shared" si="30"/>
        <v>3.1109215284707226E-2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0.37035338715224092</v>
      </c>
      <c r="C42" s="11">
        <v>0.60507411446391479</v>
      </c>
      <c r="D42" s="11">
        <f t="shared" si="25"/>
        <v>0.23472072731167387</v>
      </c>
      <c r="E42" s="11">
        <v>0.22520440426314847</v>
      </c>
      <c r="F42" s="11">
        <f t="shared" si="26"/>
        <v>0.45992513157482234</v>
      </c>
      <c r="G42" s="200">
        <f t="shared" si="27"/>
        <v>3.2176196348655539E-2</v>
      </c>
      <c r="I42" s="11" t="str">
        <f>I31</f>
        <v>Professional occupations</v>
      </c>
      <c r="J42" s="11">
        <v>64.87676684333438</v>
      </c>
      <c r="K42" s="11">
        <v>71.3793544656546</v>
      </c>
      <c r="L42" s="11">
        <v>6.5025876223202168</v>
      </c>
      <c r="M42" s="11">
        <v>33.541553470252346</v>
      </c>
      <c r="N42" s="11">
        <v>40.044141092572559</v>
      </c>
      <c r="P42" s="10" t="str">
        <f>name!D10</f>
        <v>31 Science, engineering and technology associate professionals</v>
      </c>
      <c r="Q42" s="11">
        <v>4.8252950752446671</v>
      </c>
      <c r="R42" s="11">
        <v>6.175455774203698</v>
      </c>
      <c r="S42" s="345">
        <f t="shared" si="28"/>
        <v>1.3501606989590309</v>
      </c>
      <c r="T42" s="345">
        <v>2.7477140642917108</v>
      </c>
      <c r="U42" s="345">
        <f t="shared" si="29"/>
        <v>4.0978747632507417</v>
      </c>
      <c r="V42" s="346">
        <f t="shared" si="30"/>
        <v>3.0503901367116226E-2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8.2908199684855133E-2</v>
      </c>
      <c r="C43" s="11">
        <v>0.20688480439937737</v>
      </c>
      <c r="D43" s="11">
        <f t="shared" si="25"/>
        <v>0.12397660471452224</v>
      </c>
      <c r="E43" s="11">
        <v>9.6921545605252901E-2</v>
      </c>
      <c r="F43" s="11">
        <f t="shared" si="26"/>
        <v>0.22089815031977514</v>
      </c>
      <c r="G43" s="200">
        <f t="shared" si="27"/>
        <v>5.2973891448615751E-2</v>
      </c>
      <c r="I43" s="11" t="str">
        <f>I32</f>
        <v>Associate professional occupations</v>
      </c>
      <c r="J43" s="11">
        <v>35.247743246857858</v>
      </c>
      <c r="K43" s="11">
        <v>43.87314308291559</v>
      </c>
      <c r="L43" s="11">
        <v>8.6253998360577295</v>
      </c>
      <c r="M43" s="11">
        <v>20.523716037551477</v>
      </c>
      <c r="N43" s="11">
        <v>29.149115873609205</v>
      </c>
      <c r="P43" s="10" t="str">
        <f>name!D11</f>
        <v>32 Health and social care associate professionals</v>
      </c>
      <c r="Q43" s="11">
        <v>12.464213714774205</v>
      </c>
      <c r="R43" s="11">
        <v>22.67577168890903</v>
      </c>
      <c r="S43" s="345">
        <f t="shared" si="28"/>
        <v>10.211557974134825</v>
      </c>
      <c r="T43" s="345">
        <v>12.081337285399881</v>
      </c>
      <c r="U43" s="345">
        <f t="shared" si="29"/>
        <v>22.292895259534706</v>
      </c>
      <c r="V43" s="346">
        <f t="shared" si="30"/>
        <v>4.6213998317161442E-2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3.8792816954604376E-2</v>
      </c>
      <c r="C44" s="11">
        <v>5.7358958650317142E-2</v>
      </c>
      <c r="D44" s="11">
        <f t="shared" si="25"/>
        <v>1.8566141695712766E-2</v>
      </c>
      <c r="E44" s="11">
        <v>1.6283029720676332E-2</v>
      </c>
      <c r="F44" s="11">
        <f t="shared" si="26"/>
        <v>3.4849171416389102E-2</v>
      </c>
      <c r="G44" s="200">
        <f t="shared" si="27"/>
        <v>2.3640179592694155E-2</v>
      </c>
      <c r="I44" s="11" t="str">
        <f>I33</f>
        <v>Administrative and secretarial occupations</v>
      </c>
      <c r="J44" s="11">
        <v>17.773459715368027</v>
      </c>
      <c r="K44" s="11">
        <v>26.457378587283728</v>
      </c>
      <c r="L44" s="11">
        <v>8.6839188719157008</v>
      </c>
      <c r="M44" s="11">
        <v>12.696048248341988</v>
      </c>
      <c r="N44" s="11">
        <v>21.379967120257689</v>
      </c>
      <c r="P44" s="10" t="str">
        <f>name!D12</f>
        <v>33 Protective service occupations</v>
      </c>
      <c r="Q44" s="11">
        <v>3.2762853659520714</v>
      </c>
      <c r="R44" s="11">
        <v>3.8500703823331386</v>
      </c>
      <c r="S44" s="345">
        <f t="shared" si="28"/>
        <v>0.57378501638106716</v>
      </c>
      <c r="T44" s="345">
        <v>1.6387709940781798</v>
      </c>
      <c r="U44" s="345">
        <f t="shared" si="29"/>
        <v>2.212556010459247</v>
      </c>
      <c r="V44" s="346">
        <f t="shared" si="30"/>
        <v>2.740841543162631E-2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0.26872691576348107</v>
      </c>
      <c r="C45" s="11">
        <v>0.37211652268155537</v>
      </c>
      <c r="D45" s="11">
        <f t="shared" ref="D45:D46" si="31">C45-B45</f>
        <v>0.10338960691807431</v>
      </c>
      <c r="E45" s="11">
        <v>0.17004207747084485</v>
      </c>
      <c r="F45" s="11">
        <f t="shared" ref="F45:F46" si="32">SUM(D45:E45)</f>
        <v>0.27343168438891918</v>
      </c>
      <c r="G45" s="200">
        <f t="shared" si="27"/>
        <v>3.3225186193131195E-2</v>
      </c>
      <c r="I45" s="11" t="str">
        <f t="shared" ref="I45:I49" si="33">I34</f>
        <v>Skilled trades occupations</v>
      </c>
      <c r="J45" s="11">
        <v>5.7705766197869597</v>
      </c>
      <c r="K45" s="11">
        <v>8.9240471436059643</v>
      </c>
      <c r="L45" s="11">
        <v>3.1534705238190033</v>
      </c>
      <c r="M45" s="11">
        <v>4.2311371341818189</v>
      </c>
      <c r="N45" s="11">
        <v>7.3846076580008226</v>
      </c>
      <c r="P45" s="10" t="str">
        <f>name!D13</f>
        <v>34 Culture, media and sports occupations</v>
      </c>
      <c r="Q45" s="11">
        <v>9.3950448320322906</v>
      </c>
      <c r="R45" s="11">
        <v>9.19904644946239</v>
      </c>
      <c r="S45" s="345">
        <f t="shared" si="28"/>
        <v>-0.19599838256990054</v>
      </c>
      <c r="T45" s="345">
        <v>4.7158117756020319</v>
      </c>
      <c r="U45" s="345">
        <f t="shared" si="29"/>
        <v>4.5198133930321314</v>
      </c>
      <c r="V45" s="346">
        <f t="shared" si="30"/>
        <v>2.748849601678538E-2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0.83700043141328395</v>
      </c>
      <c r="C46" s="11">
        <v>1.3258795589821752</v>
      </c>
      <c r="D46" s="11">
        <f t="shared" si="31"/>
        <v>0.48887912756889129</v>
      </c>
      <c r="E46" s="11">
        <v>0.52691152087948367</v>
      </c>
      <c r="F46" s="11">
        <f t="shared" si="32"/>
        <v>1.015790648448375</v>
      </c>
      <c r="G46" s="200">
        <f t="shared" si="27"/>
        <v>3.3088142573161949E-2</v>
      </c>
      <c r="I46" s="11" t="str">
        <f t="shared" si="33"/>
        <v>Caring, leisure and other service occupations</v>
      </c>
      <c r="J46" s="11">
        <v>10.983304546163131</v>
      </c>
      <c r="K46" s="11">
        <v>15.251844721264851</v>
      </c>
      <c r="L46" s="11">
        <v>4.2685401751017196</v>
      </c>
      <c r="M46" s="11">
        <v>8.3895221150518005</v>
      </c>
      <c r="N46" s="11">
        <v>12.65806229015352</v>
      </c>
      <c r="P46" s="10" t="str">
        <f>name!D14</f>
        <v>35 Business and public service associate professionals</v>
      </c>
      <c r="Q46" s="11">
        <v>27.612948765351636</v>
      </c>
      <c r="R46" s="11">
        <v>30.982543990864553</v>
      </c>
      <c r="S46" s="345">
        <f t="shared" si="28"/>
        <v>3.3695952255129171</v>
      </c>
      <c r="T46" s="345">
        <v>15.612522180265278</v>
      </c>
      <c r="U46" s="345">
        <f t="shared" si="29"/>
        <v>18.982117405778197</v>
      </c>
      <c r="V46" s="346">
        <f t="shared" si="30"/>
        <v>3.0327116226518402E-2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0.47787385503151109</v>
      </c>
      <c r="C47" s="11">
        <v>0.83115717368386188</v>
      </c>
      <c r="D47" s="11">
        <f t="shared" si="25"/>
        <v>0.3532833186523508</v>
      </c>
      <c r="E47" s="11">
        <v>0.35272572174361971</v>
      </c>
      <c r="F47" s="11">
        <f t="shared" si="26"/>
        <v>0.70600904039597046</v>
      </c>
      <c r="G47" s="200">
        <f t="shared" si="27"/>
        <v>3.7540907962301029E-2</v>
      </c>
      <c r="I47" s="11" t="str">
        <f t="shared" si="33"/>
        <v>Sales and customer service occupations</v>
      </c>
      <c r="J47" s="11">
        <v>10.185275648990949</v>
      </c>
      <c r="K47" s="11">
        <v>14.662267974297716</v>
      </c>
      <c r="L47" s="11">
        <v>4.4769923253067683</v>
      </c>
      <c r="M47" s="11">
        <v>6.5030734826105441</v>
      </c>
      <c r="N47" s="11">
        <v>10.980065807917313</v>
      </c>
      <c r="P47" s="10" t="str">
        <f>name!D15</f>
        <v>41 Administrative occupations</v>
      </c>
      <c r="Q47" s="11">
        <v>51.490674634031549</v>
      </c>
      <c r="R47" s="11">
        <v>47.380588135494065</v>
      </c>
      <c r="S47" s="345">
        <f t="shared" si="28"/>
        <v>-4.1100864985374841</v>
      </c>
      <c r="T47" s="345">
        <v>28.23374050535719</v>
      </c>
      <c r="U47" s="345">
        <f t="shared" si="29"/>
        <v>24.123654006819706</v>
      </c>
      <c r="V47" s="346">
        <f t="shared" si="30"/>
        <v>2.9573882893015435E-2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4.6494422382978004E-2</v>
      </c>
      <c r="C48" s="11">
        <v>0.13912315719641549</v>
      </c>
      <c r="D48" s="11">
        <f t="shared" si="25"/>
        <v>9.2628734813437488E-2</v>
      </c>
      <c r="E48" s="11">
        <v>5.8891766355181778E-2</v>
      </c>
      <c r="F48" s="11">
        <f t="shared" si="26"/>
        <v>0.15152050116861926</v>
      </c>
      <c r="G48" s="200">
        <f t="shared" si="27"/>
        <v>5.6068744667722825E-2</v>
      </c>
      <c r="I48" s="11" t="str">
        <f t="shared" si="33"/>
        <v>Process, plant and machine operatives</v>
      </c>
      <c r="J48" s="11">
        <v>2.1641241392258244</v>
      </c>
      <c r="K48" s="11">
        <v>3.5998105595862615</v>
      </c>
      <c r="L48" s="11">
        <v>1.4356864203604371</v>
      </c>
      <c r="M48" s="11">
        <v>1.7662284257847971</v>
      </c>
      <c r="N48" s="11">
        <v>3.2019148461452343</v>
      </c>
      <c r="P48" s="10" t="str">
        <f>name!D16</f>
        <v>42 Secretarial and related occupations</v>
      </c>
      <c r="Q48" s="11">
        <v>17.514884878781857</v>
      </c>
      <c r="R48" s="11">
        <v>11.910769305915759</v>
      </c>
      <c r="S48" s="345">
        <f t="shared" si="28"/>
        <v>-5.6041155728660978</v>
      </c>
      <c r="T48" s="345">
        <v>7.9983952306537809</v>
      </c>
      <c r="U48" s="345">
        <f t="shared" si="29"/>
        <v>2.394279657787683</v>
      </c>
      <c r="V48" s="346">
        <f t="shared" si="30"/>
        <v>2.5393595767276622E-2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3.9595824544305137E-2</v>
      </c>
      <c r="C49" s="11">
        <v>6.0099142023489358E-2</v>
      </c>
      <c r="D49" s="11">
        <f t="shared" si="25"/>
        <v>2.050331747918422E-2</v>
      </c>
      <c r="E49" s="11">
        <v>3.6520800350788696E-2</v>
      </c>
      <c r="F49" s="11">
        <f t="shared" si="26"/>
        <v>5.7024117829972916E-2</v>
      </c>
      <c r="G49" s="200">
        <f t="shared" si="27"/>
        <v>4.4532623730398235E-2</v>
      </c>
      <c r="I49" s="11" t="str">
        <f t="shared" si="33"/>
        <v>Elementary occupations</v>
      </c>
      <c r="J49" s="11">
        <v>7.533238758770846</v>
      </c>
      <c r="K49" s="11">
        <v>11.123476560115549</v>
      </c>
      <c r="L49" s="11">
        <v>3.5902378013447023</v>
      </c>
      <c r="M49" s="11">
        <v>5.8615663207682625</v>
      </c>
      <c r="N49" s="11">
        <v>9.4518041221129643</v>
      </c>
      <c r="P49" s="10" t="str">
        <f>name!D17</f>
        <v>51 Skilled agricultural and related trades</v>
      </c>
      <c r="Q49" s="11">
        <v>2.2295560065873414</v>
      </c>
      <c r="R49" s="11">
        <v>2.9548578534470149</v>
      </c>
      <c r="S49" s="345">
        <f t="shared" si="28"/>
        <v>0.72530184685967347</v>
      </c>
      <c r="T49" s="345">
        <v>1.7672827937630498</v>
      </c>
      <c r="U49" s="345">
        <f t="shared" si="29"/>
        <v>2.4925846406227232</v>
      </c>
      <c r="V49" s="346">
        <f t="shared" si="30"/>
        <v>3.9680463060613791E-2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3.5933351092843201E-2</v>
      </c>
      <c r="C50" s="11">
        <v>5.0646403352553306E-2</v>
      </c>
      <c r="D50" s="11">
        <f t="shared" si="25"/>
        <v>1.4713052259710105E-2</v>
      </c>
      <c r="E50" s="11">
        <v>1.8808720344352246E-2</v>
      </c>
      <c r="F50" s="11">
        <f t="shared" si="26"/>
        <v>3.3521772604062347E-2</v>
      </c>
      <c r="G50" s="200">
        <f t="shared" si="27"/>
        <v>2.8461961875895003E-2</v>
      </c>
      <c r="O50" s="71"/>
      <c r="P50" s="10" t="str">
        <f>name!D18</f>
        <v>52 Skilled metal, electrical and electronic trades</v>
      </c>
      <c r="Q50" s="11">
        <v>0.75888191637432645</v>
      </c>
      <c r="R50" s="11">
        <v>1.9288716638044636</v>
      </c>
      <c r="S50" s="345">
        <f t="shared" si="28"/>
        <v>1.1699897474301371</v>
      </c>
      <c r="T50" s="345">
        <v>0.8427319014263227</v>
      </c>
      <c r="U50" s="345">
        <f t="shared" si="29"/>
        <v>2.0127216488564597</v>
      </c>
      <c r="V50" s="346">
        <f t="shared" si="30"/>
        <v>5.1055317001510447E-2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1.0505436258920557E-2</v>
      </c>
      <c r="C51" s="11">
        <v>1.5790116001509695E-2</v>
      </c>
      <c r="D51" s="11">
        <f t="shared" ref="D51" si="34">C51-B51</f>
        <v>5.2846797425891382E-3</v>
      </c>
      <c r="E51" s="11">
        <v>6.8225903003798069E-3</v>
      </c>
      <c r="F51" s="11">
        <f t="shared" ref="F51" si="35">SUM(D51:E51)</f>
        <v>1.2107270042968944E-2</v>
      </c>
      <c r="G51" s="200">
        <f t="shared" si="27"/>
        <v>3.3924914995698163E-2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0.47700911490774789</v>
      </c>
      <c r="R51" s="11">
        <v>0.38425495556843736</v>
      </c>
      <c r="S51" s="345">
        <f t="shared" si="28"/>
        <v>-9.2754159339310527E-2</v>
      </c>
      <c r="T51" s="345">
        <v>0.183934750492913</v>
      </c>
      <c r="U51" s="345">
        <f t="shared" si="29"/>
        <v>9.1180591153602469E-2</v>
      </c>
      <c r="V51" s="346">
        <f t="shared" si="30"/>
        <v>2.198030531258266E-2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6.2736500472032428E-2</v>
      </c>
      <c r="C52" s="11">
        <v>0.12131307584370742</v>
      </c>
      <c r="D52" s="11">
        <f t="shared" si="25"/>
        <v>5.8576575371674988E-2</v>
      </c>
      <c r="E52" s="11">
        <v>4.9653063745163359E-2</v>
      </c>
      <c r="F52" s="11">
        <f t="shared" si="26"/>
        <v>0.10822963911683835</v>
      </c>
      <c r="G52" s="200">
        <f t="shared" si="27"/>
        <v>3.9633774268111877E-2</v>
      </c>
      <c r="I52" s="11" t="str">
        <f>I41</f>
        <v>Managers, directors and senior officials</v>
      </c>
      <c r="J52" s="11">
        <f t="array" ref="J52:J60">MMULT(aggregation!$B$13:$AA$21,B123:B148)</f>
        <v>6.6124036069157546</v>
      </c>
      <c r="K52" s="11">
        <f t="array" ref="K52:K60">MMULT(aggregation!$B$13:$AA$21,C123:C148)</f>
        <v>7.112725537088135</v>
      </c>
      <c r="L52" s="11">
        <f t="array" ref="L52:L60">MMULT(aggregation!$B$13:$AA$21,D123:D148)</f>
        <v>0.50032193017238002</v>
      </c>
      <c r="M52" s="11">
        <f t="array" ref="M52:M60">MMULT(aggregation!$B$13:$AA$21,E123:E148)</f>
        <v>3.7562882057680209</v>
      </c>
      <c r="N52" s="11">
        <f t="array" ref="N52:N60">MMULT(aggregation!$B$13:$AA$21,F123:F148)</f>
        <v>4.2566101359404005</v>
      </c>
      <c r="P52" s="10" t="str">
        <f>name!D20</f>
        <v>54 Textiles, printing and other skilled trades</v>
      </c>
      <c r="Q52" s="11">
        <v>6.8169265304199653</v>
      </c>
      <c r="R52" s="11">
        <v>7.9134838505973013</v>
      </c>
      <c r="S52" s="345">
        <f t="shared" si="28"/>
        <v>1.096557320177336</v>
      </c>
      <c r="T52" s="345">
        <v>4.3255855543363246</v>
      </c>
      <c r="U52" s="345">
        <f t="shared" si="29"/>
        <v>5.4221428745136606</v>
      </c>
      <c r="V52" s="346">
        <f t="shared" si="30"/>
        <v>3.3299692208459852E-2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6.2323241052304496E-2</v>
      </c>
      <c r="C53" s="11">
        <v>0.1137719703441719</v>
      </c>
      <c r="D53" s="11">
        <f t="shared" si="25"/>
        <v>5.1448729291867404E-2</v>
      </c>
      <c r="E53" s="11">
        <v>5.0030278874996718E-2</v>
      </c>
      <c r="F53" s="11">
        <f t="shared" si="26"/>
        <v>0.10147900816686412</v>
      </c>
      <c r="G53" s="200">
        <f t="shared" si="27"/>
        <v>4.0069697868206688E-2</v>
      </c>
      <c r="I53" s="11" t="str">
        <f>I42</f>
        <v>Professional occupations</v>
      </c>
      <c r="J53" s="11">
        <v>9.4300027068004031</v>
      </c>
      <c r="K53" s="11">
        <v>6.5405388049822584</v>
      </c>
      <c r="L53" s="11">
        <v>-2.8894639018181447</v>
      </c>
      <c r="M53" s="11">
        <v>2.7611837879471546</v>
      </c>
      <c r="N53" s="11">
        <v>-0.12828011387099025</v>
      </c>
      <c r="P53" s="10" t="str">
        <f>name!D21</f>
        <v>61 Caring personal service occupations</v>
      </c>
      <c r="Q53" s="11">
        <v>49.161777233747223</v>
      </c>
      <c r="R53" s="11">
        <v>50.875895540489971</v>
      </c>
      <c r="S53" s="345">
        <f t="shared" si="28"/>
        <v>1.7141183067427477</v>
      </c>
      <c r="T53" s="345">
        <v>28.890684411183283</v>
      </c>
      <c r="U53" s="345">
        <f t="shared" si="29"/>
        <v>30.604802717926031</v>
      </c>
      <c r="V53" s="346">
        <f t="shared" si="30"/>
        <v>3.1297429634072227E-2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3.7770437838699177E-2</v>
      </c>
      <c r="C54" s="11">
        <v>5.7074733896134634E-2</v>
      </c>
      <c r="D54" s="11">
        <f t="shared" ref="D54:D55" si="36">C54-B54</f>
        <v>1.9304296057435458E-2</v>
      </c>
      <c r="E54" s="11">
        <v>2.6597605378554198E-2</v>
      </c>
      <c r="F54" s="11">
        <f t="shared" ref="F54:F55" si="37">SUM(D54:E54)</f>
        <v>4.5901901435989656E-2</v>
      </c>
      <c r="G54" s="200">
        <f t="shared" si="27"/>
        <v>3.6178442203881556E-2</v>
      </c>
      <c r="I54" s="11" t="str">
        <f>I43</f>
        <v>Associate professional occupations</v>
      </c>
      <c r="J54" s="11">
        <v>9.4762099329524005</v>
      </c>
      <c r="K54" s="11">
        <v>10.159012468350818</v>
      </c>
      <c r="L54" s="11">
        <v>0.68280253539841873</v>
      </c>
      <c r="M54" s="11">
        <v>4.5372170982006033</v>
      </c>
      <c r="N54" s="11">
        <v>5.2200196335990228</v>
      </c>
      <c r="P54" s="10" t="str">
        <f>name!D22</f>
        <v>62 Leisure, travel and related personal service occupations</v>
      </c>
      <c r="Q54" s="11">
        <v>14.214414176779281</v>
      </c>
      <c r="R54" s="11">
        <v>12.620426795834685</v>
      </c>
      <c r="S54" s="345">
        <f t="shared" si="28"/>
        <v>-1.5939873809445952</v>
      </c>
      <c r="T54" s="345">
        <v>7.0110721841081158</v>
      </c>
      <c r="U54" s="345">
        <f t="shared" si="29"/>
        <v>5.4170848031635206</v>
      </c>
      <c r="V54" s="346">
        <f t="shared" si="30"/>
        <v>2.7090184804668072E-2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2.3101496909299522E-3</v>
      </c>
      <c r="C55" s="11">
        <v>3.3366486048806367E-3</v>
      </c>
      <c r="D55" s="11">
        <f t="shared" si="36"/>
        <v>1.0264989139506845E-3</v>
      </c>
      <c r="E55" s="11">
        <v>1.5155292563435703E-3</v>
      </c>
      <c r="F55" s="11">
        <f t="shared" si="37"/>
        <v>2.5420281702942548E-3</v>
      </c>
      <c r="G55" s="200">
        <f t="shared" si="27"/>
        <v>3.4200063133059899E-2</v>
      </c>
      <c r="I55" s="11" t="str">
        <f>I44</f>
        <v>Administrative and secretarial occupations</v>
      </c>
      <c r="J55" s="11">
        <v>7.421995861723067</v>
      </c>
      <c r="K55" s="11">
        <v>10.052375041316761</v>
      </c>
      <c r="L55" s="11">
        <v>2.6303791795936928</v>
      </c>
      <c r="M55" s="11">
        <v>5.1881629906257931</v>
      </c>
      <c r="N55" s="11">
        <v>7.8185421702194864</v>
      </c>
      <c r="P55" s="10" t="str">
        <f>name!D23</f>
        <v>63 Community and civil enforcement occupations</v>
      </c>
      <c r="Q55" s="11">
        <v>0.25885578807367893</v>
      </c>
      <c r="R55" s="11">
        <v>0.35949259141338652</v>
      </c>
      <c r="S55" s="345">
        <f t="shared" si="28"/>
        <v>0.10063680333970759</v>
      </c>
      <c r="T55" s="345">
        <v>0.21692824013065709</v>
      </c>
      <c r="U55" s="345">
        <f t="shared" si="29"/>
        <v>0.31756504347036468</v>
      </c>
      <c r="V55" s="346">
        <f t="shared" si="30"/>
        <v>4.1414128352079915E-2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0.13297139196764499</v>
      </c>
      <c r="C56" s="11">
        <v>0.1942874897132279</v>
      </c>
      <c r="D56" s="11">
        <f t="shared" si="25"/>
        <v>6.1316097745582915E-2</v>
      </c>
      <c r="E56" s="11">
        <v>7.5936153951524296E-2</v>
      </c>
      <c r="F56" s="11">
        <f t="shared" si="26"/>
        <v>0.1372522516971072</v>
      </c>
      <c r="G56" s="200">
        <f t="shared" si="27"/>
        <v>3.0575295391382706E-2</v>
      </c>
      <c r="I56" s="11" t="str">
        <f t="shared" ref="I56:I60" si="38">I45</f>
        <v>Skilled trades occupations</v>
      </c>
      <c r="J56" s="11">
        <v>2.460911733142261</v>
      </c>
      <c r="K56" s="11">
        <v>3.4026945952361185</v>
      </c>
      <c r="L56" s="11">
        <v>0.94178286209385764</v>
      </c>
      <c r="M56" s="11">
        <v>1.6672420104227361</v>
      </c>
      <c r="N56" s="11">
        <v>2.6090248725165939</v>
      </c>
      <c r="P56" s="10" t="str">
        <f>name!D24</f>
        <v>71 Sales occupations</v>
      </c>
      <c r="Q56" s="11">
        <v>28.494699053216131</v>
      </c>
      <c r="R56" s="11">
        <v>26.176559080094872</v>
      </c>
      <c r="S56" s="345">
        <f t="shared" si="28"/>
        <v>-2.3181399731212586</v>
      </c>
      <c r="T56" s="345">
        <v>14.536718638821627</v>
      </c>
      <c r="U56" s="345">
        <f t="shared" si="29"/>
        <v>12.218578665700369</v>
      </c>
      <c r="V56" s="346">
        <f t="shared" si="30"/>
        <v>2.7861908822607306E-2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5.5745133817978444E-2</v>
      </c>
      <c r="C57" s="11">
        <v>0.1006375964137055</v>
      </c>
      <c r="D57" s="11">
        <f t="shared" si="25"/>
        <v>4.4892462595727052E-2</v>
      </c>
      <c r="E57" s="11">
        <v>3.6514253672346932E-2</v>
      </c>
      <c r="F57" s="11">
        <f t="shared" si="26"/>
        <v>8.1406716268073984E-2</v>
      </c>
      <c r="G57" s="200">
        <f t="shared" si="27"/>
        <v>3.4158026376348349E-2</v>
      </c>
      <c r="I57" s="11" t="str">
        <f t="shared" si="38"/>
        <v>Caring, leisure and other service occupations</v>
      </c>
      <c r="J57" s="11">
        <v>8.1652432035082452</v>
      </c>
      <c r="K57" s="11">
        <v>9.0139439457773936</v>
      </c>
      <c r="L57" s="11">
        <v>0.84870074226914849</v>
      </c>
      <c r="M57" s="11">
        <v>4.9296962087195784</v>
      </c>
      <c r="N57" s="11">
        <v>5.7783969509887267</v>
      </c>
      <c r="P57" s="10" t="str">
        <f>name!D25</f>
        <v>72 Customer service occupations</v>
      </c>
      <c r="Q57" s="11">
        <v>8.8346269528499217</v>
      </c>
      <c r="R57" s="11">
        <v>9.8605368132163473</v>
      </c>
      <c r="S57" s="345">
        <f t="shared" si="28"/>
        <v>1.0259098603664256</v>
      </c>
      <c r="T57" s="345">
        <v>4.9681405889778016</v>
      </c>
      <c r="U57" s="345">
        <f t="shared" si="29"/>
        <v>5.9940504493442273</v>
      </c>
      <c r="V57" s="346">
        <f t="shared" si="30"/>
        <v>3.019284804891198E-2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3.8050081668844937E-2</v>
      </c>
      <c r="C58" s="11">
        <v>7.0787561746085234E-2</v>
      </c>
      <c r="D58" s="11">
        <f t="shared" ref="D58:D59" si="39">C58-B58</f>
        <v>3.2737480077240297E-2</v>
      </c>
      <c r="E58" s="11">
        <v>2.7527475165203624E-2</v>
      </c>
      <c r="F58" s="11">
        <f t="shared" ref="F58:F59" si="40">SUM(D58:E58)</f>
        <v>6.0264955242443921E-2</v>
      </c>
      <c r="G58" s="200">
        <f t="shared" si="27"/>
        <v>3.695515739846833E-2</v>
      </c>
      <c r="I58" s="11" t="str">
        <f t="shared" si="38"/>
        <v>Sales and customer service occupations</v>
      </c>
      <c r="J58" s="11">
        <v>3.273154167375647</v>
      </c>
      <c r="K58" s="11">
        <v>4.2708034304250937</v>
      </c>
      <c r="L58" s="11">
        <v>0.99764926304944657</v>
      </c>
      <c r="M58" s="11">
        <v>1.9796417731501612</v>
      </c>
      <c r="N58" s="11">
        <v>2.9772910361996079</v>
      </c>
      <c r="P58" s="10" t="str">
        <f>name!D26</f>
        <v>81 Process, plant and machine operatives</v>
      </c>
      <c r="Q58" s="11">
        <v>1.9851021755910974</v>
      </c>
      <c r="R58" s="11">
        <v>2.3556497600290314</v>
      </c>
      <c r="S58" s="345">
        <f t="shared" si="28"/>
        <v>0.37054758443793401</v>
      </c>
      <c r="T58" s="345">
        <v>1.0799168168753543</v>
      </c>
      <c r="U58" s="345">
        <f t="shared" si="29"/>
        <v>1.4504644013132884</v>
      </c>
      <c r="V58" s="346">
        <f t="shared" si="30"/>
        <v>2.9382277708479565E-2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8.1976780370265179E-2</v>
      </c>
      <c r="C59" s="11">
        <v>0.14377754963252201</v>
      </c>
      <c r="D59" s="11">
        <f t="shared" si="39"/>
        <v>6.1800769262256833E-2</v>
      </c>
      <c r="E59" s="11">
        <v>7.4867610881930544E-2</v>
      </c>
      <c r="F59" s="11">
        <f t="shared" si="40"/>
        <v>0.13666838014418736</v>
      </c>
      <c r="G59" s="200">
        <f t="shared" si="27"/>
        <v>4.4203655016949561E-2</v>
      </c>
      <c r="I59" s="11" t="str">
        <f t="shared" si="38"/>
        <v>Process, plant and machine operatives</v>
      </c>
      <c r="J59" s="11">
        <v>1.0082724954234241</v>
      </c>
      <c r="K59" s="11">
        <v>1.5686500113896573</v>
      </c>
      <c r="L59" s="11">
        <v>0.5603775159662332</v>
      </c>
      <c r="M59" s="11">
        <v>0.79215532147270662</v>
      </c>
      <c r="N59" s="11">
        <v>1.3525328374389398</v>
      </c>
      <c r="P59" s="10" t="str">
        <f>name!D27</f>
        <v>82 Transport and mobile machine drivers and operatives</v>
      </c>
      <c r="Q59" s="11">
        <v>2.1475123041366331</v>
      </c>
      <c r="R59" s="11">
        <v>3.23532326158705</v>
      </c>
      <c r="S59" s="345">
        <f t="shared" si="28"/>
        <v>1.0878109574504169</v>
      </c>
      <c r="T59" s="345">
        <v>1.7160108317031602</v>
      </c>
      <c r="U59" s="345">
        <f t="shared" si="29"/>
        <v>2.8038217891535773</v>
      </c>
      <c r="V59" s="346">
        <f t="shared" si="30"/>
        <v>3.992780535987972E-2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7.4867692439011414E-4</v>
      </c>
      <c r="C60" s="11">
        <v>4.4656742024759616E-3</v>
      </c>
      <c r="D60" s="11">
        <f t="shared" si="25"/>
        <v>3.7169972780858474E-3</v>
      </c>
      <c r="E60" s="11">
        <v>2.2453010212181356E-3</v>
      </c>
      <c r="F60" s="11">
        <f t="shared" si="26"/>
        <v>5.9622982993039831E-3</v>
      </c>
      <c r="G60" s="200">
        <f t="shared" si="27"/>
        <v>9.6807159342057192E-2</v>
      </c>
      <c r="I60" s="11" t="str">
        <f t="shared" si="38"/>
        <v>Elementary occupations</v>
      </c>
      <c r="J60" s="11">
        <v>4.0321536236436772</v>
      </c>
      <c r="K60" s="11">
        <v>5.9274108428839707</v>
      </c>
      <c r="L60" s="11">
        <v>1.8952572192402934</v>
      </c>
      <c r="M60" s="11">
        <v>3.0315082352868608</v>
      </c>
      <c r="N60" s="11">
        <v>4.9267654545271542</v>
      </c>
      <c r="P60" s="10" t="str">
        <f>name!D28</f>
        <v>91 Elementary trades and related occupations</v>
      </c>
      <c r="Q60" s="11">
        <v>1.6768757020204146</v>
      </c>
      <c r="R60" s="11">
        <v>7.9278976971323649</v>
      </c>
      <c r="S60" s="345">
        <f t="shared" si="28"/>
        <v>6.2510219951119499</v>
      </c>
      <c r="T60" s="345">
        <v>3.9641008372868338</v>
      </c>
      <c r="U60" s="345">
        <f t="shared" si="29"/>
        <v>10.215122832398784</v>
      </c>
      <c r="V60" s="346">
        <f t="shared" si="30"/>
        <v>8.4235346745318962E-2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7.1069277297442182E-2</v>
      </c>
      <c r="C61" s="11">
        <v>8.9971409710907072E-2</v>
      </c>
      <c r="D61" s="11">
        <f t="shared" ref="D61" si="41">C61-B61</f>
        <v>1.8902132413464889E-2</v>
      </c>
      <c r="E61" s="11">
        <v>4.4247197677885375E-2</v>
      </c>
      <c r="F61" s="11">
        <f t="shared" ref="F61" si="42">SUM(D61:E61)</f>
        <v>6.3149330091350264E-2</v>
      </c>
      <c r="G61" s="200">
        <f t="shared" ref="G61" si="43">IF(B61&gt;0,(1+(E61/B61))^(1/($C$6-$B$6))-1,0)</f>
        <v>3.2794612847558691E-2</v>
      </c>
      <c r="P61" s="10" t="str">
        <f>name!D29</f>
        <v>92 Elementary administration and service occupations</v>
      </c>
      <c r="Q61" s="11">
        <v>41.689966836751687</v>
      </c>
      <c r="R61" s="11">
        <v>33.795775257905625</v>
      </c>
      <c r="S61" s="345">
        <f t="shared" ref="S61" si="44">R61-Q61</f>
        <v>-7.8941915788460619</v>
      </c>
      <c r="T61" s="345">
        <v>20.209101093315155</v>
      </c>
      <c r="U61" s="345">
        <f t="shared" ref="U61" si="45">SUM(S61:T61)</f>
        <v>12.314909514469093</v>
      </c>
      <c r="V61" s="346">
        <f t="shared" ref="V61" si="46">IF(Q61&gt;0,(1+(T61/Q61))^(1/($C$6-$B$6))-1,0)</f>
        <v>2.6699862808451602E-2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14.337042974344088</v>
      </c>
      <c r="C62" s="11">
        <f t="shared" ref="C62:F62" si="47">SUM(C36:C61)</f>
        <v>21.168807222381453</v>
      </c>
      <c r="D62" s="11">
        <f t="shared" si="47"/>
        <v>6.8317642480373726</v>
      </c>
      <c r="E62" s="11">
        <f t="shared" si="47"/>
        <v>8.6861933547954226</v>
      </c>
      <c r="F62" s="11">
        <f t="shared" si="47"/>
        <v>15.517957602832796</v>
      </c>
      <c r="G62" s="200">
        <f t="shared" si="27"/>
        <v>3.2081006202842266E-2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420.93324127550846</v>
      </c>
      <c r="R62" s="11">
        <f>SUM(R36:R61)</f>
        <v>446.56739760200333</v>
      </c>
      <c r="S62" s="345">
        <f>R62-Q62</f>
        <v>25.63415632649486</v>
      </c>
      <c r="T62" s="11">
        <f>SUM(T36:T61)</f>
        <v>243.76662296108719</v>
      </c>
      <c r="U62" s="345">
        <f>SUM(S62:T62)</f>
        <v>269.40077928758205</v>
      </c>
      <c r="V62" s="346">
        <f t="shared" si="30"/>
        <v>3.0925996236199849E-2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8.6226398317141886</v>
      </c>
      <c r="K63" s="11">
        <f t="array" ref="K63:K71">MMULT(aggregation!$B$13:$AA$21,C152:C177)</f>
        <v>9.1790650241698373</v>
      </c>
      <c r="L63" s="11">
        <f t="array" ref="L63:L71">MMULT(aggregation!$B$13:$AA$21,D152:D177)</f>
        <v>0.55642519245564737</v>
      </c>
      <c r="M63" s="11">
        <f t="array" ref="M63:M71">MMULT(aggregation!$B$13:$AA$21,E152:E177)</f>
        <v>4.693346788635834</v>
      </c>
      <c r="N63" s="11">
        <f t="array" ref="N63:N71">MMULT(aggregation!$B$13:$AA$21,F152:F177)</f>
        <v>5.2497719810914809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9.8546779636987782</v>
      </c>
      <c r="K64" s="11">
        <v>11.074818786445844</v>
      </c>
      <c r="L64" s="11">
        <v>1.2201408227470663</v>
      </c>
      <c r="M64" s="11">
        <v>4.5444571534951699</v>
      </c>
      <c r="N64" s="11">
        <v>5.7645979762422357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10.240939581643552</v>
      </c>
      <c r="C65" s="11">
        <v>13.292904346201594</v>
      </c>
      <c r="D65" s="11">
        <f>C65-B65</f>
        <v>3.0519647645580417</v>
      </c>
      <c r="E65" s="11">
        <v>6.1072282092206605</v>
      </c>
      <c r="F65" s="11">
        <f>SUM(D65:E65)</f>
        <v>9.1591929737787012</v>
      </c>
      <c r="G65" s="200">
        <f>IF(B65&gt;0,(1+(E65/B65))^(1/($C$6-$B$6))-1,0)</f>
        <v>3.1672732602123999E-2</v>
      </c>
      <c r="I65" s="11" t="str">
        <f>I54</f>
        <v>Associate professional occupations</v>
      </c>
      <c r="J65" s="11">
        <v>8.4827256211021265</v>
      </c>
      <c r="K65" s="11">
        <v>9.2079327383870595</v>
      </c>
      <c r="L65" s="11">
        <v>0.72520711728493481</v>
      </c>
      <c r="M65" s="11">
        <v>4.0267555223515448</v>
      </c>
      <c r="N65" s="11">
        <v>4.7519626396364796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3.8079779915557119</v>
      </c>
      <c r="C66" s="11">
        <v>6.1300691847852802</v>
      </c>
      <c r="D66" s="11">
        <f t="shared" ref="D66:D89" si="50">C66-B66</f>
        <v>2.3220911932295683</v>
      </c>
      <c r="E66" s="11">
        <v>2.9974313626433013</v>
      </c>
      <c r="F66" s="11">
        <f t="shared" ref="F66:F89" si="51">SUM(D66:E66)</f>
        <v>5.3195225558728696</v>
      </c>
      <c r="G66" s="200">
        <f t="shared" ref="G66:G89" si="52">IF(B66&gt;0,(1+(E66/B66))^(1/($C$6-$B$6))-1,0)</f>
        <v>3.9466877004834977E-2</v>
      </c>
      <c r="I66" s="11" t="str">
        <f>I55</f>
        <v>Administrative and secretarial occupations</v>
      </c>
      <c r="J66" s="11">
        <v>6.3429526584819458</v>
      </c>
      <c r="K66" s="11">
        <v>7.8689733075778392</v>
      </c>
      <c r="L66" s="11">
        <v>1.526020649095893</v>
      </c>
      <c r="M66" s="11">
        <v>3.958165143401692</v>
      </c>
      <c r="N66" s="11">
        <v>5.4841857924975841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11.929713586653005</v>
      </c>
      <c r="C67" s="11">
        <v>22.489472706324424</v>
      </c>
      <c r="D67" s="11">
        <f t="shared" si="50"/>
        <v>10.559759119671419</v>
      </c>
      <c r="E67" s="11">
        <v>7.3605459263490554</v>
      </c>
      <c r="F67" s="11">
        <f t="shared" si="51"/>
        <v>17.920305046020474</v>
      </c>
      <c r="G67" s="200">
        <f t="shared" si="52"/>
        <v>3.255660762594581E-2</v>
      </c>
      <c r="I67" s="11" t="str">
        <f t="shared" ref="I67:I71" si="53">I56</f>
        <v>Skilled trades occupations</v>
      </c>
      <c r="J67" s="11">
        <v>4.9568406431492731</v>
      </c>
      <c r="K67" s="11">
        <v>6.4822347484746521</v>
      </c>
      <c r="L67" s="11">
        <v>1.5253941053253786</v>
      </c>
      <c r="M67" s="11">
        <v>2.9863878421533414</v>
      </c>
      <c r="N67" s="11">
        <v>4.5117819474787204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7.1069881647294446</v>
      </c>
      <c r="C68" s="11">
        <v>8.9183095034442168</v>
      </c>
      <c r="D68" s="11">
        <f t="shared" si="50"/>
        <v>1.8113213387147722</v>
      </c>
      <c r="E68" s="11">
        <v>4.3620177507237035</v>
      </c>
      <c r="F68" s="11">
        <f t="shared" si="51"/>
        <v>6.1733390894384756</v>
      </c>
      <c r="G68" s="200">
        <f t="shared" si="52"/>
        <v>3.2419056743620667E-2</v>
      </c>
      <c r="I68" s="11" t="str">
        <f t="shared" si="53"/>
        <v>Caring, leisure and other service occupations</v>
      </c>
      <c r="J68" s="11">
        <v>6.0114793255412415</v>
      </c>
      <c r="K68" s="11">
        <v>7.2070695480349123</v>
      </c>
      <c r="L68" s="11">
        <v>1.1955902224936705</v>
      </c>
      <c r="M68" s="11">
        <v>3.8971899534907917</v>
      </c>
      <c r="N68" s="11">
        <v>5.092780175984462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20.868076051455059</v>
      </c>
      <c r="C69" s="11">
        <v>25.138397732091683</v>
      </c>
      <c r="D69" s="11">
        <f t="shared" ref="D69" si="54">C69-B69</f>
        <v>4.2703216806366235</v>
      </c>
      <c r="E69" s="11">
        <v>12.241177584856588</v>
      </c>
      <c r="F69" s="11">
        <f t="shared" ref="F69" si="55">SUM(D69:E69)</f>
        <v>16.511499265493214</v>
      </c>
      <c r="G69" s="200">
        <f t="shared" si="52"/>
        <v>3.1251196237154222E-2</v>
      </c>
      <c r="I69" s="11" t="str">
        <f t="shared" si="53"/>
        <v>Sales and customer service occupations</v>
      </c>
      <c r="J69" s="11">
        <v>2.8806995873624457</v>
      </c>
      <c r="K69" s="11">
        <v>3.52958482475373</v>
      </c>
      <c r="L69" s="11">
        <v>0.64888523739128412</v>
      </c>
      <c r="M69" s="11">
        <v>1.474844090112535</v>
      </c>
      <c r="N69" s="11">
        <v>2.1237293275038192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14.223696190519991</v>
      </c>
      <c r="C70" s="11">
        <v>20.161324211121585</v>
      </c>
      <c r="D70" s="11">
        <f t="shared" si="50"/>
        <v>5.9376280206015934</v>
      </c>
      <c r="E70" s="11">
        <v>8.6517053278388989</v>
      </c>
      <c r="F70" s="11">
        <f t="shared" si="51"/>
        <v>14.589333348440492</v>
      </c>
      <c r="G70" s="200">
        <f t="shared" si="52"/>
        <v>3.2183907654427024E-2</v>
      </c>
      <c r="I70" s="11" t="str">
        <f t="shared" si="53"/>
        <v>Process, plant and machine operatives</v>
      </c>
      <c r="J70" s="11">
        <v>1.9051111164170407</v>
      </c>
      <c r="K70" s="11">
        <v>2.4942740066034617</v>
      </c>
      <c r="L70" s="11">
        <v>0.58916289018642098</v>
      </c>
      <c r="M70" s="11">
        <v>1.3418524067392572</v>
      </c>
      <c r="N70" s="11">
        <v>1.9310152969256782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2.1238659368728472</v>
      </c>
      <c r="C71" s="11">
        <v>2.8838101140844974</v>
      </c>
      <c r="D71" s="11">
        <f t="shared" si="50"/>
        <v>0.7599441772116502</v>
      </c>
      <c r="E71" s="11">
        <v>1.0677145189718076</v>
      </c>
      <c r="F71" s="11">
        <f t="shared" si="51"/>
        <v>1.8276586961834578</v>
      </c>
      <c r="G71" s="200">
        <f t="shared" si="52"/>
        <v>2.7523854773888523E-2</v>
      </c>
      <c r="I71" s="11" t="str">
        <f t="shared" si="53"/>
        <v>Elementary occupations</v>
      </c>
      <c r="J71" s="11">
        <v>3.8100951925115387</v>
      </c>
      <c r="K71" s="11">
        <v>5.6921721606615296</v>
      </c>
      <c r="L71" s="11">
        <v>1.8820769681499911</v>
      </c>
      <c r="M71" s="11">
        <v>2.8275526287020734</v>
      </c>
      <c r="N71" s="11">
        <v>4.7096295968520643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1.8446312712577537</v>
      </c>
      <c r="C72" s="11">
        <v>4.5097929299680022</v>
      </c>
      <c r="D72" s="11">
        <f t="shared" si="50"/>
        <v>2.6651616587102485</v>
      </c>
      <c r="E72" s="11">
        <v>2.1054239337375176</v>
      </c>
      <c r="F72" s="11">
        <f t="shared" si="51"/>
        <v>4.770585592447766</v>
      </c>
      <c r="G72" s="200">
        <f t="shared" si="52"/>
        <v>5.2073883536605248E-2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0.82683097537157946</v>
      </c>
      <c r="C73" s="11">
        <v>1.1421836781257559</v>
      </c>
      <c r="D73" s="11">
        <f t="shared" si="50"/>
        <v>0.31535270275417648</v>
      </c>
      <c r="E73" s="11">
        <v>0.30178591681581518</v>
      </c>
      <c r="F73" s="11">
        <f t="shared" si="51"/>
        <v>0.61713861956999172</v>
      </c>
      <c r="G73" s="200">
        <f t="shared" si="52"/>
        <v>2.0959827421414667E-2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4.0384572218783426</v>
      </c>
      <c r="C74" s="11">
        <v>5.317024347244991</v>
      </c>
      <c r="D74" s="11">
        <f t="shared" ref="D74:D75" si="56">C74-B74</f>
        <v>1.2785671253666484</v>
      </c>
      <c r="E74" s="11">
        <v>2.3783549436206597</v>
      </c>
      <c r="F74" s="11">
        <f t="shared" ref="F74:F75" si="57">SUM(D74:E74)</f>
        <v>3.6569220689873081</v>
      </c>
      <c r="G74" s="200">
        <f t="shared" si="52"/>
        <v>3.1352017923993003E-2</v>
      </c>
      <c r="I74" s="11" t="str">
        <f>I63</f>
        <v>Managers, directors and senior officials</v>
      </c>
      <c r="J74" s="11">
        <f t="array" ref="J74:J82">MMULT(aggregation!$B$13:$AA$21,B181:B206)</f>
        <v>18.837842436248781</v>
      </c>
      <c r="K74" s="11">
        <f t="array" ref="K74:K82">MMULT(aggregation!$B$13:$AA$21,C181:C206)</f>
        <v>17.998367535160281</v>
      </c>
      <c r="L74" s="11">
        <f t="array" ref="L74:L82">MMULT(aggregation!$B$13:$AA$21,D181:D206)</f>
        <v>-0.83947490108850165</v>
      </c>
      <c r="M74" s="11">
        <f t="array" ref="M74:M82">MMULT(aggregation!$B$13:$AA$21,E181:E206)</f>
        <v>7.8901107616275965</v>
      </c>
      <c r="N74" s="11">
        <f t="array" ref="N74:N82">MMULT(aggregation!$B$13:$AA$21,F181:F206)</f>
        <v>7.0506358605390949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8.3313841905923134</v>
      </c>
      <c r="C75" s="11">
        <v>12.067617879607299</v>
      </c>
      <c r="D75" s="11">
        <f t="shared" si="56"/>
        <v>3.7362336890149859</v>
      </c>
      <c r="E75" s="11">
        <v>5.0719972128055586</v>
      </c>
      <c r="F75" s="11">
        <f t="shared" si="57"/>
        <v>8.8082309018205436</v>
      </c>
      <c r="G75" s="200">
        <f t="shared" si="52"/>
        <v>3.2206241798362623E-2</v>
      </c>
      <c r="I75" s="11" t="str">
        <f>I64</f>
        <v>Professional occupations</v>
      </c>
      <c r="J75" s="11">
        <v>19.98041762392187</v>
      </c>
      <c r="K75" s="11">
        <v>22.639354574076556</v>
      </c>
      <c r="L75" s="11">
        <v>2.6589369501546871</v>
      </c>
      <c r="M75" s="11">
        <v>8.4817047234505054</v>
      </c>
      <c r="N75" s="11">
        <v>11.140641673605192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5.0955719939186981</v>
      </c>
      <c r="C76" s="11">
        <v>8.5481098858589579</v>
      </c>
      <c r="D76" s="11">
        <f t="shared" si="50"/>
        <v>3.4525378919402598</v>
      </c>
      <c r="E76" s="11">
        <v>3.7821268824312821</v>
      </c>
      <c r="F76" s="11">
        <f t="shared" si="51"/>
        <v>7.2346647743715415</v>
      </c>
      <c r="G76" s="200">
        <f t="shared" si="52"/>
        <v>3.7704813370984969E-2</v>
      </c>
      <c r="I76" s="11" t="str">
        <f>I65</f>
        <v>Associate professional occupations</v>
      </c>
      <c r="J76" s="11">
        <v>21.359331824733296</v>
      </c>
      <c r="K76" s="11">
        <v>21.755514594944529</v>
      </c>
      <c r="L76" s="11">
        <v>0.39618277021123549</v>
      </c>
      <c r="M76" s="11">
        <v>9.3399218739012255</v>
      </c>
      <c r="N76" s="11">
        <v>9.7361046441124603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1.0143371502951533</v>
      </c>
      <c r="C77" s="11">
        <v>1.6937638253356053</v>
      </c>
      <c r="D77" s="11">
        <f t="shared" si="50"/>
        <v>0.67942667504045207</v>
      </c>
      <c r="E77" s="11">
        <v>0.86267235860113001</v>
      </c>
      <c r="F77" s="11">
        <f t="shared" si="51"/>
        <v>1.5420990336415821</v>
      </c>
      <c r="G77" s="200">
        <f t="shared" si="52"/>
        <v>4.1882978048785269E-2</v>
      </c>
      <c r="I77" s="11" t="str">
        <f>I66</f>
        <v>Administrative and secretarial occupations</v>
      </c>
      <c r="J77" s="11">
        <v>18.89987360242765</v>
      </c>
      <c r="K77" s="11">
        <v>12.261768672257356</v>
      </c>
      <c r="L77" s="11">
        <v>-6.6381049301702939</v>
      </c>
      <c r="M77" s="11">
        <v>8.0020930230634413</v>
      </c>
      <c r="N77" s="11">
        <v>1.3639880928931478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0.18472526417051977</v>
      </c>
      <c r="C78" s="11">
        <v>0.25777498706069296</v>
      </c>
      <c r="D78" s="11">
        <f t="shared" si="50"/>
        <v>7.3049722890173197E-2</v>
      </c>
      <c r="E78" s="11">
        <v>0.12276886923529898</v>
      </c>
      <c r="F78" s="11">
        <f t="shared" si="51"/>
        <v>0.19581859212547217</v>
      </c>
      <c r="G78" s="200">
        <f t="shared" si="52"/>
        <v>3.4556076448110984E-2</v>
      </c>
      <c r="I78" s="11" t="str">
        <f t="shared" ref="I78:I82" si="58">I67</f>
        <v>Skilled trades occupations</v>
      </c>
      <c r="J78" s="11">
        <v>24.740702279450446</v>
      </c>
      <c r="K78" s="11">
        <v>24.027265870244911</v>
      </c>
      <c r="L78" s="11">
        <v>-0.71343640920553231</v>
      </c>
      <c r="M78" s="11">
        <v>9.2849085805644975</v>
      </c>
      <c r="N78" s="11">
        <v>8.5714721713589661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0.5894029264401569</v>
      </c>
      <c r="C79" s="11">
        <v>1.3424313890829576</v>
      </c>
      <c r="D79" s="11">
        <f t="shared" si="50"/>
        <v>0.75302846264280066</v>
      </c>
      <c r="E79" s="11">
        <v>0.47497095188575678</v>
      </c>
      <c r="F79" s="11">
        <f t="shared" si="51"/>
        <v>1.2279994145285573</v>
      </c>
      <c r="G79" s="200">
        <f t="shared" si="52"/>
        <v>4.0188691480133931E-2</v>
      </c>
      <c r="I79" s="11" t="str">
        <f t="shared" si="58"/>
        <v>Caring, leisure and other service occupations</v>
      </c>
      <c r="J79" s="11">
        <v>27.462851991856219</v>
      </c>
      <c r="K79" s="11">
        <v>29.624133975994106</v>
      </c>
      <c r="L79" s="11">
        <v>2.1612819841378879</v>
      </c>
      <c r="M79" s="11">
        <v>15.350833379312624</v>
      </c>
      <c r="N79" s="11">
        <v>17.512115363450508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0.33568944858091643</v>
      </c>
      <c r="C80" s="11">
        <v>0.47021703348272814</v>
      </c>
      <c r="D80" s="11">
        <f t="shared" ref="D80" si="59">C80-B80</f>
        <v>0.13452758490181171</v>
      </c>
      <c r="E80" s="11">
        <v>0.2050729084066282</v>
      </c>
      <c r="F80" s="11">
        <f t="shared" ref="F80" si="60">SUM(D80:E80)</f>
        <v>0.33960049330843989</v>
      </c>
      <c r="G80" s="200">
        <f t="shared" si="52"/>
        <v>3.2296807197893518E-2</v>
      </c>
      <c r="I80" s="11" t="str">
        <f t="shared" si="58"/>
        <v>Sales and customer service occupations</v>
      </c>
      <c r="J80" s="11">
        <v>18.063854020368272</v>
      </c>
      <c r="K80" s="11">
        <v>18.993362592285788</v>
      </c>
      <c r="L80" s="11">
        <v>0.9295085719175149</v>
      </c>
      <c r="M80" s="11">
        <v>8.1069836703485034</v>
      </c>
      <c r="N80" s="11">
        <v>9.0364922422660179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0.64214395110757383</v>
      </c>
      <c r="C81" s="11">
        <v>1.2989176670412415</v>
      </c>
      <c r="D81" s="11">
        <f t="shared" si="50"/>
        <v>0.65677371593366762</v>
      </c>
      <c r="E81" s="11">
        <v>0.54346894869553752</v>
      </c>
      <c r="F81" s="11">
        <f t="shared" si="51"/>
        <v>1.2002426646292053</v>
      </c>
      <c r="G81" s="200">
        <f t="shared" si="52"/>
        <v>4.1727273680765897E-2</v>
      </c>
      <c r="I81" s="11" t="str">
        <f t="shared" si="58"/>
        <v>Process, plant and machine operatives</v>
      </c>
      <c r="J81" s="11">
        <v>9.1875230142165076</v>
      </c>
      <c r="K81" s="11">
        <v>11.154425628662885</v>
      </c>
      <c r="L81" s="11">
        <v>1.9669026144463766</v>
      </c>
      <c r="M81" s="11">
        <v>4.6914220790425567</v>
      </c>
      <c r="N81" s="11">
        <v>6.6583246934889324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3.0623006453952022</v>
      </c>
      <c r="C82" s="11">
        <v>5.3479474347301563</v>
      </c>
      <c r="D82" s="11">
        <f t="shared" si="50"/>
        <v>2.2856467893349541</v>
      </c>
      <c r="E82" s="11">
        <v>2.5865534210068577</v>
      </c>
      <c r="F82" s="11">
        <f t="shared" si="51"/>
        <v>4.8722002103418118</v>
      </c>
      <c r="G82" s="200">
        <f t="shared" si="52"/>
        <v>4.1663632525740013E-2</v>
      </c>
      <c r="I82" s="11" t="str">
        <f t="shared" si="58"/>
        <v>Elementary occupations</v>
      </c>
      <c r="J82" s="11">
        <v>17.470503023838564</v>
      </c>
      <c r="K82" s="11">
        <v>16.3554492416594</v>
      </c>
      <c r="L82" s="11">
        <v>-1.115053782179162</v>
      </c>
      <c r="M82" s="11">
        <v>8.0197969121615156</v>
      </c>
      <c r="N82" s="11">
        <v>6.9047431299823536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0.54338192150531073</v>
      </c>
      <c r="C83" s="11">
        <v>0.78384440007620482</v>
      </c>
      <c r="D83" s="11">
        <f t="shared" ref="D83:D84" si="61">C83-B83</f>
        <v>0.24046247857089409</v>
      </c>
      <c r="E83" s="11">
        <v>0.36629605903225798</v>
      </c>
      <c r="F83" s="11">
        <f t="shared" ref="F83:F84" si="62">SUM(D83:E83)</f>
        <v>0.60675853760315213</v>
      </c>
      <c r="G83" s="200">
        <f t="shared" si="52"/>
        <v>3.4948723324492503E-2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5.1194298124748537E-2</v>
      </c>
      <c r="C84" s="11">
        <v>6.2678660805515762E-2</v>
      </c>
      <c r="D84" s="11">
        <f t="shared" si="61"/>
        <v>1.1484362680767225E-2</v>
      </c>
      <c r="E84" s="11">
        <v>2.6791355589822256E-2</v>
      </c>
      <c r="F84" s="11">
        <f t="shared" si="62"/>
        <v>3.8275718270589482E-2</v>
      </c>
      <c r="G84" s="200">
        <f t="shared" si="52"/>
        <v>2.8457165257588013E-2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2.2323147618492816</v>
      </c>
      <c r="C85" s="11">
        <v>3.8692344689096263</v>
      </c>
      <c r="D85" s="11">
        <f t="shared" si="50"/>
        <v>1.6369197070603447</v>
      </c>
      <c r="E85" s="11">
        <v>1.4569400699050277</v>
      </c>
      <c r="F85" s="11">
        <f t="shared" si="51"/>
        <v>3.0938597769653722</v>
      </c>
      <c r="G85" s="200">
        <f t="shared" si="52"/>
        <v>3.4059546110112526E-2</v>
      </c>
      <c r="I85" s="11" t="str">
        <f>I74</f>
        <v>Managers, directors and senior officials</v>
      </c>
      <c r="J85" s="11">
        <f t="array" ref="J85:J93">MMULT(aggregation!$B$13:$AA$21,B210:B235)</f>
        <v>14.700915106267164</v>
      </c>
      <c r="K85" s="11">
        <f t="array" ref="K85:K93">MMULT(aggregation!$B$13:$AA$21,C210:C235)</f>
        <v>11.960876928341264</v>
      </c>
      <c r="L85" s="11">
        <f t="array" ref="L85:L93">MMULT(aggregation!$B$13:$AA$21,D210:D235)</f>
        <v>-2.7400381779259</v>
      </c>
      <c r="M85" s="11">
        <f t="array" ref="M85:M93">MMULT(aggregation!$B$13:$AA$21,E210:E235)</f>
        <v>6.2905061565183482</v>
      </c>
      <c r="N85" s="11">
        <f t="array" ref="N85:N93">MMULT(aggregation!$B$13:$AA$21,F210:F235)</f>
        <v>3.5504679785924482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0.64286115509434749</v>
      </c>
      <c r="C86" s="11">
        <v>1.133701668385938</v>
      </c>
      <c r="D86" s="11">
        <f t="shared" si="50"/>
        <v>0.49084051329159051</v>
      </c>
      <c r="E86" s="11">
        <v>0.45014537597766896</v>
      </c>
      <c r="F86" s="11">
        <f t="shared" si="51"/>
        <v>0.94098588926925952</v>
      </c>
      <c r="G86" s="200">
        <f t="shared" si="52"/>
        <v>3.6017373038319977E-2</v>
      </c>
      <c r="I86" s="11" t="str">
        <f>I75</f>
        <v>Professional occupations</v>
      </c>
      <c r="J86" s="11">
        <v>13.01087260416233</v>
      </c>
      <c r="K86" s="11">
        <v>12.357555746650608</v>
      </c>
      <c r="L86" s="11">
        <v>-0.65331685751172297</v>
      </c>
      <c r="M86" s="11">
        <v>5.0858123576168346</v>
      </c>
      <c r="N86" s="11">
        <v>4.4324955001051123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0.23185447379808727</v>
      </c>
      <c r="C87" s="11">
        <v>0.51814572058857344</v>
      </c>
      <c r="D87" s="11">
        <f t="shared" ref="D87:D88" si="63">C87-B87</f>
        <v>0.28629124679048618</v>
      </c>
      <c r="E87" s="11">
        <v>0.17825390367021274</v>
      </c>
      <c r="F87" s="11">
        <f t="shared" ref="F87:F88" si="64">SUM(D87:E87)</f>
        <v>0.46454515046069889</v>
      </c>
      <c r="G87" s="200">
        <f t="shared" si="52"/>
        <v>3.8752807779946163E-2</v>
      </c>
      <c r="I87" s="11" t="str">
        <f>I76</f>
        <v>Associate professional occupations</v>
      </c>
      <c r="J87" s="11">
        <v>15.468336404658015</v>
      </c>
      <c r="K87" s="11">
        <v>13.263526132051904</v>
      </c>
      <c r="L87" s="11">
        <v>-2.2048102726061085</v>
      </c>
      <c r="M87" s="11">
        <v>5.7887024482372613</v>
      </c>
      <c r="N87" s="11">
        <v>3.5838921756311524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0.64912911309538013</v>
      </c>
      <c r="C88" s="11">
        <v>1.0272522232217109</v>
      </c>
      <c r="D88" s="11">
        <f t="shared" si="63"/>
        <v>0.37812311012633082</v>
      </c>
      <c r="E88" s="11">
        <v>0.52883616605146733</v>
      </c>
      <c r="F88" s="11">
        <f t="shared" si="64"/>
        <v>0.90695927617779815</v>
      </c>
      <c r="G88" s="200">
        <f t="shared" si="52"/>
        <v>4.0527174613490091E-2</v>
      </c>
      <c r="I88" s="11" t="str">
        <f>I77</f>
        <v>Administrative and secretarial occupations</v>
      </c>
      <c r="J88" s="11">
        <v>19.018169154918048</v>
      </c>
      <c r="K88" s="11">
        <v>10.420413027550785</v>
      </c>
      <c r="L88" s="11">
        <v>-8.5977561273672638</v>
      </c>
      <c r="M88" s="11">
        <v>6.378485500792423</v>
      </c>
      <c r="N88" s="11">
        <v>-2.2192706265748399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0.13718352326261704</v>
      </c>
      <c r="C89" s="11">
        <v>0.45869535456966265</v>
      </c>
      <c r="D89" s="11">
        <f t="shared" si="50"/>
        <v>0.32151183130704564</v>
      </c>
      <c r="E89" s="11">
        <v>0.17661448226635326</v>
      </c>
      <c r="F89" s="11">
        <f t="shared" si="51"/>
        <v>0.49812631357339887</v>
      </c>
      <c r="G89" s="200">
        <f t="shared" si="52"/>
        <v>5.6711778903095533E-2</v>
      </c>
      <c r="I89" s="11" t="str">
        <f t="shared" ref="I89:I93" si="65">I78</f>
        <v>Skilled trades occupations</v>
      </c>
      <c r="J89" s="11">
        <v>19.155376961326972</v>
      </c>
      <c r="K89" s="11">
        <v>18.390347111741395</v>
      </c>
      <c r="L89" s="11">
        <v>-0.76502984958557785</v>
      </c>
      <c r="M89" s="11">
        <v>7.9097975591934571</v>
      </c>
      <c r="N89" s="11">
        <v>7.1447677096078799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2.2258451152656762</v>
      </c>
      <c r="C90" s="11">
        <v>3.4959828714737777</v>
      </c>
      <c r="D90" s="11">
        <f t="shared" ref="D90" si="66">C90-B90</f>
        <v>1.2701377562081015</v>
      </c>
      <c r="E90" s="11">
        <v>1.6137427256747383</v>
      </c>
      <c r="F90" s="11">
        <f t="shared" ref="F90" si="67">SUM(D90:E90)</f>
        <v>2.8838804818828399</v>
      </c>
      <c r="G90" s="200">
        <f t="shared" ref="G90:G91" si="68">IF(B90&gt;0,(1+(E90/B90))^(1/($C$6-$B$6))-1,0)</f>
        <v>3.7017243272333022E-2</v>
      </c>
      <c r="I90" s="11" t="str">
        <f t="shared" si="65"/>
        <v>Caring, leisure and other service occupations</v>
      </c>
      <c r="J90" s="11">
        <v>18.77889010584699</v>
      </c>
      <c r="K90" s="11">
        <v>14.435422967751368</v>
      </c>
      <c r="L90" s="11">
        <v>-4.3434671380956233</v>
      </c>
      <c r="M90" s="11">
        <v>7.6593082502352745</v>
      </c>
      <c r="N90" s="11">
        <v>3.3158411121396512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102.98049690443328</v>
      </c>
      <c r="C91" s="11">
        <f t="shared" ref="C91:F91" si="69">SUM(C65:C90)</f>
        <v>152.35960422362265</v>
      </c>
      <c r="D91" s="11">
        <f t="shared" si="69"/>
        <v>49.379107319189416</v>
      </c>
      <c r="E91" s="11">
        <f t="shared" si="69"/>
        <v>66.020637166013614</v>
      </c>
      <c r="F91" s="11">
        <f t="shared" si="69"/>
        <v>115.39974448520302</v>
      </c>
      <c r="G91" s="200">
        <f t="shared" si="68"/>
        <v>3.3575744781368044E-2</v>
      </c>
      <c r="I91" s="11" t="str">
        <f t="shared" si="65"/>
        <v>Sales and customer service occupations</v>
      </c>
      <c r="J91" s="11">
        <v>15.495179671076073</v>
      </c>
      <c r="K91" s="11">
        <v>12.905037259240961</v>
      </c>
      <c r="L91" s="11">
        <v>-2.5901424118351124</v>
      </c>
      <c r="M91" s="11">
        <v>6.2188152825966334</v>
      </c>
      <c r="N91" s="11">
        <v>3.628672870761521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11.527100273644924</v>
      </c>
      <c r="K92" s="11">
        <v>11.31461613606707</v>
      </c>
      <c r="L92" s="11">
        <v>-0.21248413757785611</v>
      </c>
      <c r="M92" s="11">
        <v>5.6748374645941944</v>
      </c>
      <c r="N92" s="11">
        <v>5.4623533270163387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24.925724687262203</v>
      </c>
      <c r="K93" s="11">
        <v>22.836878741648512</v>
      </c>
      <c r="L93" s="11">
        <v>-2.0888459456136905</v>
      </c>
      <c r="M93" s="11">
        <v>10.908259328248608</v>
      </c>
      <c r="N93" s="11">
        <v>8.8194133826349166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21.321732928687389</v>
      </c>
      <c r="C94" s="11">
        <v>22.764507695751348</v>
      </c>
      <c r="D94" s="11">
        <f>C94-B94</f>
        <v>1.442774767063959</v>
      </c>
      <c r="E94" s="11">
        <v>12.057730940309103</v>
      </c>
      <c r="F94" s="11">
        <f>SUM(D94:E94)</f>
        <v>13.500505707373062</v>
      </c>
      <c r="G94" s="200">
        <f>IF(B94&gt;0,(1+(E94/B94))^(1/($C$6-$B$6))-1,0)</f>
        <v>3.0331847017078584E-2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7.1658740632213949</v>
      </c>
      <c r="C95" s="11">
        <v>9.3359158506939881</v>
      </c>
      <c r="D95" s="11">
        <f t="shared" ref="D95:D118" si="72">C95-B95</f>
        <v>2.1700417874725932</v>
      </c>
      <c r="E95" s="11">
        <v>5.1977380518966259</v>
      </c>
      <c r="F95" s="11">
        <f t="shared" ref="F95:F118" si="73">SUM(D95:E95)</f>
        <v>7.3677798393692191</v>
      </c>
      <c r="G95" s="200">
        <f t="shared" ref="G95:G120" si="74">IF(B95&gt;0,(1+(E95/B95))^(1/($C$6-$B$6))-1,0)</f>
        <v>3.7031018407880589E-2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17.73205472364539</v>
      </c>
      <c r="C96" s="11">
        <v>23.893110963033696</v>
      </c>
      <c r="D96" s="11">
        <f t="shared" si="72"/>
        <v>6.161056239388305</v>
      </c>
      <c r="E96" s="11">
        <v>8.8564220860290614</v>
      </c>
      <c r="F96" s="11">
        <f t="shared" si="73"/>
        <v>15.017478325417366</v>
      </c>
      <c r="G96" s="200">
        <f t="shared" si="74"/>
        <v>2.7374920135748493E-2</v>
      </c>
      <c r="I96" s="11" t="str">
        <f>I85</f>
        <v>Managers, directors and senior officials</v>
      </c>
      <c r="J96" s="11">
        <f t="array" ref="J96:J104">MMULT(aggregation!$B$13:$AA$21,B239:B264)</f>
        <v>9.045093335047099</v>
      </c>
      <c r="K96" s="11">
        <f t="array" ref="K96:K104">MMULT(aggregation!$B$13:$AA$21,C239:C264)</f>
        <v>6.6733403179910482</v>
      </c>
      <c r="L96" s="11">
        <f t="array" ref="L96:L104">MMULT(aggregation!$B$13:$AA$21,D239:D264)</f>
        <v>-2.3717530170560517</v>
      </c>
      <c r="M96" s="11">
        <f t="array" ref="M96:M104">MMULT(aggregation!$B$13:$AA$21,E239:E264)</f>
        <v>3.4702188836005892</v>
      </c>
      <c r="N96" s="11">
        <f t="array" ref="N96:N104">MMULT(aggregation!$B$13:$AA$21,F239:F264)</f>
        <v>1.0984658665445375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13.326423354009922</v>
      </c>
      <c r="C97" s="11">
        <v>14.138732021069929</v>
      </c>
      <c r="D97" s="11">
        <f t="shared" si="72"/>
        <v>0.81230866706000704</v>
      </c>
      <c r="E97" s="11">
        <v>7.7270386671768847</v>
      </c>
      <c r="F97" s="11">
        <f t="shared" si="73"/>
        <v>8.5393473342368917</v>
      </c>
      <c r="G97" s="200">
        <f t="shared" si="74"/>
        <v>3.0957259405460569E-2</v>
      </c>
      <c r="I97" s="11" t="str">
        <f>I86</f>
        <v>Professional occupations</v>
      </c>
      <c r="J97" s="11">
        <v>7.3042399228330819</v>
      </c>
      <c r="K97" s="11">
        <v>5.4699057862472555</v>
      </c>
      <c r="L97" s="11">
        <v>-1.8343341365858263</v>
      </c>
      <c r="M97" s="11">
        <v>2.5501724694612533</v>
      </c>
      <c r="N97" s="11">
        <v>0.71583833287542697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11.605148485735038</v>
      </c>
      <c r="C98" s="11">
        <v>8.1951639067464228</v>
      </c>
      <c r="D98" s="11">
        <f t="shared" ref="D98" si="75">C98-B98</f>
        <v>-3.409984578988615</v>
      </c>
      <c r="E98" s="11">
        <v>4.8406920314188771</v>
      </c>
      <c r="F98" s="11">
        <f t="shared" ref="F98" si="76">SUM(D98:E98)</f>
        <v>1.4307074524302621</v>
      </c>
      <c r="G98" s="200">
        <f t="shared" si="74"/>
        <v>2.3513773859340947E-2</v>
      </c>
      <c r="I98" s="11" t="str">
        <f>I87</f>
        <v>Associate professional occupations</v>
      </c>
      <c r="J98" s="11">
        <v>8.6686931866724031</v>
      </c>
      <c r="K98" s="11">
        <v>5.8615166388188342</v>
      </c>
      <c r="L98" s="11">
        <v>-2.8071765478535684</v>
      </c>
      <c r="M98" s="11">
        <v>2.6953892252291647</v>
      </c>
      <c r="N98" s="11">
        <v>-0.11178732262440361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22.213140279944028</v>
      </c>
      <c r="C99" s="11">
        <v>25.152347574804548</v>
      </c>
      <c r="D99" s="11">
        <f t="shared" si="72"/>
        <v>2.9392072948605197</v>
      </c>
      <c r="E99" s="11">
        <v>12.117400685627523</v>
      </c>
      <c r="F99" s="11">
        <f t="shared" si="73"/>
        <v>15.056607980488042</v>
      </c>
      <c r="G99" s="200">
        <f t="shared" si="74"/>
        <v>2.9448707098842508E-2</v>
      </c>
      <c r="I99" s="11" t="str">
        <f>I88</f>
        <v>Administrative and secretarial occupations</v>
      </c>
      <c r="J99" s="11">
        <v>10.267097519626068</v>
      </c>
      <c r="K99" s="11">
        <v>2.1868754566031487</v>
      </c>
      <c r="L99" s="11">
        <v>-8.0802220630229193</v>
      </c>
      <c r="M99" s="11">
        <v>2.2002322348854797</v>
      </c>
      <c r="N99" s="11">
        <v>-5.8799898281374388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4.0302871790951391</v>
      </c>
      <c r="C100" s="11">
        <v>4.4406603535697986</v>
      </c>
      <c r="D100" s="11">
        <f t="shared" si="72"/>
        <v>0.41037317447465949</v>
      </c>
      <c r="E100" s="11">
        <v>1.8548511747907341</v>
      </c>
      <c r="F100" s="11">
        <f t="shared" si="73"/>
        <v>2.2652243492653934</v>
      </c>
      <c r="G100" s="200">
        <f t="shared" si="74"/>
        <v>2.5560720854188812E-2</v>
      </c>
      <c r="I100" s="11" t="str">
        <f t="shared" ref="I100:I104" si="77">I89</f>
        <v>Skilled trades occupations</v>
      </c>
      <c r="J100" s="11">
        <v>10.84143561085855</v>
      </c>
      <c r="K100" s="11">
        <v>9.8361627654571482</v>
      </c>
      <c r="L100" s="11">
        <v>-1.0052728454014008</v>
      </c>
      <c r="M100" s="11">
        <v>4.2025124768601918</v>
      </c>
      <c r="N100" s="11">
        <v>3.1972396314587908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4.9224743770518371</v>
      </c>
      <c r="C101" s="11">
        <v>10.224135938397877</v>
      </c>
      <c r="D101" s="11">
        <f t="shared" si="72"/>
        <v>5.3016615613460401</v>
      </c>
      <c r="E101" s="11">
        <v>5.4068701361638976</v>
      </c>
      <c r="F101" s="11">
        <f t="shared" si="73"/>
        <v>10.708531697509937</v>
      </c>
      <c r="G101" s="200">
        <f t="shared" si="74"/>
        <v>5.0652955576089509E-2</v>
      </c>
      <c r="I101" s="11" t="str">
        <f t="shared" si="77"/>
        <v>Caring, leisure and other service occupations</v>
      </c>
      <c r="J101" s="11">
        <v>5.4661916881454147</v>
      </c>
      <c r="K101" s="11">
        <v>3.7062090400240439</v>
      </c>
      <c r="L101" s="11">
        <v>-1.7599826481213705</v>
      </c>
      <c r="M101" s="11">
        <v>1.6842985853159151</v>
      </c>
      <c r="N101" s="11">
        <v>-7.5684062805455352E-2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3.3677377518206963</v>
      </c>
      <c r="C102" s="11">
        <v>4.1483840453550975</v>
      </c>
      <c r="D102" s="11">
        <f t="shared" si="72"/>
        <v>0.78064629353440118</v>
      </c>
      <c r="E102" s="11">
        <v>1.4728721300489154</v>
      </c>
      <c r="F102" s="11">
        <f t="shared" si="73"/>
        <v>2.2535184235833166</v>
      </c>
      <c r="G102" s="200">
        <f t="shared" si="74"/>
        <v>2.4481501952188234E-2</v>
      </c>
      <c r="I102" s="11" t="str">
        <f t="shared" si="77"/>
        <v>Sales and customer service occupations</v>
      </c>
      <c r="J102" s="11">
        <v>9.2286559110236599</v>
      </c>
      <c r="K102" s="11">
        <v>4.2535273395716509</v>
      </c>
      <c r="L102" s="11">
        <v>-4.975128571452009</v>
      </c>
      <c r="M102" s="11">
        <v>2.3382801731113458</v>
      </c>
      <c r="N102" s="11">
        <v>-2.6368483983406628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7.0718803343241374</v>
      </c>
      <c r="C103" s="11">
        <v>7.1098815654496326</v>
      </c>
      <c r="D103" s="11">
        <f t="shared" ref="D103:D104" si="78">C103-B103</f>
        <v>3.8001231125495138E-2</v>
      </c>
      <c r="E103" s="11">
        <v>3.296611810913153</v>
      </c>
      <c r="F103" s="11">
        <f t="shared" ref="F103:F104" si="79">SUM(D103:E103)</f>
        <v>3.3346130420386482</v>
      </c>
      <c r="G103" s="200">
        <f t="shared" si="74"/>
        <v>2.5837836473148634E-2</v>
      </c>
      <c r="I103" s="11" t="str">
        <f t="shared" si="77"/>
        <v>Process, plant and machine operatives</v>
      </c>
      <c r="J103" s="11">
        <v>8.8129062608547795</v>
      </c>
      <c r="K103" s="11">
        <v>5.3215894119371256</v>
      </c>
      <c r="L103" s="11">
        <v>-3.4913168489176538</v>
      </c>
      <c r="M103" s="11">
        <v>3.0295752722123259</v>
      </c>
      <c r="N103" s="11">
        <v>-0.46174157670532767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15.855363604566049</v>
      </c>
      <c r="C104" s="11">
        <v>17.950081180143183</v>
      </c>
      <c r="D104" s="11">
        <f t="shared" si="78"/>
        <v>2.0947175755771337</v>
      </c>
      <c r="E104" s="11">
        <v>8.4925107856347779</v>
      </c>
      <c r="F104" s="11">
        <f t="shared" si="79"/>
        <v>10.587228361211912</v>
      </c>
      <c r="G104" s="200">
        <f t="shared" si="74"/>
        <v>2.9008565298463962E-2</v>
      </c>
      <c r="I104" s="11" t="str">
        <f t="shared" si="77"/>
        <v>Elementary occupations</v>
      </c>
      <c r="J104" s="11">
        <v>21.24703425371111</v>
      </c>
      <c r="K104" s="11">
        <v>15.759928298398327</v>
      </c>
      <c r="L104" s="11">
        <v>-5.487105955312785</v>
      </c>
      <c r="M104" s="11">
        <v>7.6479814440795302</v>
      </c>
      <c r="N104" s="11">
        <v>2.1608754887667461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14.801116530906171</v>
      </c>
      <c r="C105" s="11">
        <v>20.840173228831727</v>
      </c>
      <c r="D105" s="11">
        <f t="shared" si="72"/>
        <v>6.039056697925556</v>
      </c>
      <c r="E105" s="11">
        <v>10.11381840595474</v>
      </c>
      <c r="F105" s="11">
        <f t="shared" si="73"/>
        <v>16.152875103880298</v>
      </c>
      <c r="G105" s="200">
        <f t="shared" si="74"/>
        <v>3.5327346380196634E-2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2.9723431844618555</v>
      </c>
      <c r="C106" s="11">
        <v>5.6172053584519999</v>
      </c>
      <c r="D106" s="11">
        <f t="shared" si="72"/>
        <v>2.6448621739901443</v>
      </c>
      <c r="E106" s="11">
        <v>2.582229842387247</v>
      </c>
      <c r="F106" s="11">
        <f t="shared" si="73"/>
        <v>5.2270920163773908</v>
      </c>
      <c r="G106" s="200">
        <f t="shared" si="74"/>
        <v>4.2565738242267726E-2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1.6096613819068715</v>
      </c>
      <c r="C107" s="11">
        <v>2.6306723081213557</v>
      </c>
      <c r="D107" s="11">
        <f t="shared" si="72"/>
        <v>1.0210109262144842</v>
      </c>
      <c r="E107" s="11">
        <v>1.4069132207280868</v>
      </c>
      <c r="F107" s="11">
        <f t="shared" si="73"/>
        <v>2.427924146942571</v>
      </c>
      <c r="G107" s="200">
        <f t="shared" si="74"/>
        <v>4.2762256111457342E-2</v>
      </c>
      <c r="I107" s="11" t="str">
        <f>I96</f>
        <v>Managers, directors and senior officials</v>
      </c>
      <c r="J107" s="11">
        <f t="array" ref="J107:J115">MMULT(aggregation!$B$13:$AA$21,B268:B293)</f>
        <v>2.0596289077368657</v>
      </c>
      <c r="K107" s="11">
        <f t="array" ref="K107:K115">MMULT(aggregation!$B$13:$AA$21,C268:C293)</f>
        <v>2.9246611407777987</v>
      </c>
      <c r="L107" s="11">
        <f t="array" ref="L107:L115">MMULT(aggregation!$B$13:$AA$21,D268:D293)</f>
        <v>0.86503223304093335</v>
      </c>
      <c r="M107" s="11">
        <f t="array" ref="M107:M115">MMULT(aggregation!$B$13:$AA$21,E268:E293)</f>
        <v>0.79010593128362849</v>
      </c>
      <c r="N107" s="11">
        <f t="array" ref="N107:N115">MMULT(aggregation!$B$13:$AA$21,F268:F293)</f>
        <v>1.655138164324562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1.5657535744966737</v>
      </c>
      <c r="C108" s="11">
        <v>2.3210413068017055</v>
      </c>
      <c r="D108" s="11">
        <f t="shared" si="72"/>
        <v>0.75528773230503177</v>
      </c>
      <c r="E108" s="11">
        <v>0.98841327421510161</v>
      </c>
      <c r="F108" s="11">
        <f t="shared" si="73"/>
        <v>1.7437010065201335</v>
      </c>
      <c r="G108" s="200">
        <f t="shared" si="74"/>
        <v>3.3161918666618995E-2</v>
      </c>
      <c r="I108" s="11" t="str">
        <f>I97</f>
        <v>Professional occupations</v>
      </c>
      <c r="J108" s="11">
        <v>1.6187854354533715</v>
      </c>
      <c r="K108" s="11">
        <v>3.4299591583241575</v>
      </c>
      <c r="L108" s="11">
        <v>1.811173722870786</v>
      </c>
      <c r="M108" s="11">
        <v>0.812148508137847</v>
      </c>
      <c r="N108" s="11">
        <v>2.6233222310086335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1.0077799482933938</v>
      </c>
      <c r="C109" s="11">
        <v>1.2347522826811428</v>
      </c>
      <c r="D109" s="11">
        <f t="shared" ref="D109" si="80">C109-B109</f>
        <v>0.226972334387749</v>
      </c>
      <c r="E109" s="11">
        <v>0.60614353384520414</v>
      </c>
      <c r="F109" s="11">
        <f t="shared" ref="F109" si="81">SUM(D109:E109)</f>
        <v>0.83311586823295314</v>
      </c>
      <c r="G109" s="200">
        <f t="shared" si="74"/>
        <v>3.1892561557929522E-2</v>
      </c>
      <c r="I109" s="11" t="str">
        <f>I98</f>
        <v>Associate professional occupations</v>
      </c>
      <c r="J109" s="11">
        <v>1.8690753451250419</v>
      </c>
      <c r="K109" s="11">
        <v>3.070783894314272</v>
      </c>
      <c r="L109" s="11">
        <v>1.2017085491892301</v>
      </c>
      <c r="M109" s="11">
        <v>0.73883198026016705</v>
      </c>
      <c r="N109" s="11">
        <v>1.9405405294493971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1.5873817150900207</v>
      </c>
      <c r="C110" s="11">
        <v>2.737581246001759</v>
      </c>
      <c r="D110" s="11">
        <f t="shared" si="72"/>
        <v>1.1501995309117383</v>
      </c>
      <c r="E110" s="11">
        <v>1.2296671053934263</v>
      </c>
      <c r="F110" s="11">
        <f t="shared" si="73"/>
        <v>2.3798666363051648</v>
      </c>
      <c r="G110" s="200">
        <f t="shared" si="74"/>
        <v>3.8980827082083502E-2</v>
      </c>
      <c r="I110" s="11" t="str">
        <f>I99</f>
        <v>Administrative and secretarial occupations</v>
      </c>
      <c r="J110" s="11">
        <v>2.4014012186533198</v>
      </c>
      <c r="K110" s="11">
        <v>1.312181458298662</v>
      </c>
      <c r="L110" s="11">
        <v>-1.0892197603546578</v>
      </c>
      <c r="M110" s="11">
        <v>0.50644577921775746</v>
      </c>
      <c r="N110" s="11">
        <v>-0.58277398113690038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8.2811402627220385</v>
      </c>
      <c r="C111" s="11">
        <v>11.247041535228613</v>
      </c>
      <c r="D111" s="11">
        <f>C111-B111</f>
        <v>2.9659012725065743</v>
      </c>
      <c r="E111" s="11">
        <v>6.3696769998984344</v>
      </c>
      <c r="F111" s="11">
        <f>SUM(D111:E111)</f>
        <v>9.3355782724050087</v>
      </c>
      <c r="G111" s="200">
        <f t="shared" si="74"/>
        <v>3.876692761720113E-2</v>
      </c>
      <c r="I111" s="11" t="str">
        <f t="shared" ref="I111:I115" si="82">I100</f>
        <v>Skilled trades occupations</v>
      </c>
      <c r="J111" s="11">
        <v>4.4412271131057786</v>
      </c>
      <c r="K111" s="11">
        <v>2.2316982837689805</v>
      </c>
      <c r="L111" s="11">
        <v>-2.2095288293367989</v>
      </c>
      <c r="M111" s="11">
        <v>0.97450742653497435</v>
      </c>
      <c r="N111" s="11">
        <v>-1.2350214028018243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2.4965278355164009</v>
      </c>
      <c r="C112" s="11">
        <v>3.7374250493374568</v>
      </c>
      <c r="D112" s="11">
        <f t="shared" ref="D112:D113" si="83">C112-B112</f>
        <v>1.2408972138210559</v>
      </c>
      <c r="E112" s="11">
        <v>1.8720930151676312</v>
      </c>
      <c r="F112" s="11">
        <f t="shared" ref="F112:F113" si="84">SUM(D112:E112)</f>
        <v>3.112990228988687</v>
      </c>
      <c r="G112" s="200">
        <f t="shared" si="74"/>
        <v>3.8007590757038523E-2</v>
      </c>
      <c r="I112" s="11" t="str">
        <f t="shared" si="82"/>
        <v>Caring, leisure and other service occupations</v>
      </c>
      <c r="J112" s="11">
        <v>1.5293152093190545</v>
      </c>
      <c r="K112" s="11">
        <v>1.4342968181073354</v>
      </c>
      <c r="L112" s="11">
        <v>-9.5018391211719067E-2</v>
      </c>
      <c r="M112" s="11">
        <v>0.38573860926204978</v>
      </c>
      <c r="N112" s="11">
        <v>0.29072021805033066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0.20563644792469046</v>
      </c>
      <c r="C113" s="11">
        <v>0.2673781366987803</v>
      </c>
      <c r="D113" s="11">
        <f t="shared" si="83"/>
        <v>6.1741688774089837E-2</v>
      </c>
      <c r="E113" s="11">
        <v>0.14775209998573419</v>
      </c>
      <c r="F113" s="11">
        <f t="shared" si="84"/>
        <v>0.20949378875982402</v>
      </c>
      <c r="G113" s="200">
        <f t="shared" si="74"/>
        <v>3.6756639227771615E-2</v>
      </c>
      <c r="I113" s="11" t="str">
        <f t="shared" si="82"/>
        <v>Sales and customer service occupations</v>
      </c>
      <c r="J113" s="11">
        <v>3.2847856501194537</v>
      </c>
      <c r="K113" s="11">
        <v>2.8729258331261569</v>
      </c>
      <c r="L113" s="11">
        <v>-0.41185981699329682</v>
      </c>
      <c r="M113" s="11">
        <v>0.77923850144346352</v>
      </c>
      <c r="N113" s="11">
        <v>0.36737868445016664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7.7690443005410206</v>
      </c>
      <c r="C114" s="11">
        <v>10.903390871131071</v>
      </c>
      <c r="D114" s="11">
        <f t="shared" si="72"/>
        <v>3.1343465705900506</v>
      </c>
      <c r="E114" s="11">
        <v>4.9048455770986621</v>
      </c>
      <c r="F114" s="11">
        <f t="shared" si="73"/>
        <v>8.0391921476887127</v>
      </c>
      <c r="G114" s="200">
        <f t="shared" si="74"/>
        <v>3.3164532248219913E-2</v>
      </c>
      <c r="I114" s="11" t="str">
        <f t="shared" si="82"/>
        <v>Process, plant and machine operatives</v>
      </c>
      <c r="J114" s="11">
        <v>3.5978104239526081</v>
      </c>
      <c r="K114" s="11">
        <v>2.1644700707444331</v>
      </c>
      <c r="L114" s="11">
        <v>-1.433340353208175</v>
      </c>
      <c r="M114" s="11">
        <v>0.96978381365154265</v>
      </c>
      <c r="N114" s="11">
        <v>-0.46355653955663229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2.4162313484499274</v>
      </c>
      <c r="C115" s="11">
        <v>3.758877103166645</v>
      </c>
      <c r="D115" s="11">
        <f t="shared" si="72"/>
        <v>1.3426457547167177</v>
      </c>
      <c r="E115" s="11">
        <v>1.598227905511882</v>
      </c>
      <c r="F115" s="11">
        <f t="shared" si="73"/>
        <v>2.9408736602285996</v>
      </c>
      <c r="G115" s="200">
        <f t="shared" si="74"/>
        <v>3.4425542923151919E-2</v>
      </c>
      <c r="I115" s="11" t="str">
        <f t="shared" si="82"/>
        <v>Elementary occupations</v>
      </c>
      <c r="J115" s="11">
        <v>8.1059525608908043</v>
      </c>
      <c r="K115" s="11">
        <v>5.9822136414270286</v>
      </c>
      <c r="L115" s="11">
        <v>-2.1237389194637766</v>
      </c>
      <c r="M115" s="11">
        <v>1.777628577591627</v>
      </c>
      <c r="N115" s="11">
        <v>-0.34611034187214917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0.50526542279152931</v>
      </c>
      <c r="C116" s="11">
        <v>1.1301234996866452</v>
      </c>
      <c r="D116" s="11">
        <f t="shared" ref="D116:D117" si="85">C116-B116</f>
        <v>0.62485807689511585</v>
      </c>
      <c r="E116" s="11">
        <v>0.40857442279385381</v>
      </c>
      <c r="F116" s="11">
        <f t="shared" ref="F116:F117" si="86">SUM(D116:E116)</f>
        <v>1.0334324996889697</v>
      </c>
      <c r="G116" s="200">
        <f t="shared" si="74"/>
        <v>4.0295454255681928E-2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1.6588587164342952</v>
      </c>
      <c r="C117" s="11">
        <v>2.4696870598996163</v>
      </c>
      <c r="D117" s="11">
        <f t="shared" si="85"/>
        <v>0.81082834346532118</v>
      </c>
      <c r="E117" s="11">
        <v>1.3576540029909434</v>
      </c>
      <c r="F117" s="11">
        <f t="shared" si="86"/>
        <v>2.1684823464562646</v>
      </c>
      <c r="G117" s="200">
        <f t="shared" si="74"/>
        <v>4.0670037629571887E-2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0.45446534421134677</v>
      </c>
      <c r="C118" s="11">
        <v>1.5891425739331753</v>
      </c>
      <c r="D118" s="11">
        <f t="shared" si="72"/>
        <v>1.1346772297218286</v>
      </c>
      <c r="E118" s="11">
        <v>0.75121573452267854</v>
      </c>
      <c r="F118" s="11">
        <f t="shared" si="73"/>
        <v>1.885892964244507</v>
      </c>
      <c r="G118" s="200">
        <f t="shared" si="74"/>
        <v>6.7207277886461192E-2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7.0787734145594996</v>
      </c>
      <c r="C119" s="11">
        <v>9.5343339861823733</v>
      </c>
      <c r="D119" s="11">
        <f t="shared" ref="D119" si="87">C119-B119</f>
        <v>2.4555605716228737</v>
      </c>
      <c r="E119" s="11">
        <v>5.110350586245584</v>
      </c>
      <c r="F119" s="11">
        <f t="shared" ref="F119" si="88">SUM(D119:E119)</f>
        <v>7.5659111578684577</v>
      </c>
      <c r="G119" s="200">
        <f t="shared" si="74"/>
        <v>3.6893850779415871E-2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183.02209651040678</v>
      </c>
      <c r="C120" s="11">
        <f t="shared" ref="C120:F120" si="89">SUM(C94:C119)</f>
        <v>227.37174664116955</v>
      </c>
      <c r="D120" s="11">
        <f t="shared" si="89"/>
        <v>44.349650130762839</v>
      </c>
      <c r="E120" s="11">
        <f t="shared" si="89"/>
        <v>110.76831422674877</v>
      </c>
      <c r="F120" s="11">
        <f t="shared" si="89"/>
        <v>155.1179643575116</v>
      </c>
      <c r="G120" s="200">
        <f t="shared" si="74"/>
        <v>3.2053646616199583E-2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4.3208055192812429</v>
      </c>
      <c r="C123" s="11">
        <v>4.28691009990695</v>
      </c>
      <c r="D123" s="11">
        <f>C123-B123</f>
        <v>-3.3895419374292857E-2</v>
      </c>
      <c r="E123" s="11">
        <v>2.1563136917955514</v>
      </c>
      <c r="F123" s="11">
        <f>SUM(D123:E123)</f>
        <v>2.1224182724212586</v>
      </c>
      <c r="G123" s="200">
        <f>IF(B123&gt;0,(1+(E123/B123))^(1/($C$6-$B$6))-1,0)</f>
        <v>2.7356433128630009E-2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2.2915980876345117</v>
      </c>
      <c r="C124" s="11">
        <v>2.8258154371811846</v>
      </c>
      <c r="D124" s="11">
        <f t="shared" ref="D124:D139" si="92">C124-B124</f>
        <v>0.53421734954667288</v>
      </c>
      <c r="E124" s="11">
        <v>1.5999745139724695</v>
      </c>
      <c r="F124" s="11">
        <f t="shared" ref="F124:F131" si="93">SUM(D124:E124)</f>
        <v>2.1341918635191424</v>
      </c>
      <c r="G124" s="200">
        <f t="shared" ref="G124:G147" si="94">IF(B124&gt;0,(1+(E124/B124))^(1/($C$6-$B$6))-1,0)</f>
        <v>3.5934855405381994E-2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1.9711124980606853</v>
      </c>
      <c r="C125" s="11">
        <v>2.7979436187527886</v>
      </c>
      <c r="D125" s="11">
        <f t="shared" si="92"/>
        <v>0.82683112069210329</v>
      </c>
      <c r="E125" s="11">
        <v>0.9828226807905317</v>
      </c>
      <c r="F125" s="11">
        <f t="shared" si="93"/>
        <v>1.8096538014826349</v>
      </c>
      <c r="G125" s="200">
        <f t="shared" si="94"/>
        <v>2.7336306695145751E-2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4.2479464945163929</v>
      </c>
      <c r="C126" s="11">
        <v>0.88953872075906115</v>
      </c>
      <c r="D126" s="11">
        <f t="shared" si="92"/>
        <v>-3.3584077737573317</v>
      </c>
      <c r="E126" s="11">
        <v>0.77024436828074028</v>
      </c>
      <c r="F126" s="11">
        <f t="shared" si="93"/>
        <v>-2.5881634054765916</v>
      </c>
      <c r="G126" s="200">
        <f t="shared" si="94"/>
        <v>1.1170852801719144E-2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0.90234768466272031</v>
      </c>
      <c r="C127" s="11">
        <v>0.54006955982769334</v>
      </c>
      <c r="D127" s="11">
        <f t="shared" si="92"/>
        <v>-0.36227812483502697</v>
      </c>
      <c r="E127" s="11">
        <v>0.17433085495462017</v>
      </c>
      <c r="F127" s="11">
        <f t="shared" si="93"/>
        <v>-0.1879472698804068</v>
      </c>
      <c r="G127" s="200">
        <f>IF(B127&gt;0,(1+(E127/B127))^(1/($C$6-$B$6))-1,0)</f>
        <v>1.1845357066523121E-2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2.3085960295606038</v>
      </c>
      <c r="C128" s="11">
        <v>2.3129869056427146</v>
      </c>
      <c r="D128" s="11">
        <f t="shared" si="92"/>
        <v>4.3908760821107506E-3</v>
      </c>
      <c r="E128" s="11">
        <v>0.83378588392126252</v>
      </c>
      <c r="F128" s="11">
        <f t="shared" si="93"/>
        <v>0.83817676000337327</v>
      </c>
      <c r="G128" s="200">
        <f t="shared" si="94"/>
        <v>2.0768833345357951E-2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0.77290585234504616</v>
      </c>
      <c r="C129" s="11">
        <v>1.0632964160885441</v>
      </c>
      <c r="D129" s="11">
        <f t="shared" si="92"/>
        <v>0.29039056374349792</v>
      </c>
      <c r="E129" s="11">
        <v>0.43056744809897779</v>
      </c>
      <c r="F129" s="11">
        <f t="shared" si="93"/>
        <v>0.72095801184247565</v>
      </c>
      <c r="G129" s="200">
        <f t="shared" si="94"/>
        <v>2.9960709161939825E-2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2.3614306123431388</v>
      </c>
      <c r="C130" s="11">
        <v>1.6754518398551266</v>
      </c>
      <c r="D130" s="11">
        <f t="shared" si="92"/>
        <v>-0.6859787724880122</v>
      </c>
      <c r="E130" s="11">
        <v>0.99976949293869799</v>
      </c>
      <c r="F130" s="11">
        <f t="shared" si="93"/>
        <v>0.31379072045068579</v>
      </c>
      <c r="G130" s="200">
        <f t="shared" si="94"/>
        <v>2.3814506101508259E-2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0.87412509328841004</v>
      </c>
      <c r="C131" s="11">
        <v>1.00895286109425</v>
      </c>
      <c r="D131" s="11">
        <f t="shared" si="92"/>
        <v>0.13482776780583994</v>
      </c>
      <c r="E131" s="11">
        <v>0.32798620685943147</v>
      </c>
      <c r="F131" s="11">
        <f t="shared" si="93"/>
        <v>0.46281397466527141</v>
      </c>
      <c r="G131" s="200">
        <f t="shared" si="94"/>
        <v>2.1467937983028484E-2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0.94056771652420867</v>
      </c>
      <c r="C132" s="11">
        <v>1.0322201239401363</v>
      </c>
      <c r="D132" s="11">
        <f t="shared" si="92"/>
        <v>9.1652407415927617E-2</v>
      </c>
      <c r="E132" s="11">
        <v>0.41216035431795084</v>
      </c>
      <c r="F132" s="11">
        <f t="shared" ref="F132:F133" si="95">SUM(D132:E132)</f>
        <v>0.50381276173387846</v>
      </c>
      <c r="G132" s="200">
        <f t="shared" si="94"/>
        <v>2.4522173727998142E-2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4.5271806584515959</v>
      </c>
      <c r="C133" s="11">
        <v>5.3790912273727614</v>
      </c>
      <c r="D133" s="11">
        <f t="shared" si="92"/>
        <v>0.85191056892116546</v>
      </c>
      <c r="E133" s="11">
        <v>2.3667335959855458</v>
      </c>
      <c r="F133" s="11">
        <f t="shared" si="95"/>
        <v>3.2186441649067112</v>
      </c>
      <c r="G133" s="200">
        <f t="shared" si="94"/>
        <v>2.843268373130714E-2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5.9151138812448503</v>
      </c>
      <c r="C134" s="11">
        <v>8.0022079685986061</v>
      </c>
      <c r="D134" s="11">
        <f t="shared" si="92"/>
        <v>2.0870940873537558</v>
      </c>
      <c r="E134" s="11">
        <v>4.1130491633726711</v>
      </c>
      <c r="F134" s="11">
        <f t="shared" ref="F134:F137" si="96">SUM(D134:E134)</f>
        <v>6.2001432507264269</v>
      </c>
      <c r="G134" s="200">
        <f t="shared" si="94"/>
        <v>3.5819028772554162E-2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1.5068819804782172</v>
      </c>
      <c r="C135" s="11">
        <v>2.0501670727181542</v>
      </c>
      <c r="D135" s="11">
        <f t="shared" si="92"/>
        <v>0.54328509223993704</v>
      </c>
      <c r="E135" s="11">
        <v>1.0751138272531222</v>
      </c>
      <c r="F135" s="11">
        <f t="shared" si="96"/>
        <v>1.6183989194930593</v>
      </c>
      <c r="G135" s="200">
        <f t="shared" si="94"/>
        <v>3.6553572748959207E-2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0.57344945857306306</v>
      </c>
      <c r="C136" s="11">
        <v>0.78873383826044086</v>
      </c>
      <c r="D136" s="11">
        <f t="shared" si="92"/>
        <v>0.21528437968737779</v>
      </c>
      <c r="E136" s="11">
        <v>0.47570352612567374</v>
      </c>
      <c r="F136" s="11">
        <f t="shared" si="96"/>
        <v>0.69098790581305147</v>
      </c>
      <c r="G136" s="200">
        <f t="shared" si="94"/>
        <v>4.1093124198413156E-2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0.59925186226089255</v>
      </c>
      <c r="C137" s="11">
        <v>0.84342293781476807</v>
      </c>
      <c r="D137" s="11">
        <f t="shared" si="92"/>
        <v>0.24417107555387552</v>
      </c>
      <c r="E137" s="11">
        <v>0.33041887317515484</v>
      </c>
      <c r="F137" s="11">
        <f t="shared" si="96"/>
        <v>0.57458994872903035</v>
      </c>
      <c r="G137" s="200">
        <f t="shared" si="94"/>
        <v>2.9709338005051045E-2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0.69562724632741479</v>
      </c>
      <c r="C138" s="11">
        <v>0.89490397456142634</v>
      </c>
      <c r="D138" s="11">
        <f t="shared" si="92"/>
        <v>0.19927672823401155</v>
      </c>
      <c r="E138" s="11">
        <v>0.46612548159370171</v>
      </c>
      <c r="F138" s="11">
        <f t="shared" ref="F138" si="97">SUM(D138:E138)</f>
        <v>0.66540220982771325</v>
      </c>
      <c r="G138" s="200">
        <f t="shared" si="94"/>
        <v>3.4782656544378288E-2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0.59258316598089045</v>
      </c>
      <c r="C139" s="11">
        <v>0.87563384459948324</v>
      </c>
      <c r="D139" s="11">
        <f t="shared" si="92"/>
        <v>0.28305067861859279</v>
      </c>
      <c r="E139" s="11">
        <v>0.39499412952820578</v>
      </c>
      <c r="F139" s="11">
        <f t="shared" ref="F139" si="98">SUM(D139:E139)</f>
        <v>0.67804480814679857</v>
      </c>
      <c r="G139" s="200">
        <f t="shared" si="94"/>
        <v>3.4637271181204632E-2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6.6005679217239779</v>
      </c>
      <c r="C140" s="11">
        <v>6.9344270409032358</v>
      </c>
      <c r="D140" s="11">
        <f>C140-B140</f>
        <v>0.33385911917925792</v>
      </c>
      <c r="E140" s="11">
        <v>3.8641941533862361</v>
      </c>
      <c r="F140" s="11">
        <f>SUM(D140:E140)</f>
        <v>4.1980532725654935</v>
      </c>
      <c r="G140" s="200">
        <f t="shared" si="94"/>
        <v>3.1200710608607629E-2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1.5033272698976183</v>
      </c>
      <c r="C141" s="11">
        <v>2.019818585840516</v>
      </c>
      <c r="D141" s="11">
        <f t="shared" ref="D141:D147" si="99">C141-B141</f>
        <v>0.51649131594289766</v>
      </c>
      <c r="E141" s="11">
        <v>1.0334388311448177</v>
      </c>
      <c r="F141" s="11">
        <f t="shared" ref="F141:F142" si="100">SUM(D141:E141)</f>
        <v>1.5499301470877154</v>
      </c>
      <c r="G141" s="200">
        <f t="shared" si="94"/>
        <v>3.5496080429916033E-2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6.1348011886649227E-2</v>
      </c>
      <c r="C142" s="11">
        <v>5.9698319033642089E-2</v>
      </c>
      <c r="D142" s="11">
        <f t="shared" si="99"/>
        <v>-1.6496928530071384E-3</v>
      </c>
      <c r="E142" s="11">
        <v>3.2063224188524954E-2</v>
      </c>
      <c r="F142" s="11">
        <f t="shared" si="100"/>
        <v>3.0413531335517816E-2</v>
      </c>
      <c r="G142" s="200">
        <f t="shared" si="94"/>
        <v>2.8426459557190586E-2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2.3906491584806493</v>
      </c>
      <c r="C143" s="11">
        <v>2.9893350616739913</v>
      </c>
      <c r="D143" s="11">
        <f t="shared" si="99"/>
        <v>0.59868590319334203</v>
      </c>
      <c r="E143" s="11">
        <v>1.3831378786541428</v>
      </c>
      <c r="F143" s="11">
        <f t="shared" ref="F143:F144" si="101">SUM(D143:E143)</f>
        <v>1.9818237818474849</v>
      </c>
      <c r="G143" s="200">
        <f t="shared" si="94"/>
        <v>3.0902128199655543E-2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0.88250500889499761</v>
      </c>
      <c r="C144" s="11">
        <v>1.2814683687511021</v>
      </c>
      <c r="D144" s="11">
        <f t="shared" si="99"/>
        <v>0.39896335985610454</v>
      </c>
      <c r="E144" s="11">
        <v>0.59650389449601848</v>
      </c>
      <c r="F144" s="11">
        <f t="shared" si="101"/>
        <v>0.99546725435212302</v>
      </c>
      <c r="G144" s="200">
        <f t="shared" si="94"/>
        <v>3.5023571856036773E-2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0.2548066583643499</v>
      </c>
      <c r="C145" s="11">
        <v>0.55272133941524726</v>
      </c>
      <c r="D145" s="11">
        <f t="shared" si="99"/>
        <v>0.29791468105089736</v>
      </c>
      <c r="E145" s="11">
        <v>0.19835666393414497</v>
      </c>
      <c r="F145" s="11">
        <f t="shared" ref="F145:F146" si="102">SUM(D145:E145)</f>
        <v>0.49627134498504233</v>
      </c>
      <c r="G145" s="200">
        <f t="shared" si="94"/>
        <v>3.9129319115391414E-2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0.75346583705907422</v>
      </c>
      <c r="C146" s="11">
        <v>1.0159286719744101</v>
      </c>
      <c r="D146" s="11">
        <f t="shared" si="99"/>
        <v>0.26246283491533584</v>
      </c>
      <c r="E146" s="11">
        <v>0.59379865753856165</v>
      </c>
      <c r="F146" s="11">
        <f t="shared" si="102"/>
        <v>0.85626149245389749</v>
      </c>
      <c r="G146" s="200">
        <f t="shared" si="94"/>
        <v>3.950349360173333E-2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0.3451456450486482</v>
      </c>
      <c r="C147" s="11">
        <v>1.1497545848222359</v>
      </c>
      <c r="D147" s="11">
        <f t="shared" si="99"/>
        <v>0.80460893977358772</v>
      </c>
      <c r="E147" s="11">
        <v>0.54035851061138507</v>
      </c>
      <c r="F147" s="11">
        <f t="shared" ref="F147" si="103">SUM(D147:E147)</f>
        <v>1.3449674503849729</v>
      </c>
      <c r="G147" s="200">
        <f t="shared" si="94"/>
        <v>6.4827389935168567E-2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3.6870079785950294</v>
      </c>
      <c r="C148" s="11">
        <v>4.777656258061735</v>
      </c>
      <c r="D148" s="11">
        <f t="shared" ref="D148" si="104">C148-B148</f>
        <v>1.0906482794667056</v>
      </c>
      <c r="E148" s="11">
        <v>2.4911497246754757</v>
      </c>
      <c r="F148" s="11">
        <f t="shared" ref="F148" si="105">SUM(D148:E148)</f>
        <v>3.5817980041421813</v>
      </c>
      <c r="G148" s="200">
        <f t="shared" ref="G148:G149" si="106">IF(B148&gt;0,(1+(E148/B148))^(1/($C$6-$B$6))-1,0)</f>
        <v>3.5012657214545495E-2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51.880347331484877</v>
      </c>
      <c r="C149" s="11">
        <f t="shared" ref="C149:F149" si="107">SUM(C123:C148)</f>
        <v>58.048154677450192</v>
      </c>
      <c r="D149" s="11">
        <f t="shared" si="107"/>
        <v>6.1678073459653264</v>
      </c>
      <c r="E149" s="11">
        <f t="shared" si="107"/>
        <v>28.643095631593621</v>
      </c>
      <c r="F149" s="11">
        <f t="shared" si="107"/>
        <v>34.810902977558946</v>
      </c>
      <c r="G149" s="200">
        <f t="shared" si="106"/>
        <v>2.9740903202848834E-2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6.2645910910306295</v>
      </c>
      <c r="C152" s="11">
        <v>6.1535167760324443</v>
      </c>
      <c r="D152" s="11">
        <f>C152-B152</f>
        <v>-0.11107431499818521</v>
      </c>
      <c r="E152" s="11">
        <v>3.0759558982196196</v>
      </c>
      <c r="F152" s="11">
        <f>SUM(D152:E152)</f>
        <v>2.9648815832214344</v>
      </c>
      <c r="G152" s="200">
        <f>IF(B152&gt;0,(1+(E152/B152))^(1/($C$6-$B$6))-1,0)</f>
        <v>2.6987849502137173E-2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2.35804874068356</v>
      </c>
      <c r="C153" s="11">
        <v>3.0255482481373925</v>
      </c>
      <c r="D153" s="11">
        <f t="shared" ref="D153:D168" si="110">C153-B153</f>
        <v>0.66749950745383257</v>
      </c>
      <c r="E153" s="11">
        <v>1.6173908904162146</v>
      </c>
      <c r="F153" s="11">
        <f t="shared" ref="F153:F160" si="111">SUM(D153:E153)</f>
        <v>2.284890397870047</v>
      </c>
      <c r="G153" s="200">
        <f t="shared" ref="G153:G155" si="112">IF(B153&gt;0,(1+(E153/B153))^(1/($C$6-$B$6))-1,0)</f>
        <v>3.5433373997518558E-2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4.7406373560650685</v>
      </c>
      <c r="C154" s="11">
        <v>5.4394700742618696</v>
      </c>
      <c r="D154" s="11">
        <f t="shared" si="110"/>
        <v>0.69883271819680104</v>
      </c>
      <c r="E154" s="11">
        <v>1.9373423977032631</v>
      </c>
      <c r="F154" s="11">
        <f t="shared" si="111"/>
        <v>2.6361751159000644</v>
      </c>
      <c r="G154" s="200">
        <f t="shared" si="112"/>
        <v>2.3105825631355659E-2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1.0395508807695379</v>
      </c>
      <c r="C155" s="11">
        <v>1.1393979712376441</v>
      </c>
      <c r="D155" s="11">
        <f t="shared" si="110"/>
        <v>9.9847090468106137E-2</v>
      </c>
      <c r="E155" s="11">
        <v>0.55664796895777902</v>
      </c>
      <c r="F155" s="11">
        <f t="shared" si="111"/>
        <v>0.65649505942588515</v>
      </c>
      <c r="G155" s="200">
        <f t="shared" si="112"/>
        <v>2.9001677722865882E-2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0.46427987216227762</v>
      </c>
      <c r="C156" s="11">
        <v>0.35244661141673184</v>
      </c>
      <c r="D156" s="11">
        <f t="shared" si="110"/>
        <v>-0.11183326074554578</v>
      </c>
      <c r="E156" s="11">
        <v>0.18482343276441418</v>
      </c>
      <c r="F156" s="11">
        <f t="shared" si="111"/>
        <v>7.2990172018868399E-2</v>
      </c>
      <c r="G156" s="200">
        <f>IF(B156&gt;0,(1+(E156/B156))^(1/($C$6-$B$6))-1,0)</f>
        <v>2.2591702075630549E-2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3.6102098547018939</v>
      </c>
      <c r="C157" s="11">
        <v>4.1435041295295987</v>
      </c>
      <c r="D157" s="11">
        <f t="shared" si="110"/>
        <v>0.53329427482770475</v>
      </c>
      <c r="E157" s="11">
        <v>1.8656433540697135</v>
      </c>
      <c r="F157" s="11">
        <f t="shared" si="111"/>
        <v>2.3989376288974182</v>
      </c>
      <c r="G157" s="200">
        <f t="shared" ref="G157:G178" si="113">IF(B157&gt;0,(1+(E157/B157))^(1/($C$6-$B$6))-1,0)</f>
        <v>2.8161387636368218E-2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1.7805967354498167</v>
      </c>
      <c r="C158" s="11">
        <v>1.6147977920549879</v>
      </c>
      <c r="D158" s="11">
        <f t="shared" si="110"/>
        <v>-0.16579894339482881</v>
      </c>
      <c r="E158" s="11">
        <v>0.62423317147281088</v>
      </c>
      <c r="F158" s="11">
        <f t="shared" si="111"/>
        <v>0.45843422807798206</v>
      </c>
      <c r="G158" s="200">
        <f t="shared" si="113"/>
        <v>2.0237430187349803E-2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0.80795724427100257</v>
      </c>
      <c r="C159" s="11">
        <v>1.3298976114461003</v>
      </c>
      <c r="D159" s="11">
        <f t="shared" si="110"/>
        <v>0.52194036717509773</v>
      </c>
      <c r="E159" s="11">
        <v>0.67634205564671945</v>
      </c>
      <c r="F159" s="11">
        <f t="shared" si="111"/>
        <v>1.1982824228218172</v>
      </c>
      <c r="G159" s="200">
        <f t="shared" si="113"/>
        <v>4.1379138895089707E-2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0.69788838544784726</v>
      </c>
      <c r="C160" s="11">
        <v>0.58312421512591872</v>
      </c>
      <c r="D160" s="11">
        <f t="shared" si="110"/>
        <v>-0.11476417032192854</v>
      </c>
      <c r="E160" s="11">
        <v>0.20724527753495681</v>
      </c>
      <c r="F160" s="11">
        <f t="shared" si="111"/>
        <v>9.2481107213028269E-2</v>
      </c>
      <c r="G160" s="200">
        <f t="shared" si="113"/>
        <v>1.7486017471194604E-2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1.107700926699984</v>
      </c>
      <c r="C161" s="11">
        <v>0.93097160182280303</v>
      </c>
      <c r="D161" s="11">
        <f t="shared" si="110"/>
        <v>-0.17672932487718096</v>
      </c>
      <c r="E161" s="11">
        <v>0.43690716950651842</v>
      </c>
      <c r="F161" s="11">
        <f t="shared" ref="F161:F162" si="114">SUM(D161:E161)</f>
        <v>0.26017784462933746</v>
      </c>
      <c r="G161" s="200">
        <f t="shared" si="113"/>
        <v>2.2413054018629142E-2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4.0885823292334749</v>
      </c>
      <c r="C162" s="11">
        <v>4.7491415179372503</v>
      </c>
      <c r="D162" s="11">
        <f t="shared" si="110"/>
        <v>0.66055918870377539</v>
      </c>
      <c r="E162" s="11">
        <v>2.0820278481905388</v>
      </c>
      <c r="F162" s="11">
        <f t="shared" si="114"/>
        <v>2.7425870368943142</v>
      </c>
      <c r="G162" s="200">
        <f t="shared" si="113"/>
        <v>2.7819905418742907E-2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5.1750619939381419</v>
      </c>
      <c r="C163" s="11">
        <v>6.4634509210006597</v>
      </c>
      <c r="D163" s="11">
        <f t="shared" si="110"/>
        <v>1.2883889270625177</v>
      </c>
      <c r="E163" s="11">
        <v>3.1977184301000832</v>
      </c>
      <c r="F163" s="11">
        <f t="shared" ref="F163:F166" si="115">SUM(D163:E163)</f>
        <v>4.4861073571626005</v>
      </c>
      <c r="G163" s="200">
        <f t="shared" si="113"/>
        <v>3.2595614767405356E-2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1.1678906645438039</v>
      </c>
      <c r="C164" s="11">
        <v>1.4055223865771791</v>
      </c>
      <c r="D164" s="11">
        <f t="shared" si="110"/>
        <v>0.23763172203337524</v>
      </c>
      <c r="E164" s="11">
        <v>0.76044671330160873</v>
      </c>
      <c r="F164" s="11">
        <f t="shared" si="115"/>
        <v>0.99807843533498397</v>
      </c>
      <c r="G164" s="200">
        <f t="shared" si="113"/>
        <v>3.3995674938295473E-2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0.90468367455826815</v>
      </c>
      <c r="C165" s="11">
        <v>1.2175620989594793</v>
      </c>
      <c r="D165" s="11">
        <f t="shared" si="110"/>
        <v>0.31287842440121116</v>
      </c>
      <c r="E165" s="11">
        <v>0.6565313729082336</v>
      </c>
      <c r="F165" s="11">
        <f t="shared" si="115"/>
        <v>0.96940979730944477</v>
      </c>
      <c r="G165" s="200">
        <f t="shared" si="113"/>
        <v>3.7045309816579053E-2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2.3614244494750367</v>
      </c>
      <c r="C166" s="11">
        <v>3.0591784847038852</v>
      </c>
      <c r="D166" s="11">
        <f t="shared" si="110"/>
        <v>0.69775403522884849</v>
      </c>
      <c r="E166" s="11">
        <v>1.2361375880798411</v>
      </c>
      <c r="F166" s="11">
        <f t="shared" si="115"/>
        <v>1.9338916233086896</v>
      </c>
      <c r="G166" s="200">
        <f t="shared" si="113"/>
        <v>2.8463655876330041E-2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0.96352802511271263</v>
      </c>
      <c r="C167" s="11">
        <v>1.1173360371406362</v>
      </c>
      <c r="D167" s="11">
        <f t="shared" si="110"/>
        <v>0.1538080120279236</v>
      </c>
      <c r="E167" s="11">
        <v>0.59842098961479773</v>
      </c>
      <c r="F167" s="11">
        <f t="shared" ref="F167" si="116">SUM(D167:E167)</f>
        <v>0.75222900164272133</v>
      </c>
      <c r="G167" s="200">
        <f t="shared" si="113"/>
        <v>3.2730096015839427E-2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0.72720449400325571</v>
      </c>
      <c r="C168" s="11">
        <v>1.0881581276706511</v>
      </c>
      <c r="D168" s="11">
        <f t="shared" si="110"/>
        <v>0.36095363366739541</v>
      </c>
      <c r="E168" s="11">
        <v>0.4952978915504691</v>
      </c>
      <c r="F168" s="11">
        <f t="shared" ref="F168" si="117">SUM(D168:E168)</f>
        <v>0.85625152521786452</v>
      </c>
      <c r="G168" s="200">
        <f t="shared" si="113"/>
        <v>3.5236424396841048E-2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3.9578989532916502</v>
      </c>
      <c r="C169" s="11">
        <v>4.2804636003841408</v>
      </c>
      <c r="D169" s="11">
        <f>C169-B169</f>
        <v>0.32256464709249055</v>
      </c>
      <c r="E169" s="11">
        <v>2.4071363774271841</v>
      </c>
      <c r="F169" s="11">
        <f>SUM(D169:E169)</f>
        <v>2.7297010245196747</v>
      </c>
      <c r="G169" s="200">
        <f t="shared" si="113"/>
        <v>3.2180716253105146E-2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1.9996018259917412</v>
      </c>
      <c r="C170" s="11">
        <v>2.8840953744516691</v>
      </c>
      <c r="D170" s="11">
        <f t="shared" ref="D170:D176" si="118">C170-B170</f>
        <v>0.88449354845992789</v>
      </c>
      <c r="E170" s="11">
        <v>1.4645544497573995</v>
      </c>
      <c r="F170" s="11">
        <f t="shared" ref="F170:F171" si="119">SUM(D170:E170)</f>
        <v>2.3490479982173271</v>
      </c>
      <c r="G170" s="200">
        <f t="shared" si="113"/>
        <v>3.7314057471358852E-2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5.397854625785057E-2</v>
      </c>
      <c r="C171" s="11">
        <v>4.2510573199102744E-2</v>
      </c>
      <c r="D171" s="11">
        <f t="shared" si="118"/>
        <v>-1.1467973058747825E-2</v>
      </c>
      <c r="E171" s="11">
        <v>2.5499126306207997E-2</v>
      </c>
      <c r="F171" s="11">
        <f t="shared" si="119"/>
        <v>1.4031153247460171E-2</v>
      </c>
      <c r="G171" s="200">
        <f t="shared" si="113"/>
        <v>2.6128138754806018E-2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1.9974754390032894</v>
      </c>
      <c r="C172" s="11">
        <v>2.3958672884216647</v>
      </c>
      <c r="D172" s="11">
        <f t="shared" si="118"/>
        <v>0.39839184941837535</v>
      </c>
      <c r="E172" s="11">
        <v>0.96419847482475007</v>
      </c>
      <c r="F172" s="11">
        <f t="shared" ref="F172:F173" si="120">SUM(D172:E172)</f>
        <v>1.3625903242431254</v>
      </c>
      <c r="G172" s="200">
        <f t="shared" si="113"/>
        <v>2.6605813997716776E-2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0.8832241483591563</v>
      </c>
      <c r="C173" s="11">
        <v>1.1337175363320651</v>
      </c>
      <c r="D173" s="11">
        <f t="shared" si="118"/>
        <v>0.25049338797290877</v>
      </c>
      <c r="E173" s="11">
        <v>0.51064561528778496</v>
      </c>
      <c r="F173" s="11">
        <f t="shared" si="120"/>
        <v>0.76113900326069373</v>
      </c>
      <c r="G173" s="200">
        <f t="shared" si="113"/>
        <v>3.0884676592685789E-2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0.60128095173376739</v>
      </c>
      <c r="C174" s="11">
        <v>0.9169162651343985</v>
      </c>
      <c r="D174" s="11">
        <f t="shared" si="118"/>
        <v>0.31563531340063111</v>
      </c>
      <c r="E174" s="11">
        <v>0.37238731257576391</v>
      </c>
      <c r="F174" s="11">
        <f t="shared" ref="F174:F175" si="121">SUM(D174:E174)</f>
        <v>0.68802262597639507</v>
      </c>
      <c r="G174" s="200">
        <f t="shared" si="113"/>
        <v>3.2655758707699878E-2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1.3038301646832733</v>
      </c>
      <c r="C175" s="11">
        <v>1.5773577414690632</v>
      </c>
      <c r="D175" s="11">
        <f t="shared" si="118"/>
        <v>0.27352757678578987</v>
      </c>
      <c r="E175" s="11">
        <v>0.96946509416349325</v>
      </c>
      <c r="F175" s="11">
        <f t="shared" si="121"/>
        <v>1.2429926709492831</v>
      </c>
      <c r="G175" s="200">
        <f t="shared" si="113"/>
        <v>3.775696002295903E-2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0.45232954996795655</v>
      </c>
      <c r="C176" s="11">
        <v>1.3869527451656003</v>
      </c>
      <c r="D176" s="11">
        <f t="shared" si="118"/>
        <v>0.93462319519764381</v>
      </c>
      <c r="E176" s="11">
        <v>0.61446667654561604</v>
      </c>
      <c r="F176" s="11">
        <f t="shared" ref="F176" si="122">SUM(D176:E176)</f>
        <v>1.5490898717432597</v>
      </c>
      <c r="G176" s="200">
        <f t="shared" si="113"/>
        <v>5.8867862608921628E-2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3.357765642543582</v>
      </c>
      <c r="C177" s="11">
        <v>4.3052194154959293</v>
      </c>
      <c r="D177" s="11">
        <f t="shared" ref="D177" si="123">C177-B177</f>
        <v>0.94745377295234734</v>
      </c>
      <c r="E177" s="11">
        <v>2.2130859521564572</v>
      </c>
      <c r="F177" s="11">
        <f t="shared" ref="F177" si="124">SUM(D177:E177)</f>
        <v>3.1605397251088045</v>
      </c>
      <c r="G177" s="200">
        <f t="shared" si="113"/>
        <v>3.4327521387858217E-2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52.867221939978585</v>
      </c>
      <c r="C178" s="11">
        <f t="shared" ref="C178:F178" si="125">SUM(C152:C177)</f>
        <v>62.736125145108865</v>
      </c>
      <c r="D178" s="11">
        <f t="shared" si="125"/>
        <v>9.8689032051302856</v>
      </c>
      <c r="E178" s="11">
        <f t="shared" si="125"/>
        <v>29.750551529082241</v>
      </c>
      <c r="F178" s="11">
        <f t="shared" si="125"/>
        <v>39.619454734212525</v>
      </c>
      <c r="G178" s="200">
        <f t="shared" si="113"/>
        <v>3.0210091651978743E-2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13.484519213458453</v>
      </c>
      <c r="C181" s="11">
        <v>12.621086018225569</v>
      </c>
      <c r="D181" s="11">
        <f>C181-B181</f>
        <v>-0.86343319523288464</v>
      </c>
      <c r="E181" s="11">
        <v>5.3941130965268469</v>
      </c>
      <c r="F181" s="11">
        <f>SUM(D181:E181)</f>
        <v>4.5306799012939623</v>
      </c>
      <c r="G181" s="200">
        <f>IF(B181&gt;0,(1+(E181/B181))^(1/($C$6-$B$6))-1,0)</f>
        <v>2.2686062869879065E-2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5.353323222790328</v>
      </c>
      <c r="C182" s="11">
        <v>5.377281516934711</v>
      </c>
      <c r="D182" s="11">
        <f t="shared" ref="D182:D197" si="128">C182-B182</f>
        <v>2.3958294144382997E-2</v>
      </c>
      <c r="E182" s="11">
        <v>2.4959976651007496</v>
      </c>
      <c r="F182" s="11">
        <f t="shared" ref="F182:F189" si="129">SUM(D182:E182)</f>
        <v>2.5199559592451326</v>
      </c>
      <c r="G182" s="200">
        <f t="shared" ref="G182:G184" si="130">IF(B182&gt;0,(1+(E182/B182))^(1/($C$6-$B$6))-1,0)</f>
        <v>2.5842232792441466E-2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6.6585426555073237</v>
      </c>
      <c r="C183" s="11">
        <v>7.8053010062129484</v>
      </c>
      <c r="D183" s="11">
        <f t="shared" si="128"/>
        <v>1.1467583507056247</v>
      </c>
      <c r="E183" s="11">
        <v>2.1420689397080674</v>
      </c>
      <c r="F183" s="11">
        <f t="shared" si="129"/>
        <v>3.2888272904136922</v>
      </c>
      <c r="G183" s="200">
        <f t="shared" si="130"/>
        <v>1.8768663319024714E-2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3.7423320964887967</v>
      </c>
      <c r="C184" s="11">
        <v>4.0548660813304016</v>
      </c>
      <c r="D184" s="11">
        <f t="shared" si="128"/>
        <v>0.31253398484160488</v>
      </c>
      <c r="E184" s="11">
        <v>2.1855290085630013</v>
      </c>
      <c r="F184" s="11">
        <f t="shared" si="129"/>
        <v>2.4980629934046061</v>
      </c>
      <c r="G184" s="200">
        <f t="shared" si="130"/>
        <v>3.1138603866801118E-2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1.663780108599531</v>
      </c>
      <c r="C185" s="11">
        <v>1.8805504271492646</v>
      </c>
      <c r="D185" s="11">
        <f t="shared" si="128"/>
        <v>0.21677031854973361</v>
      </c>
      <c r="E185" s="11">
        <v>0.69927128472286693</v>
      </c>
      <c r="F185" s="11">
        <f t="shared" si="129"/>
        <v>0.91604160327260054</v>
      </c>
      <c r="G185" s="200">
        <f>IF(B185&gt;0,(1+(E185/B185))^(1/($C$6-$B$6))-1,0)</f>
        <v>2.3666480216123942E-2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7.91576276332622</v>
      </c>
      <c r="C186" s="11">
        <v>8.8986370593839439</v>
      </c>
      <c r="D186" s="11">
        <f t="shared" si="128"/>
        <v>0.98287429605772392</v>
      </c>
      <c r="E186" s="11">
        <v>3.4548354904565697</v>
      </c>
      <c r="F186" s="11">
        <f t="shared" si="129"/>
        <v>4.4377097865142936</v>
      </c>
      <c r="G186" s="200">
        <f t="shared" ref="G186:G205" si="131">IF(B186&gt;0,(1+(E186/B186))^(1/($C$6-$B$6))-1,0)</f>
        <v>2.4438841549883739E-2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2.6946280285717785</v>
      </c>
      <c r="C187" s="11">
        <v>1.7302534451438196</v>
      </c>
      <c r="D187" s="11">
        <f t="shared" si="128"/>
        <v>-0.9643745834279589</v>
      </c>
      <c r="E187" s="11">
        <v>0.71460760227134168</v>
      </c>
      <c r="F187" s="11">
        <f t="shared" si="129"/>
        <v>-0.24976698115661722</v>
      </c>
      <c r="G187" s="200">
        <f t="shared" si="131"/>
        <v>1.5805468281080648E-2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2.9591251179530045</v>
      </c>
      <c r="C188" s="11">
        <v>5.7678749652573762</v>
      </c>
      <c r="D188" s="11">
        <f t="shared" si="128"/>
        <v>2.8087498473043717</v>
      </c>
      <c r="E188" s="11">
        <v>2.9217086078822869</v>
      </c>
      <c r="F188" s="11">
        <f t="shared" si="129"/>
        <v>5.7304584551866586</v>
      </c>
      <c r="G188" s="200">
        <f t="shared" si="131"/>
        <v>4.6851399872649857E-2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2.347478641623939</v>
      </c>
      <c r="C189" s="11">
        <v>1.7847474469356652</v>
      </c>
      <c r="D189" s="11">
        <f t="shared" si="128"/>
        <v>-0.56273119468827382</v>
      </c>
      <c r="E189" s="11">
        <v>0.48241022617078205</v>
      </c>
      <c r="F189" s="11">
        <f t="shared" si="129"/>
        <v>-8.0320968517491764E-2</v>
      </c>
      <c r="G189" s="200">
        <f t="shared" si="131"/>
        <v>1.2537652731057669E-2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2.5202345050498671</v>
      </c>
      <c r="C190" s="11">
        <v>2.0701700781410621</v>
      </c>
      <c r="D190" s="11">
        <f t="shared" si="128"/>
        <v>-0.45006442690880499</v>
      </c>
      <c r="E190" s="11">
        <v>0.76750803945924051</v>
      </c>
      <c r="F190" s="11">
        <f t="shared" ref="F190:F191" si="132">SUM(D190:E190)</f>
        <v>0.31744361255043552</v>
      </c>
      <c r="G190" s="200">
        <f t="shared" si="131"/>
        <v>1.7881270519451542E-2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10.837865531534705</v>
      </c>
      <c r="C191" s="11">
        <v>10.402468659466606</v>
      </c>
      <c r="D191" s="11">
        <f t="shared" si="128"/>
        <v>-0.43539687206809852</v>
      </c>
      <c r="E191" s="11">
        <v>4.453687398117574</v>
      </c>
      <c r="F191" s="11">
        <f t="shared" si="132"/>
        <v>4.0182905260494755</v>
      </c>
      <c r="G191" s="200">
        <f t="shared" si="131"/>
        <v>2.3215685139162057E-2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15.06387860523931</v>
      </c>
      <c r="C192" s="11">
        <v>11.553119314018106</v>
      </c>
      <c r="D192" s="11">
        <f t="shared" si="128"/>
        <v>-3.5107592912212038</v>
      </c>
      <c r="E192" s="11">
        <v>6.7218638772703478</v>
      </c>
      <c r="F192" s="11">
        <f t="shared" ref="F192:F195" si="133">SUM(D192:E192)</f>
        <v>3.2111045860491441</v>
      </c>
      <c r="G192" s="200">
        <f t="shared" si="131"/>
        <v>2.4902070690786759E-2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3.8359949971883389</v>
      </c>
      <c r="C193" s="11">
        <v>0.70864935823924879</v>
      </c>
      <c r="D193" s="11">
        <f t="shared" si="128"/>
        <v>-3.1273456389490901</v>
      </c>
      <c r="E193" s="11">
        <v>1.2802291457930939</v>
      </c>
      <c r="F193" s="11">
        <f t="shared" si="133"/>
        <v>-1.8471164931559962</v>
      </c>
      <c r="G193" s="200">
        <f t="shared" si="131"/>
        <v>1.9384679090936441E-2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1.3418497529323696</v>
      </c>
      <c r="C194" s="11">
        <v>1.2518988438473615</v>
      </c>
      <c r="D194" s="11">
        <f t="shared" si="128"/>
        <v>-8.9950909085008135E-2</v>
      </c>
      <c r="E194" s="11">
        <v>0.67950050347626312</v>
      </c>
      <c r="F194" s="11">
        <f t="shared" si="133"/>
        <v>0.58954959439125498</v>
      </c>
      <c r="G194" s="200">
        <f t="shared" si="131"/>
        <v>2.7690903006492684E-2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10.655322386977247</v>
      </c>
      <c r="C195" s="11">
        <v>10.23430110113582</v>
      </c>
      <c r="D195" s="11">
        <f t="shared" si="128"/>
        <v>-0.42102128584142662</v>
      </c>
      <c r="E195" s="11">
        <v>3.6081129611202192</v>
      </c>
      <c r="F195" s="11">
        <f t="shared" si="133"/>
        <v>3.1870916752787926</v>
      </c>
      <c r="G195" s="200">
        <f t="shared" si="131"/>
        <v>1.9632890733655151E-2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8.4038048025740615</v>
      </c>
      <c r="C196" s="11">
        <v>6.8931621024848777</v>
      </c>
      <c r="D196" s="11">
        <f t="shared" si="128"/>
        <v>-1.5106427000891838</v>
      </c>
      <c r="E196" s="11">
        <v>2.8802008114762323</v>
      </c>
      <c r="F196" s="11">
        <f t="shared" ref="F196" si="134">SUM(D196:E196)</f>
        <v>1.3695581113870485</v>
      </c>
      <c r="G196" s="200">
        <f t="shared" si="131"/>
        <v>1.9841050502072966E-2</v>
      </c>
    </row>
    <row r="197" spans="1:14" x14ac:dyDescent="0.2">
      <c r="A197" t="str">
        <f t="shared" si="127"/>
        <v>54 Textiles, printing and other skilled trades</v>
      </c>
      <c r="B197" s="11">
        <v>4.3397253369667688</v>
      </c>
      <c r="C197" s="11">
        <v>5.647903822776855</v>
      </c>
      <c r="D197" s="11">
        <f t="shared" si="128"/>
        <v>1.3081784858100862</v>
      </c>
      <c r="E197" s="11">
        <v>2.1170943044917827</v>
      </c>
      <c r="F197" s="11">
        <f t="shared" ref="F197" si="135">SUM(D197:E197)</f>
        <v>3.4252727903018689</v>
      </c>
      <c r="G197" s="200">
        <f t="shared" si="131"/>
        <v>2.6842323588882833E-2</v>
      </c>
    </row>
    <row r="198" spans="1:14" x14ac:dyDescent="0.2">
      <c r="A198" t="str">
        <f t="shared" si="127"/>
        <v>61 Caring personal service occupations</v>
      </c>
      <c r="B198" s="11">
        <v>21.760197461823843</v>
      </c>
      <c r="C198" s="11">
        <v>25.024595663534402</v>
      </c>
      <c r="D198" s="11">
        <f>C198-B198</f>
        <v>3.2643982017105593</v>
      </c>
      <c r="E198" s="11">
        <v>13.082685455803093</v>
      </c>
      <c r="F198" s="11">
        <f>SUM(D198:E198)</f>
        <v>16.34708365751365</v>
      </c>
      <c r="G198" s="200">
        <f t="shared" si="131"/>
        <v>3.188211060955437E-2</v>
      </c>
    </row>
    <row r="199" spans="1:14" x14ac:dyDescent="0.2">
      <c r="A199" t="str">
        <f t="shared" si="127"/>
        <v>62 Leisure, travel and related personal service occupations</v>
      </c>
      <c r="B199" s="11">
        <v>5.5196196703815703</v>
      </c>
      <c r="C199" s="11">
        <v>4.4694963594236272</v>
      </c>
      <c r="D199" s="11">
        <f t="shared" ref="D199:D205" si="136">C199-B199</f>
        <v>-1.0501233109579431</v>
      </c>
      <c r="E199" s="11">
        <v>2.219895373567081</v>
      </c>
      <c r="F199" s="11">
        <f t="shared" ref="F199:F200" si="137">SUM(D199:E199)</f>
        <v>1.1697720626091379</v>
      </c>
      <c r="G199" s="200">
        <f t="shared" si="131"/>
        <v>2.279117707018341E-2</v>
      </c>
    </row>
    <row r="200" spans="1:14" x14ac:dyDescent="0.2">
      <c r="A200" t="str">
        <f t="shared" si="127"/>
        <v>63 Community and civil enforcement occupations</v>
      </c>
      <c r="B200" s="11">
        <v>0.18303485965080502</v>
      </c>
      <c r="C200" s="11">
        <v>0.13004195303607655</v>
      </c>
      <c r="D200" s="11">
        <f t="shared" si="136"/>
        <v>-5.2992906614728469E-2</v>
      </c>
      <c r="E200" s="11">
        <v>4.8252549942450727E-2</v>
      </c>
      <c r="F200" s="11">
        <f t="shared" si="137"/>
        <v>-4.7403566722777415E-3</v>
      </c>
      <c r="G200" s="200">
        <f t="shared" si="131"/>
        <v>1.5721266304439485E-2</v>
      </c>
    </row>
    <row r="201" spans="1:14" x14ac:dyDescent="0.2">
      <c r="A201" t="str">
        <f t="shared" si="127"/>
        <v>71 Sales occupations</v>
      </c>
      <c r="B201" s="11">
        <v>14.679638700039895</v>
      </c>
      <c r="C201" s="11">
        <v>15.174004161121458</v>
      </c>
      <c r="D201" s="11">
        <f t="shared" si="136"/>
        <v>0.49436546108156243</v>
      </c>
      <c r="E201" s="11">
        <v>6.5026042642338258</v>
      </c>
      <c r="F201" s="11">
        <f t="shared" ref="F201:F202" si="138">SUM(D201:E201)</f>
        <v>6.9969697253153882</v>
      </c>
      <c r="G201" s="200">
        <f t="shared" si="131"/>
        <v>2.474806100194904E-2</v>
      </c>
    </row>
    <row r="202" spans="1:14" x14ac:dyDescent="0.2">
      <c r="A202" t="str">
        <f t="shared" si="127"/>
        <v>72 Customer service occupations</v>
      </c>
      <c r="B202" s="11">
        <v>3.3842153203283774</v>
      </c>
      <c r="C202" s="11">
        <v>3.8193584311643298</v>
      </c>
      <c r="D202" s="11">
        <f t="shared" si="136"/>
        <v>0.43514311083595247</v>
      </c>
      <c r="E202" s="11">
        <v>1.6043794061146779</v>
      </c>
      <c r="F202" s="11">
        <f t="shared" si="138"/>
        <v>2.0395225169506306</v>
      </c>
      <c r="G202" s="200">
        <f t="shared" si="131"/>
        <v>2.6206313927693792E-2</v>
      </c>
    </row>
    <row r="203" spans="1:14" x14ac:dyDescent="0.2">
      <c r="A203" t="str">
        <f t="shared" si="127"/>
        <v>81 Process, plant and machine operatives</v>
      </c>
      <c r="B203" s="11">
        <v>3.2273556403409103</v>
      </c>
      <c r="C203" s="11">
        <v>4.0989797048665864</v>
      </c>
      <c r="D203" s="11">
        <f t="shared" si="136"/>
        <v>0.87162406452567609</v>
      </c>
      <c r="E203" s="11">
        <v>1.3755014325277344</v>
      </c>
      <c r="F203" s="11">
        <f t="shared" ref="F203:F204" si="139">SUM(D203:E203)</f>
        <v>2.2471254970534105</v>
      </c>
      <c r="G203" s="200">
        <f t="shared" si="131"/>
        <v>2.3949907111293411E-2</v>
      </c>
    </row>
    <row r="204" spans="1:14" x14ac:dyDescent="0.2">
      <c r="A204" t="str">
        <f t="shared" si="127"/>
        <v>82 Transport and mobile machine drivers and operatives</v>
      </c>
      <c r="B204" s="11">
        <v>5.9601673738755974</v>
      </c>
      <c r="C204" s="11">
        <v>7.0554459237962979</v>
      </c>
      <c r="D204" s="11">
        <f t="shared" si="136"/>
        <v>1.0952785499207005</v>
      </c>
      <c r="E204" s="11">
        <v>3.3159206465148219</v>
      </c>
      <c r="F204" s="11">
        <f t="shared" si="139"/>
        <v>4.4111991964355219</v>
      </c>
      <c r="G204" s="200">
        <f t="shared" si="131"/>
        <v>2.9928541849537638E-2</v>
      </c>
    </row>
    <row r="205" spans="1:14" x14ac:dyDescent="0.2">
      <c r="A205" t="str">
        <f t="shared" si="127"/>
        <v>91 Elementary trades and related occupations</v>
      </c>
      <c r="B205" s="11">
        <v>1.86415624461187</v>
      </c>
      <c r="C205" s="11">
        <v>4.2625741955212089</v>
      </c>
      <c r="D205" s="11">
        <f t="shared" si="136"/>
        <v>2.3984179509093391</v>
      </c>
      <c r="E205" s="11">
        <v>1.5568332656507926</v>
      </c>
      <c r="F205" s="11">
        <f t="shared" ref="F205" si="140">SUM(D205:E205)</f>
        <v>3.9552512165601317</v>
      </c>
      <c r="G205" s="200">
        <f t="shared" si="131"/>
        <v>4.130502021935234E-2</v>
      </c>
    </row>
    <row r="206" spans="1:14" x14ac:dyDescent="0.2">
      <c r="A206" t="str">
        <f t="shared" si="127"/>
        <v>92 Elementary administration and service occupations</v>
      </c>
      <c r="B206" s="11">
        <v>15.606346779226694</v>
      </c>
      <c r="C206" s="11">
        <v>12.092875046138193</v>
      </c>
      <c r="D206" s="11">
        <f t="shared" ref="D206" si="141">C206-B206</f>
        <v>-3.513471733088501</v>
      </c>
      <c r="E206" s="11">
        <v>6.4629636465107234</v>
      </c>
      <c r="F206" s="11">
        <f t="shared" ref="F206" si="142">SUM(D206:E206)</f>
        <v>2.9494919134222224</v>
      </c>
      <c r="G206" s="200">
        <f t="shared" ref="G206:G207" si="143">IF(B206&gt;0,(1+(E206/B206))^(1/($C$6-$B$6))-1,0)</f>
        <v>2.3369573933820664E-2</v>
      </c>
    </row>
    <row r="207" spans="1:14" x14ac:dyDescent="0.2">
      <c r="A207" t="str">
        <f t="shared" si="127"/>
        <v>All occupations</v>
      </c>
      <c r="B207" s="11">
        <f>SUM(B181:B206)</f>
        <v>176.0028998170616</v>
      </c>
      <c r="C207" s="11">
        <f t="shared" ref="C207:F207" si="144">SUM(C181:C206)</f>
        <v>174.80964268528581</v>
      </c>
      <c r="D207" s="11">
        <f t="shared" si="144"/>
        <v>-1.1932571317757876</v>
      </c>
      <c r="E207" s="11">
        <f t="shared" si="144"/>
        <v>79.167775003472485</v>
      </c>
      <c r="F207" s="11">
        <f t="shared" si="144"/>
        <v>77.974517871696676</v>
      </c>
      <c r="G207" s="200">
        <f t="shared" si="143"/>
        <v>2.5071272388229371E-2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9.5484612777719615</v>
      </c>
      <c r="C210" s="11">
        <v>6.8315748137280181</v>
      </c>
      <c r="D210" s="11">
        <f>C210-B210</f>
        <v>-2.7168864640439434</v>
      </c>
      <c r="E210" s="11">
        <v>3.5250718566408512</v>
      </c>
      <c r="F210" s="11">
        <f>SUM(D210:E210)</f>
        <v>0.8081853925969078</v>
      </c>
      <c r="G210" s="200">
        <f>IF(B210&gt;0,(1+(E210/B210))^(1/($C$6-$B$6))-1,0)</f>
        <v>2.1168254826346544E-2</v>
      </c>
    </row>
    <row r="211" spans="1:7" x14ac:dyDescent="0.2">
      <c r="A211" t="str">
        <f t="shared" si="146"/>
        <v>12 Other managers and proprietors</v>
      </c>
      <c r="B211" s="11">
        <v>5.1524538284952035</v>
      </c>
      <c r="C211" s="11">
        <v>5.1293021146132469</v>
      </c>
      <c r="D211" s="11">
        <f t="shared" ref="D211:D226" si="147">C211-B211</f>
        <v>-2.3151713881956582E-2</v>
      </c>
      <c r="E211" s="11">
        <v>2.765434299877497</v>
      </c>
      <c r="F211" s="11">
        <f t="shared" ref="F211:F218" si="148">SUM(D211:E211)</f>
        <v>2.7422825859955404</v>
      </c>
      <c r="G211" s="200">
        <f t="shared" ref="G211:G213" si="149">IF(B211&gt;0,(1+(E211/B211))^(1/($C$6-$B$6))-1,0)</f>
        <v>2.9057597779587052E-2</v>
      </c>
    </row>
    <row r="212" spans="1:7" x14ac:dyDescent="0.2">
      <c r="A212" t="str">
        <f t="shared" si="146"/>
        <v>21 Science, research, engineering and technology professionals</v>
      </c>
      <c r="B212" s="11">
        <v>4.4971764958677918</v>
      </c>
      <c r="C212" s="11">
        <v>5.114886556845943</v>
      </c>
      <c r="D212" s="11">
        <f t="shared" si="147"/>
        <v>0.61771006097815118</v>
      </c>
      <c r="E212" s="11">
        <v>1.6932088386556767</v>
      </c>
      <c r="F212" s="11">
        <f t="shared" si="148"/>
        <v>2.3109188996338279</v>
      </c>
      <c r="G212" s="200">
        <f t="shared" si="149"/>
        <v>2.1531704601806867E-2</v>
      </c>
    </row>
    <row r="213" spans="1:7" x14ac:dyDescent="0.2">
      <c r="A213" t="str">
        <f t="shared" si="146"/>
        <v>22 Health professionals</v>
      </c>
      <c r="B213" s="11">
        <v>2.3868887120144877</v>
      </c>
      <c r="C213" s="11">
        <v>1.8910016309646203</v>
      </c>
      <c r="D213" s="11">
        <f t="shared" si="147"/>
        <v>-0.49588708104986745</v>
      </c>
      <c r="E213" s="11">
        <v>1.0292333266619407</v>
      </c>
      <c r="F213" s="11">
        <f t="shared" si="148"/>
        <v>0.53334624561207322</v>
      </c>
      <c r="G213" s="200">
        <f t="shared" si="149"/>
        <v>2.4188937092723517E-2</v>
      </c>
    </row>
    <row r="214" spans="1:7" x14ac:dyDescent="0.2">
      <c r="A214" t="str">
        <f t="shared" si="146"/>
        <v>23 Teaching and other educational professionals</v>
      </c>
      <c r="B214" s="11">
        <v>1.2221240188631817</v>
      </c>
      <c r="C214" s="11">
        <v>1.014318150587542</v>
      </c>
      <c r="D214" s="11">
        <f t="shared" si="147"/>
        <v>-0.20780586827563963</v>
      </c>
      <c r="E214" s="11">
        <v>0.49048495866246467</v>
      </c>
      <c r="F214" s="11">
        <f t="shared" si="148"/>
        <v>0.28267909038682504</v>
      </c>
      <c r="G214" s="200">
        <f>IF(B214&gt;0,(1+(E214/B214))^(1/($C$6-$B$6))-1,0)</f>
        <v>2.2750096424811739E-2</v>
      </c>
    </row>
    <row r="215" spans="1:7" x14ac:dyDescent="0.2">
      <c r="A215" t="str">
        <f t="shared" si="146"/>
        <v>24 Business, media and public service professionals</v>
      </c>
      <c r="B215" s="11">
        <v>4.9046833774168688</v>
      </c>
      <c r="C215" s="11">
        <v>4.3373494082525017</v>
      </c>
      <c r="D215" s="11">
        <f t="shared" si="147"/>
        <v>-0.56733396916436707</v>
      </c>
      <c r="E215" s="11">
        <v>1.8728852336367532</v>
      </c>
      <c r="F215" s="11">
        <f t="shared" si="148"/>
        <v>1.3055512644723861</v>
      </c>
      <c r="G215" s="200">
        <f t="shared" ref="G215:G234" si="150">IF(B215&gt;0,(1+(E215/B215))^(1/($C$6-$B$6))-1,0)</f>
        <v>2.1795995711915372E-2</v>
      </c>
    </row>
    <row r="216" spans="1:7" x14ac:dyDescent="0.2">
      <c r="A216" t="str">
        <f t="shared" si="146"/>
        <v>31 Science, engineering and technology associate professionals</v>
      </c>
      <c r="B216" s="11">
        <v>1.9928890887657627</v>
      </c>
      <c r="C216" s="11">
        <v>1.8251780521166634</v>
      </c>
      <c r="D216" s="11">
        <f t="shared" si="147"/>
        <v>-0.16771103664909925</v>
      </c>
      <c r="E216" s="11">
        <v>0.70344048214198873</v>
      </c>
      <c r="F216" s="11">
        <f t="shared" si="148"/>
        <v>0.53572944549288948</v>
      </c>
      <c r="G216" s="200">
        <f t="shared" si="150"/>
        <v>2.0358193803774904E-2</v>
      </c>
    </row>
    <row r="217" spans="1:7" x14ac:dyDescent="0.2">
      <c r="A217" t="str">
        <f t="shared" si="146"/>
        <v>32 Health and social care associate professionals</v>
      </c>
      <c r="B217" s="11">
        <v>1.9535164217675209</v>
      </c>
      <c r="C217" s="11">
        <v>2.586576382799695</v>
      </c>
      <c r="D217" s="11">
        <f t="shared" si="147"/>
        <v>0.6330599610321741</v>
      </c>
      <c r="E217" s="11">
        <v>1.3949966447690765</v>
      </c>
      <c r="F217" s="11">
        <f t="shared" si="148"/>
        <v>2.0280566058012504</v>
      </c>
      <c r="G217" s="200">
        <f t="shared" si="150"/>
        <v>3.657881509482297E-2</v>
      </c>
    </row>
    <row r="218" spans="1:7" x14ac:dyDescent="0.2">
      <c r="A218" t="str">
        <f t="shared" si="146"/>
        <v>33 Protective service occupations</v>
      </c>
      <c r="B218" s="11">
        <v>2.4159720042542676</v>
      </c>
      <c r="C218" s="11">
        <v>1.5357770844607253</v>
      </c>
      <c r="D218" s="11">
        <f t="shared" si="147"/>
        <v>-0.88019491979354236</v>
      </c>
      <c r="E218" s="11">
        <v>0.53919255024647716</v>
      </c>
      <c r="F218" s="11">
        <f t="shared" si="148"/>
        <v>-0.3410023695470652</v>
      </c>
      <c r="G218" s="200">
        <f t="shared" si="150"/>
        <v>1.3520766158750419E-2</v>
      </c>
    </row>
    <row r="219" spans="1:7" x14ac:dyDescent="0.2">
      <c r="A219" t="str">
        <f t="shared" si="146"/>
        <v>34 Culture, media and sports occupations</v>
      </c>
      <c r="B219" s="11">
        <v>1.1481093103933935</v>
      </c>
      <c r="C219" s="11">
        <v>0.48793880519623595</v>
      </c>
      <c r="D219" s="11">
        <f t="shared" si="147"/>
        <v>-0.66017050519715759</v>
      </c>
      <c r="E219" s="11">
        <v>0.28356861642238124</v>
      </c>
      <c r="F219" s="11">
        <f t="shared" ref="F219:F220" si="151">SUM(D219:E219)</f>
        <v>-0.37660188877477635</v>
      </c>
      <c r="G219" s="200">
        <f t="shared" si="150"/>
        <v>1.4824178857270942E-2</v>
      </c>
    </row>
    <row r="220" spans="1:7" x14ac:dyDescent="0.2">
      <c r="A220" t="str">
        <f t="shared" si="146"/>
        <v>35 Business and public service associate professionals</v>
      </c>
      <c r="B220" s="11">
        <v>7.9578495794770694</v>
      </c>
      <c r="C220" s="11">
        <v>6.8280558074785862</v>
      </c>
      <c r="D220" s="11">
        <f t="shared" si="147"/>
        <v>-1.1297937719984832</v>
      </c>
      <c r="E220" s="11">
        <v>2.8675041546573374</v>
      </c>
      <c r="F220" s="11">
        <f t="shared" si="151"/>
        <v>1.7377103826588542</v>
      </c>
      <c r="G220" s="200">
        <f t="shared" si="150"/>
        <v>2.0727364955265282E-2</v>
      </c>
    </row>
    <row r="221" spans="1:7" x14ac:dyDescent="0.2">
      <c r="A221" t="str">
        <f t="shared" si="146"/>
        <v>41 Administrative occupations</v>
      </c>
      <c r="B221" s="11">
        <v>15.094586341357314</v>
      </c>
      <c r="C221" s="11">
        <v>9.8546270297404543</v>
      </c>
      <c r="D221" s="11">
        <f t="shared" si="147"/>
        <v>-5.2399593116168592</v>
      </c>
      <c r="E221" s="11">
        <v>5.4307787037790813</v>
      </c>
      <c r="F221" s="11">
        <f t="shared" ref="F221:F224" si="152">SUM(D221:E221)</f>
        <v>0.1908193921622221</v>
      </c>
      <c r="G221" s="200">
        <f t="shared" si="150"/>
        <v>2.0699679164356777E-2</v>
      </c>
    </row>
    <row r="222" spans="1:7" x14ac:dyDescent="0.2">
      <c r="A222" t="str">
        <f t="shared" si="146"/>
        <v>42 Secretarial and related occupations</v>
      </c>
      <c r="B222" s="11">
        <v>3.923582813560734</v>
      </c>
      <c r="C222" s="11">
        <v>0.56578599781032979</v>
      </c>
      <c r="D222" s="11">
        <f t="shared" si="147"/>
        <v>-3.3577968157504041</v>
      </c>
      <c r="E222" s="11">
        <v>0.94770679701334193</v>
      </c>
      <c r="F222" s="11">
        <f t="shared" si="152"/>
        <v>-2.410090018737062</v>
      </c>
      <c r="G222" s="200">
        <f t="shared" si="150"/>
        <v>1.452808752857182E-2</v>
      </c>
    </row>
    <row r="223" spans="1:7" x14ac:dyDescent="0.2">
      <c r="A223" t="str">
        <f t="shared" si="146"/>
        <v>51 Skilled agricultural and related trades</v>
      </c>
      <c r="B223" s="11">
        <v>1.8094576293624891</v>
      </c>
      <c r="C223" s="11">
        <v>1.8429128455599924</v>
      </c>
      <c r="D223" s="11">
        <f t="shared" si="147"/>
        <v>3.3455216197503246E-2</v>
      </c>
      <c r="E223" s="11">
        <v>0.95183808297690609</v>
      </c>
      <c r="F223" s="11">
        <f t="shared" si="152"/>
        <v>0.98529329917440933</v>
      </c>
      <c r="G223" s="200">
        <f t="shared" si="150"/>
        <v>2.8578952802723823E-2</v>
      </c>
    </row>
    <row r="224" spans="1:7" x14ac:dyDescent="0.2">
      <c r="A224" t="str">
        <f t="shared" si="146"/>
        <v>52 Skilled metal, electrical and electronic trades</v>
      </c>
      <c r="B224" s="11">
        <v>6.0432877271339924</v>
      </c>
      <c r="C224" s="11">
        <v>5.467714626785475</v>
      </c>
      <c r="D224" s="11">
        <f t="shared" si="147"/>
        <v>-0.57557310034851739</v>
      </c>
      <c r="E224" s="11">
        <v>2.1154930827724767</v>
      </c>
      <c r="F224" s="11">
        <f t="shared" si="152"/>
        <v>1.5399199824239593</v>
      </c>
      <c r="G224" s="200">
        <f t="shared" si="150"/>
        <v>2.0211307967797687E-2</v>
      </c>
    </row>
    <row r="225" spans="1:7" x14ac:dyDescent="0.2">
      <c r="A225" t="str">
        <f t="shared" si="146"/>
        <v>53 Skilled construction and building trades</v>
      </c>
      <c r="B225" s="11">
        <v>7.5198099772692855</v>
      </c>
      <c r="C225" s="11">
        <v>7.8187234130095229</v>
      </c>
      <c r="D225" s="11">
        <f t="shared" si="147"/>
        <v>0.29891343574023743</v>
      </c>
      <c r="E225" s="11">
        <v>3.4695138389205051</v>
      </c>
      <c r="F225" s="11">
        <f t="shared" ref="F225" si="153">SUM(D225:E225)</f>
        <v>3.7684272746607426</v>
      </c>
      <c r="G225" s="200">
        <f t="shared" si="150"/>
        <v>2.5614786722422345E-2</v>
      </c>
    </row>
    <row r="226" spans="1:7" x14ac:dyDescent="0.2">
      <c r="A226" t="str">
        <f t="shared" si="146"/>
        <v>54 Textiles, printing and other skilled trades</v>
      </c>
      <c r="B226" s="11">
        <v>3.782821627561205</v>
      </c>
      <c r="C226" s="11">
        <v>3.2609962263864039</v>
      </c>
      <c r="D226" s="11">
        <f t="shared" si="147"/>
        <v>-0.52182540117480114</v>
      </c>
      <c r="E226" s="11">
        <v>1.3729525545235692</v>
      </c>
      <c r="F226" s="11">
        <f t="shared" ref="F226" si="154">SUM(D226:E226)</f>
        <v>0.8511271533487681</v>
      </c>
      <c r="G226" s="200">
        <f t="shared" si="150"/>
        <v>2.0857682913260733E-2</v>
      </c>
    </row>
    <row r="227" spans="1:7" x14ac:dyDescent="0.2">
      <c r="A227" t="str">
        <f t="shared" si="146"/>
        <v>61 Caring personal service occupations</v>
      </c>
      <c r="B227" s="11">
        <v>13.770964032989179</v>
      </c>
      <c r="C227" s="11">
        <v>10.988983050732459</v>
      </c>
      <c r="D227" s="11">
        <f>C227-B227</f>
        <v>-2.7819809822567194</v>
      </c>
      <c r="E227" s="11">
        <v>5.8596985048524033</v>
      </c>
      <c r="F227" s="11">
        <f>SUM(D227:E227)</f>
        <v>3.0777175225956839</v>
      </c>
      <c r="G227" s="200">
        <f t="shared" si="150"/>
        <v>2.3916891423250819E-2</v>
      </c>
    </row>
    <row r="228" spans="1:7" x14ac:dyDescent="0.2">
      <c r="A228" t="str">
        <f t="shared" si="146"/>
        <v>62 Leisure, travel and related personal service occupations</v>
      </c>
      <c r="B228" s="11">
        <v>4.7684806257280119</v>
      </c>
      <c r="C228" s="11">
        <v>3.2833975137388514</v>
      </c>
      <c r="D228" s="11">
        <f t="shared" ref="D228:D234" si="155">C228-B228</f>
        <v>-1.4850831119891605</v>
      </c>
      <c r="E228" s="11">
        <v>1.7264873010430832</v>
      </c>
      <c r="F228" s="11">
        <f t="shared" ref="F228:F229" si="156">SUM(D228:E228)</f>
        <v>0.24140418905392269</v>
      </c>
      <c r="G228" s="200">
        <f t="shared" si="150"/>
        <v>2.0813643476822241E-2</v>
      </c>
    </row>
    <row r="229" spans="1:7" x14ac:dyDescent="0.2">
      <c r="A229" t="str">
        <f t="shared" si="146"/>
        <v>63 Community and civil enforcement occupations</v>
      </c>
      <c r="B229" s="11">
        <v>0.23944544712979995</v>
      </c>
      <c r="C229" s="11">
        <v>0.16304240328005659</v>
      </c>
      <c r="D229" s="11">
        <f t="shared" si="155"/>
        <v>-7.6403043849743363E-2</v>
      </c>
      <c r="E229" s="11">
        <v>7.3122444339787568E-2</v>
      </c>
      <c r="F229" s="11">
        <f t="shared" si="156"/>
        <v>-3.280599509955795E-3</v>
      </c>
      <c r="G229" s="200">
        <f t="shared" si="150"/>
        <v>1.7925167101367823E-2</v>
      </c>
    </row>
    <row r="230" spans="1:7" x14ac:dyDescent="0.2">
      <c r="A230" t="str">
        <f t="shared" si="146"/>
        <v>71 Sales occupations</v>
      </c>
      <c r="B230" s="11">
        <v>12.221896865055919</v>
      </c>
      <c r="C230" s="11">
        <v>9.5671447244182417</v>
      </c>
      <c r="D230" s="11">
        <f t="shared" si="155"/>
        <v>-2.6547521406376777</v>
      </c>
      <c r="E230" s="11">
        <v>4.6723345806446295</v>
      </c>
      <c r="F230" s="11">
        <f t="shared" ref="F230:F231" si="157">SUM(D230:E230)</f>
        <v>2.0175824400069517</v>
      </c>
      <c r="G230" s="200">
        <f t="shared" si="150"/>
        <v>2.1817465599466956E-2</v>
      </c>
    </row>
    <row r="231" spans="1:7" x14ac:dyDescent="0.2">
      <c r="A231" t="str">
        <f t="shared" si="146"/>
        <v>72 Customer service occupations</v>
      </c>
      <c r="B231" s="11">
        <v>3.2732828060201538</v>
      </c>
      <c r="C231" s="11">
        <v>3.3378925348227191</v>
      </c>
      <c r="D231" s="11">
        <f t="shared" si="155"/>
        <v>6.4609728802565325E-2</v>
      </c>
      <c r="E231" s="11">
        <v>1.5464807019520039</v>
      </c>
      <c r="F231" s="11">
        <f t="shared" si="157"/>
        <v>1.6110904307545693</v>
      </c>
      <c r="G231" s="200">
        <f t="shared" si="150"/>
        <v>2.6131012377592633E-2</v>
      </c>
    </row>
    <row r="232" spans="1:7" x14ac:dyDescent="0.2">
      <c r="A232" t="str">
        <f t="shared" si="146"/>
        <v>81 Process, plant and machine operatives</v>
      </c>
      <c r="B232" s="11">
        <v>3.7834573700929384</v>
      </c>
      <c r="C232" s="11">
        <v>3.9716552998052617</v>
      </c>
      <c r="D232" s="11">
        <f t="shared" si="155"/>
        <v>0.1881979297123233</v>
      </c>
      <c r="E232" s="11">
        <v>1.5637338245755141</v>
      </c>
      <c r="F232" s="11">
        <f t="shared" ref="F232:F233" si="158">SUM(D232:E232)</f>
        <v>1.7519317542878374</v>
      </c>
      <c r="G232" s="200">
        <f t="shared" si="150"/>
        <v>2.3330200503140164E-2</v>
      </c>
    </row>
    <row r="233" spans="1:7" x14ac:dyDescent="0.2">
      <c r="A233" t="str">
        <f t="shared" si="146"/>
        <v>82 Transport and mobile machine drivers and operatives</v>
      </c>
      <c r="B233" s="11">
        <v>7.7436429035519865</v>
      </c>
      <c r="C233" s="11">
        <v>7.3429608362618071</v>
      </c>
      <c r="D233" s="11">
        <f t="shared" si="155"/>
        <v>-0.40068206729017941</v>
      </c>
      <c r="E233" s="11">
        <v>4.1111036400186807</v>
      </c>
      <c r="F233" s="11">
        <f t="shared" si="158"/>
        <v>3.7104215727285013</v>
      </c>
      <c r="G233" s="200">
        <f t="shared" si="150"/>
        <v>2.8797255563983271E-2</v>
      </c>
    </row>
    <row r="234" spans="1:7" x14ac:dyDescent="0.2">
      <c r="A234" t="str">
        <f t="shared" si="146"/>
        <v>91 Elementary trades and related occupations</v>
      </c>
      <c r="B234" s="11">
        <v>2.6533385776413878</v>
      </c>
      <c r="C234" s="11">
        <v>4.6770560000610217</v>
      </c>
      <c r="D234" s="11">
        <f t="shared" si="155"/>
        <v>2.0237174224196339</v>
      </c>
      <c r="E234" s="11">
        <v>1.7356082367377355</v>
      </c>
      <c r="F234" s="11">
        <f t="shared" ref="F234" si="159">SUM(D234:E234)</f>
        <v>3.7593256591573692</v>
      </c>
      <c r="G234" s="200">
        <f t="shared" si="150"/>
        <v>3.412056892791071E-2</v>
      </c>
    </row>
    <row r="235" spans="1:7" x14ac:dyDescent="0.2">
      <c r="A235" t="str">
        <f t="shared" si="146"/>
        <v>92 Elementary administration and service occupations</v>
      </c>
      <c r="B235" s="11">
        <v>22.272386109620815</v>
      </c>
      <c r="C235" s="11">
        <v>18.15982274158749</v>
      </c>
      <c r="D235" s="11">
        <f t="shared" ref="D235" si="160">C235-B235</f>
        <v>-4.1125633680333245</v>
      </c>
      <c r="E235" s="11">
        <v>9.1726510915108719</v>
      </c>
      <c r="F235" s="11">
        <f t="shared" ref="F235" si="161">SUM(D235:E235)</f>
        <v>5.0600877234775474</v>
      </c>
      <c r="G235" s="200">
        <f t="shared" ref="G235:G236" si="162">IF(B235&gt;0,(1+(E235/B235))^(1/($C$6-$B$6))-1,0)</f>
        <v>2.3259277856038096E-2</v>
      </c>
    </row>
    <row r="236" spans="1:7" x14ac:dyDescent="0.2">
      <c r="A236" t="str">
        <f t="shared" si="146"/>
        <v>All occupations</v>
      </c>
      <c r="B236" s="11">
        <f>SUM(B210:B235)</f>
        <v>152.08056496916271</v>
      </c>
      <c r="C236" s="11">
        <f t="shared" ref="C236:F236" si="163">SUM(C210:C235)</f>
        <v>127.88467405104386</v>
      </c>
      <c r="D236" s="11">
        <f t="shared" si="163"/>
        <v>-24.19589091811886</v>
      </c>
      <c r="E236" s="11">
        <f t="shared" si="163"/>
        <v>61.914524348033041</v>
      </c>
      <c r="F236" s="11">
        <f t="shared" si="163"/>
        <v>37.718633429914178</v>
      </c>
      <c r="G236" s="200">
        <f t="shared" si="162"/>
        <v>2.3030714329699498E-2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6.3532857969446903</v>
      </c>
      <c r="C239" s="11">
        <v>4.5456954093634394</v>
      </c>
      <c r="D239" s="11">
        <f>C239-B239</f>
        <v>-1.8075903875812509</v>
      </c>
      <c r="E239" s="11">
        <v>2.3490296889894924</v>
      </c>
      <c r="F239" s="11">
        <f>SUM(D239:E239)</f>
        <v>0.54143930140824148</v>
      </c>
      <c r="G239" s="200">
        <f>IF(B239&gt;0,(1+(E239/B239))^(1/($C$6-$B$6))-1,0)</f>
        <v>2.1195977492137308E-2</v>
      </c>
    </row>
    <row r="240" spans="1:7" x14ac:dyDescent="0.2">
      <c r="A240" t="str">
        <f t="shared" si="165"/>
        <v>12 Other managers and proprietors</v>
      </c>
      <c r="B240" s="11">
        <v>2.6918075381024096</v>
      </c>
      <c r="C240" s="11">
        <v>2.1276449086276088</v>
      </c>
      <c r="D240" s="11">
        <f t="shared" ref="D240:D255" si="166">C240-B240</f>
        <v>-0.56416262947480078</v>
      </c>
      <c r="E240" s="11">
        <v>1.1211891946110968</v>
      </c>
      <c r="F240" s="11">
        <f t="shared" ref="F240:F247" si="167">SUM(D240:E240)</f>
        <v>0.557026565136296</v>
      </c>
      <c r="G240" s="200">
        <f t="shared" ref="G240:G242" si="168">IF(B240&gt;0,(1+(E240/B240))^(1/($C$6-$B$6))-1,0)</f>
        <v>2.3485030875956658E-2</v>
      </c>
    </row>
    <row r="241" spans="1:7" x14ac:dyDescent="0.2">
      <c r="A241" t="str">
        <f t="shared" si="165"/>
        <v>21 Science, research, engineering and technology professionals</v>
      </c>
      <c r="B241" s="11">
        <v>2.3850936464738526</v>
      </c>
      <c r="C241" s="11">
        <v>1.930357561029751</v>
      </c>
      <c r="D241" s="11">
        <f t="shared" si="166"/>
        <v>-0.4547360854441016</v>
      </c>
      <c r="E241" s="11">
        <v>0.76199924432836541</v>
      </c>
      <c r="F241" s="11">
        <f t="shared" si="167"/>
        <v>0.30726315888426381</v>
      </c>
      <c r="G241" s="200">
        <f t="shared" si="168"/>
        <v>1.8654579037412633E-2</v>
      </c>
    </row>
    <row r="242" spans="1:7" x14ac:dyDescent="0.2">
      <c r="A242" t="str">
        <f t="shared" si="165"/>
        <v>22 Health professionals</v>
      </c>
      <c r="B242" s="11">
        <v>1.247916322469075</v>
      </c>
      <c r="C242" s="11">
        <v>0.83008463759855322</v>
      </c>
      <c r="D242" s="11">
        <f t="shared" si="166"/>
        <v>-0.4178316848705218</v>
      </c>
      <c r="E242" s="11">
        <v>0.48108288761740126</v>
      </c>
      <c r="F242" s="11">
        <f t="shared" si="167"/>
        <v>6.3251202746879454E-2</v>
      </c>
      <c r="G242" s="200">
        <f t="shared" si="168"/>
        <v>2.1975823494300162E-2</v>
      </c>
    </row>
    <row r="243" spans="1:7" x14ac:dyDescent="0.2">
      <c r="A243" t="str">
        <f t="shared" si="165"/>
        <v>23 Teaching and other educational professionals</v>
      </c>
      <c r="B243" s="11">
        <v>0.73875718150941261</v>
      </c>
      <c r="C243" s="11">
        <v>0.6338433872765703</v>
      </c>
      <c r="D243" s="11">
        <f t="shared" si="166"/>
        <v>-0.10491379423284231</v>
      </c>
      <c r="E243" s="11">
        <v>0.30681765848143877</v>
      </c>
      <c r="F243" s="11">
        <f t="shared" si="167"/>
        <v>0.20190386424859647</v>
      </c>
      <c r="G243" s="200">
        <f>IF(B243&gt;0,(1+(E243/B243))^(1/($C$6-$B$6))-1,0)</f>
        <v>2.3427055547010855E-2</v>
      </c>
    </row>
    <row r="244" spans="1:7" x14ac:dyDescent="0.2">
      <c r="A244" t="str">
        <f t="shared" si="165"/>
        <v>24 Business, media and public service professionals</v>
      </c>
      <c r="B244" s="11">
        <v>2.9324727723807413</v>
      </c>
      <c r="C244" s="11">
        <v>2.0756202003423807</v>
      </c>
      <c r="D244" s="11">
        <f t="shared" si="166"/>
        <v>-0.85685257203836063</v>
      </c>
      <c r="E244" s="11">
        <v>1.0002726790340479</v>
      </c>
      <c r="F244" s="11">
        <f t="shared" si="167"/>
        <v>0.1434201069956873</v>
      </c>
      <c r="G244" s="200">
        <f t="shared" ref="G244:G263" si="169">IF(B244&gt;0,(1+(E244/B244))^(1/($C$6-$B$6))-1,0)</f>
        <v>1.9758787915251652E-2</v>
      </c>
    </row>
    <row r="245" spans="1:7" x14ac:dyDescent="0.2">
      <c r="A245" t="str">
        <f t="shared" si="165"/>
        <v>31 Science, engineering and technology associate professionals</v>
      </c>
      <c r="B245" s="11">
        <v>1.4420598102670861</v>
      </c>
      <c r="C245" s="11">
        <v>1.24810742578333</v>
      </c>
      <c r="D245" s="11">
        <f t="shared" si="166"/>
        <v>-0.19395238448375607</v>
      </c>
      <c r="E245" s="11">
        <v>0.46843991854797312</v>
      </c>
      <c r="F245" s="11">
        <f t="shared" si="167"/>
        <v>0.27448753406421705</v>
      </c>
      <c r="G245" s="200">
        <f>IF(B245&gt;0,(1+(E245/B245))^(1/($C$6-$B$6))-1,0)</f>
        <v>1.8929760512408356E-2</v>
      </c>
    </row>
    <row r="246" spans="1:7" x14ac:dyDescent="0.2">
      <c r="A246" t="str">
        <f t="shared" si="165"/>
        <v>32 Health and social care associate professionals</v>
      </c>
      <c r="B246" s="11">
        <v>0.58933350304175525</v>
      </c>
      <c r="C246" s="11">
        <v>0.5667434073450156</v>
      </c>
      <c r="D246" s="11">
        <f t="shared" si="166"/>
        <v>-2.2590095696739643E-2</v>
      </c>
      <c r="E246" s="11">
        <v>0.31682991799558446</v>
      </c>
      <c r="F246" s="11">
        <f t="shared" si="167"/>
        <v>0.29423982229884482</v>
      </c>
      <c r="G246" s="200">
        <f t="shared" si="169"/>
        <v>2.9097112747585863E-2</v>
      </c>
    </row>
    <row r="247" spans="1:7" x14ac:dyDescent="0.2">
      <c r="A247" t="str">
        <f t="shared" si="165"/>
        <v>33 Protective service occupations</v>
      </c>
      <c r="B247" s="11">
        <v>1.3176946597585339</v>
      </c>
      <c r="C247" s="11">
        <v>0.95290886727213586</v>
      </c>
      <c r="D247" s="11">
        <f t="shared" si="166"/>
        <v>-0.36478579248639809</v>
      </c>
      <c r="E247" s="11">
        <v>0.39592587117439804</v>
      </c>
      <c r="F247" s="11">
        <f t="shared" si="167"/>
        <v>3.114007868799995E-2</v>
      </c>
      <c r="G247" s="200">
        <f t="shared" si="169"/>
        <v>1.7669264140553143E-2</v>
      </c>
    </row>
    <row r="248" spans="1:7" x14ac:dyDescent="0.2">
      <c r="A248" t="str">
        <f t="shared" si="165"/>
        <v>34 Culture, media and sports occupations</v>
      </c>
      <c r="B248" s="11">
        <v>0.9399306977911237</v>
      </c>
      <c r="C248" s="11">
        <v>0.40245763911791516</v>
      </c>
      <c r="D248" s="11">
        <f t="shared" si="166"/>
        <v>-0.5374730586732086</v>
      </c>
      <c r="E248" s="11">
        <v>0.23347492966858116</v>
      </c>
      <c r="F248" s="11">
        <f t="shared" ref="F248:F249" si="170">SUM(D248:E248)</f>
        <v>-0.30399812900462742</v>
      </c>
      <c r="G248" s="200">
        <f t="shared" si="169"/>
        <v>1.4900552339625062E-2</v>
      </c>
    </row>
    <row r="249" spans="1:7" x14ac:dyDescent="0.2">
      <c r="A249" t="str">
        <f t="shared" si="165"/>
        <v>35 Business and public service associate professionals</v>
      </c>
      <c r="B249" s="11">
        <v>4.3796745158139041</v>
      </c>
      <c r="C249" s="11">
        <v>2.6912992993004381</v>
      </c>
      <c r="D249" s="11">
        <f t="shared" si="166"/>
        <v>-1.688375216513466</v>
      </c>
      <c r="E249" s="11">
        <v>1.2807185878426279</v>
      </c>
      <c r="F249" s="11">
        <f t="shared" si="170"/>
        <v>-0.40765662867083807</v>
      </c>
      <c r="G249" s="200">
        <f t="shared" si="169"/>
        <v>1.7248325884715809E-2</v>
      </c>
    </row>
    <row r="250" spans="1:7" x14ac:dyDescent="0.2">
      <c r="A250" t="str">
        <f t="shared" si="165"/>
        <v>41 Administrative occupations</v>
      </c>
      <c r="B250" s="11">
        <v>7.2265489790619419</v>
      </c>
      <c r="C250" s="11">
        <v>1.9905767084715054</v>
      </c>
      <c r="D250" s="11">
        <f t="shared" si="166"/>
        <v>-5.2359722705904366</v>
      </c>
      <c r="E250" s="11">
        <v>1.7086845861195836</v>
      </c>
      <c r="F250" s="11">
        <f t="shared" ref="F250:F253" si="171">SUM(D250:E250)</f>
        <v>-3.5272876844708527</v>
      </c>
      <c r="G250" s="200">
        <f t="shared" si="169"/>
        <v>1.4249955345754906E-2</v>
      </c>
    </row>
    <row r="251" spans="1:7" x14ac:dyDescent="0.2">
      <c r="A251" t="str">
        <f t="shared" si="165"/>
        <v>42 Secretarial and related occupations</v>
      </c>
      <c r="B251" s="11">
        <v>3.0405485405641257</v>
      </c>
      <c r="C251" s="11">
        <v>0.19629874813164322</v>
      </c>
      <c r="D251" s="11">
        <f t="shared" si="166"/>
        <v>-2.8442497924324823</v>
      </c>
      <c r="E251" s="11">
        <v>0.49154764876589624</v>
      </c>
      <c r="F251" s="11">
        <f t="shared" si="171"/>
        <v>-2.352702143666586</v>
      </c>
      <c r="G251" s="200">
        <f t="shared" si="169"/>
        <v>1.0040307421689709E-2</v>
      </c>
    </row>
    <row r="252" spans="1:7" x14ac:dyDescent="0.2">
      <c r="A252" t="str">
        <f t="shared" si="165"/>
        <v>51 Skilled agricultural and related trades</v>
      </c>
      <c r="B252" s="11">
        <v>1.5008272322740481</v>
      </c>
      <c r="C252" s="11">
        <v>1.6254999415164952</v>
      </c>
      <c r="D252" s="11">
        <f t="shared" si="166"/>
        <v>0.12467270924244711</v>
      </c>
      <c r="E252" s="11">
        <v>0.68115856679934295</v>
      </c>
      <c r="F252" s="11">
        <f t="shared" si="171"/>
        <v>0.80583127604179006</v>
      </c>
      <c r="G252" s="200">
        <f t="shared" si="169"/>
        <v>2.5261732723729668E-2</v>
      </c>
    </row>
    <row r="253" spans="1:7" x14ac:dyDescent="0.2">
      <c r="A253" t="str">
        <f t="shared" si="165"/>
        <v>52 Skilled metal, electrical and electronic trades</v>
      </c>
      <c r="B253" s="11">
        <v>2.6459055578388155</v>
      </c>
      <c r="C253" s="11">
        <v>1.5896515445532775</v>
      </c>
      <c r="D253" s="11">
        <f t="shared" si="166"/>
        <v>-1.056254013285538</v>
      </c>
      <c r="E253" s="11">
        <v>0.82356196768548628</v>
      </c>
      <c r="F253" s="11">
        <f t="shared" si="171"/>
        <v>-0.23269204560005174</v>
      </c>
      <c r="G253" s="200">
        <f t="shared" si="169"/>
        <v>1.823002521972561E-2</v>
      </c>
    </row>
    <row r="254" spans="1:7" x14ac:dyDescent="0.2">
      <c r="A254" t="str">
        <f t="shared" si="165"/>
        <v>53 Skilled construction and building trades</v>
      </c>
      <c r="B254" s="11">
        <v>3.546965166018528</v>
      </c>
      <c r="C254" s="11">
        <v>3.6792714024187529</v>
      </c>
      <c r="D254" s="11">
        <f t="shared" si="166"/>
        <v>0.13230623640022499</v>
      </c>
      <c r="E254" s="11">
        <v>1.4802717115384765</v>
      </c>
      <c r="F254" s="11">
        <f t="shared" ref="F254" si="172">SUM(D254:E254)</f>
        <v>1.6125779479387015</v>
      </c>
      <c r="G254" s="200">
        <f t="shared" si="169"/>
        <v>2.3524308946911709E-2</v>
      </c>
    </row>
    <row r="255" spans="1:7" x14ac:dyDescent="0.2">
      <c r="A255" t="str">
        <f t="shared" si="165"/>
        <v>54 Textiles, printing and other skilled trades</v>
      </c>
      <c r="B255" s="11">
        <v>3.1477376547271576</v>
      </c>
      <c r="C255" s="11">
        <v>2.9417398769686227</v>
      </c>
      <c r="D255" s="11">
        <f t="shared" si="166"/>
        <v>-0.20599777775853489</v>
      </c>
      <c r="E255" s="11">
        <v>1.2175202308368858</v>
      </c>
      <c r="F255" s="11">
        <f t="shared" ref="F255" si="173">SUM(D255:E255)</f>
        <v>1.0115224530783509</v>
      </c>
      <c r="G255" s="200">
        <f t="shared" si="169"/>
        <v>2.2038898140614549E-2</v>
      </c>
    </row>
    <row r="256" spans="1:7" x14ac:dyDescent="0.2">
      <c r="A256" t="str">
        <f t="shared" si="165"/>
        <v>61 Caring personal service occupations</v>
      </c>
      <c r="B256" s="11">
        <v>2.4811712276787969</v>
      </c>
      <c r="C256" s="11">
        <v>1.7399879761725952</v>
      </c>
      <c r="D256" s="11">
        <f>C256-B256</f>
        <v>-0.74118325150620179</v>
      </c>
      <c r="E256" s="11">
        <v>0.65721177513997464</v>
      </c>
      <c r="F256" s="11">
        <f>SUM(D256:E256)</f>
        <v>-8.3971476366227149E-2</v>
      </c>
      <c r="G256" s="200">
        <f t="shared" si="169"/>
        <v>1.5788473534298575E-2</v>
      </c>
    </row>
    <row r="257" spans="1:7" x14ac:dyDescent="0.2">
      <c r="A257" t="str">
        <f t="shared" si="165"/>
        <v>62 Leisure, travel and related personal service occupations</v>
      </c>
      <c r="B257" s="11">
        <v>2.7943658581723012</v>
      </c>
      <c r="C257" s="11">
        <v>1.8389533619396283</v>
      </c>
      <c r="D257" s="11">
        <f t="shared" ref="D257:D263" si="174">C257-B257</f>
        <v>-0.95541249623267288</v>
      </c>
      <c r="E257" s="11">
        <v>0.96717983166967536</v>
      </c>
      <c r="F257" s="11">
        <f t="shared" ref="F257:F258" si="175">SUM(D257:E257)</f>
        <v>1.176733543700248E-2</v>
      </c>
      <c r="G257" s="200">
        <f t="shared" si="169"/>
        <v>2.001260419880535E-2</v>
      </c>
    </row>
    <row r="258" spans="1:7" x14ac:dyDescent="0.2">
      <c r="A258" t="str">
        <f t="shared" si="165"/>
        <v>63 Community and civil enforcement occupations</v>
      </c>
      <c r="B258" s="11">
        <v>0.19065460229431624</v>
      </c>
      <c r="C258" s="11">
        <v>0.12726770191182038</v>
      </c>
      <c r="D258" s="11">
        <f t="shared" si="174"/>
        <v>-6.3386900382495864E-2</v>
      </c>
      <c r="E258" s="11">
        <v>5.9906978506265182E-2</v>
      </c>
      <c r="F258" s="11">
        <f t="shared" si="175"/>
        <v>-3.4799218762306822E-3</v>
      </c>
      <c r="G258" s="200">
        <f t="shared" si="169"/>
        <v>1.838301132237774E-2</v>
      </c>
    </row>
    <row r="259" spans="1:7" x14ac:dyDescent="0.2">
      <c r="A259" t="str">
        <f t="shared" si="165"/>
        <v>71 Sales occupations</v>
      </c>
      <c r="B259" s="11">
        <v>7.802843468271111</v>
      </c>
      <c r="C259" s="11">
        <v>2.884197071215854</v>
      </c>
      <c r="D259" s="11">
        <f t="shared" si="174"/>
        <v>-4.918646397055257</v>
      </c>
      <c r="E259" s="11">
        <v>1.8741683287126172</v>
      </c>
      <c r="F259" s="11">
        <f t="shared" ref="F259:F260" si="176">SUM(D259:E259)</f>
        <v>-3.0444780683426398</v>
      </c>
      <c r="G259" s="200">
        <f t="shared" si="169"/>
        <v>1.4454465949448991E-2</v>
      </c>
    </row>
    <row r="260" spans="1:7" x14ac:dyDescent="0.2">
      <c r="A260" t="str">
        <f t="shared" si="165"/>
        <v>72 Customer service occupations</v>
      </c>
      <c r="B260" s="11">
        <v>1.4258124427525483</v>
      </c>
      <c r="C260" s="11">
        <v>1.3693302683557966</v>
      </c>
      <c r="D260" s="11">
        <f t="shared" si="174"/>
        <v>-5.6482174396751628E-2</v>
      </c>
      <c r="E260" s="11">
        <v>0.46411184439872855</v>
      </c>
      <c r="F260" s="11">
        <f t="shared" si="176"/>
        <v>0.40762967000197692</v>
      </c>
      <c r="G260" s="200">
        <f t="shared" si="169"/>
        <v>1.8963905514742363E-2</v>
      </c>
    </row>
    <row r="261" spans="1:7" x14ac:dyDescent="0.2">
      <c r="A261" t="str">
        <f t="shared" si="165"/>
        <v>81 Process, plant and machine operatives</v>
      </c>
      <c r="B261" s="11">
        <v>2.74962128532322</v>
      </c>
      <c r="C261" s="11">
        <v>1.1778671368399878</v>
      </c>
      <c r="D261" s="11">
        <f t="shared" si="174"/>
        <v>-1.5717541484832322</v>
      </c>
      <c r="E261" s="11">
        <v>0.70828186303507112</v>
      </c>
      <c r="F261" s="11">
        <f t="shared" ref="F261:F262" si="177">SUM(D261:E261)</f>
        <v>-0.86347228544816113</v>
      </c>
      <c r="G261" s="200">
        <f t="shared" si="169"/>
        <v>1.5397281313524358E-2</v>
      </c>
    </row>
    <row r="262" spans="1:7" x14ac:dyDescent="0.2">
      <c r="A262" t="str">
        <f t="shared" si="165"/>
        <v>82 Transport and mobile machine drivers and operatives</v>
      </c>
      <c r="B262" s="11">
        <v>6.0632849755315599</v>
      </c>
      <c r="C262" s="11">
        <v>4.1437222750971383</v>
      </c>
      <c r="D262" s="11">
        <f t="shared" si="174"/>
        <v>-1.9195627004344216</v>
      </c>
      <c r="E262" s="11">
        <v>2.321293409177255</v>
      </c>
      <c r="F262" s="11">
        <f t="shared" si="177"/>
        <v>0.40173070874283345</v>
      </c>
      <c r="G262" s="200">
        <f t="shared" si="169"/>
        <v>2.184466827017939E-2</v>
      </c>
    </row>
    <row r="263" spans="1:7" x14ac:dyDescent="0.2">
      <c r="A263" t="str">
        <f t="shared" si="165"/>
        <v>91 Elementary trades and related occupations</v>
      </c>
      <c r="B263" s="11">
        <v>2.8418205940715757</v>
      </c>
      <c r="C263" s="11">
        <v>3.9009828081704576</v>
      </c>
      <c r="D263" s="11">
        <f t="shared" si="174"/>
        <v>1.0591622140988819</v>
      </c>
      <c r="E263" s="11">
        <v>1.6073281466746956</v>
      </c>
      <c r="F263" s="11">
        <f t="shared" ref="F263" si="178">SUM(D263:E263)</f>
        <v>2.6664903607735777</v>
      </c>
      <c r="G263" s="200">
        <f t="shared" si="169"/>
        <v>3.0335549610230217E-2</v>
      </c>
    </row>
    <row r="264" spans="1:7" x14ac:dyDescent="0.2">
      <c r="A264" t="str">
        <f t="shared" si="165"/>
        <v>92 Elementary administration and service occupations</v>
      </c>
      <c r="B264" s="11">
        <v>18.405213659639536</v>
      </c>
      <c r="C264" s="11">
        <v>11.858945490227869</v>
      </c>
      <c r="D264" s="11">
        <f t="shared" ref="D264" si="179">C264-B264</f>
        <v>-6.5462681694116664</v>
      </c>
      <c r="E264" s="11">
        <v>6.0406532974048348</v>
      </c>
      <c r="F264" s="11">
        <f>SUM(D264:E264)</f>
        <v>-0.50561487200683164</v>
      </c>
      <c r="G264" s="200">
        <f t="shared" ref="G264:G265" si="180">IF(B264&gt;0,(1+(E264/B264))^(1/($C$6-$B$6))-1,0)</f>
        <v>1.9101964329819809E-2</v>
      </c>
    </row>
    <row r="265" spans="1:7" x14ac:dyDescent="0.2">
      <c r="A265" t="str">
        <f t="shared" si="165"/>
        <v>All occupations</v>
      </c>
      <c r="B265" s="11">
        <f>SUM(B239:B264)</f>
        <v>90.881347688772166</v>
      </c>
      <c r="C265" s="11">
        <f t="shared" ref="C265:F265" si="181">SUM(C239:C264)</f>
        <v>59.06905505504858</v>
      </c>
      <c r="D265" s="11">
        <f t="shared" si="181"/>
        <v>-31.812292633723587</v>
      </c>
      <c r="E265" s="11">
        <f t="shared" si="181"/>
        <v>29.818660764755801</v>
      </c>
      <c r="F265" s="11">
        <f t="shared" si="181"/>
        <v>-1.9936318689677881</v>
      </c>
      <c r="G265" s="200">
        <f t="shared" si="180"/>
        <v>1.9096952295549752E-2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1.1542646888813448</v>
      </c>
      <c r="C268" s="11">
        <v>1.5297220963430598</v>
      </c>
      <c r="D268" s="11">
        <f>C268-B268</f>
        <v>0.37545740746171496</v>
      </c>
      <c r="E268" s="11">
        <v>0.39940987869250388</v>
      </c>
      <c r="F268" s="11">
        <f>SUM(D268:E268)</f>
        <v>0.77486728615421885</v>
      </c>
      <c r="G268" s="200">
        <f>IF(B268&gt;0,(1+(E268/B268))^(1/($C$6-$B$6))-1,0)</f>
        <v>2.0008152985252492E-2</v>
      </c>
    </row>
    <row r="269" spans="1:7" x14ac:dyDescent="0.2">
      <c r="A269" t="str">
        <f t="shared" si="183"/>
        <v>12 Other managers and proprietors</v>
      </c>
      <c r="B269" s="11">
        <v>0.90536421885552076</v>
      </c>
      <c r="C269" s="11">
        <v>1.3949390444347392</v>
      </c>
      <c r="D269" s="11">
        <f t="shared" ref="D269:D284" si="184">C269-B269</f>
        <v>0.48957482557921839</v>
      </c>
      <c r="E269" s="11">
        <v>0.39069605259112467</v>
      </c>
      <c r="F269" s="11">
        <f t="shared" ref="F269:F276" si="185">SUM(D269:E269)</f>
        <v>0.880270878170343</v>
      </c>
      <c r="G269" s="200">
        <f t="shared" ref="G269:G271" si="186">IF(B269&gt;0,(1+(E269/B269))^(1/($C$6-$B$6))-1,0)</f>
        <v>2.4204763658824957E-2</v>
      </c>
    </row>
    <row r="270" spans="1:7" x14ac:dyDescent="0.2">
      <c r="A270" t="str">
        <f t="shared" si="183"/>
        <v>21 Science, research, engineering and technology professionals</v>
      </c>
      <c r="B270" s="11">
        <v>0.61276741704547855</v>
      </c>
      <c r="C270" s="11">
        <v>1.490531739217007</v>
      </c>
      <c r="D270" s="11">
        <f t="shared" si="184"/>
        <v>0.87776432217152844</v>
      </c>
      <c r="E270" s="11">
        <v>0.32177038769511307</v>
      </c>
      <c r="F270" s="11">
        <f t="shared" si="185"/>
        <v>1.1995347098666416</v>
      </c>
      <c r="G270" s="200">
        <f t="shared" si="186"/>
        <v>2.8537382028152036E-2</v>
      </c>
    </row>
    <row r="271" spans="1:7" x14ac:dyDescent="0.2">
      <c r="A271" t="str">
        <f t="shared" si="183"/>
        <v>22 Health professionals</v>
      </c>
      <c r="B271" s="11">
        <v>0.18207243713290422</v>
      </c>
      <c r="C271" s="11">
        <v>0.45136154246236787</v>
      </c>
      <c r="D271" s="11">
        <f t="shared" si="184"/>
        <v>0.26928910532946365</v>
      </c>
      <c r="E271" s="11">
        <v>0.11328048438097339</v>
      </c>
      <c r="F271" s="11">
        <f t="shared" si="185"/>
        <v>0.38256958971043703</v>
      </c>
      <c r="G271" s="200">
        <f t="shared" si="186"/>
        <v>3.2776794142058252E-2</v>
      </c>
    </row>
    <row r="272" spans="1:7" x14ac:dyDescent="0.2">
      <c r="A272" t="str">
        <f t="shared" si="183"/>
        <v>23 Teaching and other educational professionals</v>
      </c>
      <c r="B272" s="11">
        <v>0.17192413994609837</v>
      </c>
      <c r="C272" s="11">
        <v>0.2850041746493891</v>
      </c>
      <c r="D272" s="11">
        <f t="shared" si="184"/>
        <v>0.11308003470329073</v>
      </c>
      <c r="E272" s="11">
        <v>8.0967184397872177E-2</v>
      </c>
      <c r="F272" s="11">
        <f t="shared" si="185"/>
        <v>0.1940472191011629</v>
      </c>
      <c r="G272" s="200">
        <f>IF(B272&gt;0,(1+(E272/B272))^(1/($C$6-$B$6))-1,0)</f>
        <v>2.6060899317077668E-2</v>
      </c>
    </row>
    <row r="273" spans="1:7" x14ac:dyDescent="0.2">
      <c r="A273" t="str">
        <f t="shared" si="183"/>
        <v>24 Business, media and public service professionals</v>
      </c>
      <c r="B273" s="11">
        <v>0.65202144132889039</v>
      </c>
      <c r="C273" s="11">
        <v>1.2030617019953938</v>
      </c>
      <c r="D273" s="11">
        <f t="shared" si="184"/>
        <v>0.55104026066650336</v>
      </c>
      <c r="E273" s="11">
        <v>0.29613045166388835</v>
      </c>
      <c r="F273" s="11">
        <f t="shared" si="185"/>
        <v>0.84717071233039176</v>
      </c>
      <c r="G273" s="200">
        <f t="shared" ref="G273" si="187">IF(B273&gt;0,(1+(E273/B273))^(1/($C$6-$B$6))-1,0)</f>
        <v>2.5276656018536237E-2</v>
      </c>
    </row>
    <row r="274" spans="1:7" x14ac:dyDescent="0.2">
      <c r="A274" t="str">
        <f t="shared" si="183"/>
        <v>31 Science, engineering and technology associate professionals</v>
      </c>
      <c r="B274" s="11">
        <v>0.33484265434490468</v>
      </c>
      <c r="C274" s="11">
        <v>0.77485901916136279</v>
      </c>
      <c r="D274" s="11">
        <f t="shared" si="184"/>
        <v>0.44001636481645812</v>
      </c>
      <c r="E274" s="11">
        <v>0.18518722518988007</v>
      </c>
      <c r="F274" s="11">
        <f t="shared" si="185"/>
        <v>0.62520359000633818</v>
      </c>
      <c r="G274" s="200">
        <f>IF(B274&gt;0,(1+(E274/B274))^(1/($C$6-$B$6))-1,0)</f>
        <v>2.9783276743707621E-2</v>
      </c>
    </row>
    <row r="275" spans="1:7" x14ac:dyDescent="0.2">
      <c r="A275" t="str">
        <f t="shared" si="183"/>
        <v>32 Health and social care associate professionals</v>
      </c>
      <c r="B275" s="11">
        <v>0.11213207704345877</v>
      </c>
      <c r="C275" s="11">
        <v>0.39755032914996036</v>
      </c>
      <c r="D275" s="11">
        <f t="shared" si="184"/>
        <v>0.28541825210650157</v>
      </c>
      <c r="E275" s="11">
        <v>0.10271963156395747</v>
      </c>
      <c r="F275" s="11">
        <f t="shared" si="185"/>
        <v>0.38813788367045904</v>
      </c>
      <c r="G275" s="200">
        <f t="shared" ref="G275:G292" si="188">IF(B275&gt;0,(1+(E275/B275))^(1/($C$6-$B$6))-1,0)</f>
        <v>4.4304773114027807E-2</v>
      </c>
    </row>
    <row r="276" spans="1:7" x14ac:dyDescent="0.2">
      <c r="A276" t="str">
        <f t="shared" si="183"/>
        <v>33 Protective service occupations</v>
      </c>
      <c r="B276" s="11">
        <v>0.16740171573174881</v>
      </c>
      <c r="C276" s="11">
        <v>8.9213756912455144E-2</v>
      </c>
      <c r="D276" s="11">
        <f t="shared" si="184"/>
        <v>-7.8187958819293663E-2</v>
      </c>
      <c r="E276" s="11">
        <v>1.8567819022809219E-2</v>
      </c>
      <c r="F276" s="11">
        <f t="shared" si="185"/>
        <v>-5.9620139796484443E-2</v>
      </c>
      <c r="G276" s="200">
        <f t="shared" si="188"/>
        <v>7.0370754225046461E-3</v>
      </c>
    </row>
    <row r="277" spans="1:7" x14ac:dyDescent="0.2">
      <c r="A277" t="str">
        <f t="shared" si="183"/>
        <v>34 Culture, media and sports occupations</v>
      </c>
      <c r="B277" s="11">
        <v>0.32504402352114481</v>
      </c>
      <c r="C277" s="11">
        <v>0.510086804333169</v>
      </c>
      <c r="D277" s="11">
        <f t="shared" si="184"/>
        <v>0.18504278081202419</v>
      </c>
      <c r="E277" s="11">
        <v>0.12172252824772994</v>
      </c>
      <c r="F277" s="11">
        <f t="shared" ref="F277:F278" si="189">SUM(D277:E277)</f>
        <v>0.30676530905975413</v>
      </c>
      <c r="G277" s="200">
        <f t="shared" si="188"/>
        <v>2.1431462602343965E-2</v>
      </c>
    </row>
    <row r="278" spans="1:7" x14ac:dyDescent="0.2">
      <c r="A278" t="str">
        <f t="shared" si="183"/>
        <v>35 Business and public service associate professionals</v>
      </c>
      <c r="B278" s="11">
        <v>0.92965487448378492</v>
      </c>
      <c r="C278" s="11">
        <v>1.2990739847573247</v>
      </c>
      <c r="D278" s="11">
        <f t="shared" si="184"/>
        <v>0.3694191102735398</v>
      </c>
      <c r="E278" s="11">
        <v>0.31063477623579028</v>
      </c>
      <c r="F278" s="11">
        <f t="shared" si="189"/>
        <v>0.68005388650933007</v>
      </c>
      <c r="G278" s="200">
        <f t="shared" si="188"/>
        <v>1.9404996580157041E-2</v>
      </c>
    </row>
    <row r="279" spans="1:7" x14ac:dyDescent="0.2">
      <c r="A279" t="str">
        <f t="shared" si="183"/>
        <v>41 Administrative occupations</v>
      </c>
      <c r="B279" s="11">
        <v>1.6656882351546629</v>
      </c>
      <c r="C279" s="11">
        <v>0.98610023022944593</v>
      </c>
      <c r="D279" s="11">
        <f t="shared" si="184"/>
        <v>-0.67958800492521698</v>
      </c>
      <c r="E279" s="11">
        <v>0.33278122893059009</v>
      </c>
      <c r="F279" s="11">
        <f t="shared" ref="F279:F282" si="190">SUM(D279:E279)</f>
        <v>-0.34680677599462689</v>
      </c>
      <c r="G279" s="200">
        <f t="shared" si="188"/>
        <v>1.2216905918788656E-2</v>
      </c>
    </row>
    <row r="280" spans="1:7" x14ac:dyDescent="0.2">
      <c r="A280" t="str">
        <f t="shared" si="183"/>
        <v>42 Secretarial and related occupations</v>
      </c>
      <c r="B280" s="11">
        <v>0.73571298349865677</v>
      </c>
      <c r="C280" s="11">
        <v>0.32608122806921602</v>
      </c>
      <c r="D280" s="11">
        <f t="shared" si="184"/>
        <v>-0.40963175542944075</v>
      </c>
      <c r="E280" s="11">
        <v>0.17366455028716732</v>
      </c>
      <c r="F280" s="11">
        <f t="shared" si="190"/>
        <v>-0.23596720514227343</v>
      </c>
      <c r="G280" s="200">
        <f t="shared" si="188"/>
        <v>1.4228289567693508E-2</v>
      </c>
    </row>
    <row r="281" spans="1:7" x14ac:dyDescent="0.2">
      <c r="A281" t="str">
        <f t="shared" si="183"/>
        <v>51 Skilled agricultural and related trades</v>
      </c>
      <c r="B281" s="11">
        <v>0.79804754838569247</v>
      </c>
      <c r="C281" s="11">
        <v>0.48238383306610866</v>
      </c>
      <c r="D281" s="11">
        <f t="shared" si="184"/>
        <v>-0.31566371531958382</v>
      </c>
      <c r="E281" s="11">
        <v>0.21845914315041828</v>
      </c>
      <c r="F281" s="11">
        <f t="shared" si="190"/>
        <v>-9.7204572169165532E-2</v>
      </c>
      <c r="G281" s="200">
        <f t="shared" si="188"/>
        <v>1.6261402907158828E-2</v>
      </c>
    </row>
    <row r="282" spans="1:7" x14ac:dyDescent="0.2">
      <c r="A282" t="str">
        <f t="shared" si="183"/>
        <v>52 Skilled metal, electrical and electronic trades</v>
      </c>
      <c r="B282" s="11">
        <v>0.92017539325872189</v>
      </c>
      <c r="C282" s="11">
        <v>0.73180524924649215</v>
      </c>
      <c r="D282" s="11">
        <f t="shared" si="184"/>
        <v>-0.18837014401222973</v>
      </c>
      <c r="E282" s="11">
        <v>0.26083164214734628</v>
      </c>
      <c r="F282" s="11">
        <f t="shared" si="190"/>
        <v>7.2461498135116542E-2</v>
      </c>
      <c r="G282" s="200">
        <f t="shared" si="188"/>
        <v>1.6776401242265093E-2</v>
      </c>
    </row>
    <row r="283" spans="1:7" x14ac:dyDescent="0.2">
      <c r="A283" t="str">
        <f t="shared" si="183"/>
        <v>53 Skilled construction and building trades</v>
      </c>
      <c r="B283" s="11">
        <v>1.5440344903442473</v>
      </c>
      <c r="C283" s="11">
        <v>0.39034376274415833</v>
      </c>
      <c r="D283" s="11">
        <f t="shared" si="184"/>
        <v>-1.1536907276000889</v>
      </c>
      <c r="E283" s="11">
        <v>0.26269695514461272</v>
      </c>
      <c r="F283" s="11">
        <f t="shared" ref="F283" si="191">SUM(D283:E283)</f>
        <v>-0.89099377245547617</v>
      </c>
      <c r="G283" s="200">
        <f t="shared" si="188"/>
        <v>1.052975791130506E-2</v>
      </c>
    </row>
    <row r="284" spans="1:7" x14ac:dyDescent="0.2">
      <c r="A284" t="str">
        <f t="shared" si="183"/>
        <v>54 Textiles, printing and other skilled trades</v>
      </c>
      <c r="B284" s="11">
        <v>1.1789696811171173</v>
      </c>
      <c r="C284" s="11">
        <v>0.62716543871222119</v>
      </c>
      <c r="D284" s="11">
        <f t="shared" si="184"/>
        <v>-0.55180424240489612</v>
      </c>
      <c r="E284" s="11">
        <v>0.23251968609259696</v>
      </c>
      <c r="F284" s="11">
        <f t="shared" ref="F284" si="192">SUM(D284:E284)</f>
        <v>-0.31928455631229913</v>
      </c>
      <c r="G284" s="200">
        <f t="shared" si="188"/>
        <v>1.2072594528674596E-2</v>
      </c>
    </row>
    <row r="285" spans="1:7" x14ac:dyDescent="0.2">
      <c r="A285" t="str">
        <f t="shared" si="183"/>
        <v>61 Caring personal service occupations</v>
      </c>
      <c r="B285" s="11">
        <v>0.54933157367590957</v>
      </c>
      <c r="C285" s="11">
        <v>0.8367930791493533</v>
      </c>
      <c r="D285" s="11">
        <f>C285-B285</f>
        <v>0.28746150547344373</v>
      </c>
      <c r="E285" s="11">
        <v>0.18379505908526164</v>
      </c>
      <c r="F285" s="11">
        <f>SUM(D285:E285)</f>
        <v>0.47125656455870535</v>
      </c>
      <c r="G285" s="200">
        <f t="shared" si="188"/>
        <v>1.9427384451369489E-2</v>
      </c>
    </row>
    <row r="286" spans="1:7" x14ac:dyDescent="0.2">
      <c r="A286" t="str">
        <f t="shared" si="183"/>
        <v>62 Leisure, travel and related personal service occupations</v>
      </c>
      <c r="B286" s="11">
        <v>0.93021556328285948</v>
      </c>
      <c r="C286" s="11">
        <v>0.58188713027909145</v>
      </c>
      <c r="D286" s="11">
        <f t="shared" ref="D286:D292" si="193">C286-B286</f>
        <v>-0.34832843300376803</v>
      </c>
      <c r="E286" s="11">
        <v>0.19667033891178667</v>
      </c>
      <c r="F286" s="11">
        <f t="shared" ref="F286:F287" si="194">SUM(D286:E286)</f>
        <v>-0.15165809409198136</v>
      </c>
      <c r="G286" s="200">
        <f t="shared" si="188"/>
        <v>1.2868557722232277E-2</v>
      </c>
    </row>
    <row r="287" spans="1:7" x14ac:dyDescent="0.2">
      <c r="A287" t="str">
        <f t="shared" si="183"/>
        <v>63 Community and civil enforcement occupations</v>
      </c>
      <c r="B287" s="11">
        <v>4.976807236028552E-2</v>
      </c>
      <c r="C287" s="11">
        <v>1.561660867889075E-2</v>
      </c>
      <c r="D287" s="11">
        <f t="shared" si="193"/>
        <v>-3.4151463681394767E-2</v>
      </c>
      <c r="E287" s="11">
        <v>5.2732112650014764E-3</v>
      </c>
      <c r="F287" s="11">
        <f t="shared" si="194"/>
        <v>-2.8878252416393291E-2</v>
      </c>
      <c r="G287" s="200">
        <f t="shared" si="188"/>
        <v>6.7365796171927617E-3</v>
      </c>
    </row>
    <row r="288" spans="1:7" x14ac:dyDescent="0.2">
      <c r="A288" t="str">
        <f t="shared" si="183"/>
        <v>71 Sales occupations</v>
      </c>
      <c r="B288" s="11">
        <v>2.7851509378428507</v>
      </c>
      <c r="C288" s="11">
        <v>2.0079805202127456</v>
      </c>
      <c r="D288" s="11">
        <f t="shared" si="193"/>
        <v>-0.77717041763010508</v>
      </c>
      <c r="E288" s="11">
        <v>0.57386983371380285</v>
      </c>
      <c r="F288" s="11">
        <f t="shared" ref="F288:F289" si="195">SUM(D288:E288)</f>
        <v>-0.20330058391630224</v>
      </c>
      <c r="G288" s="200">
        <f t="shared" si="188"/>
        <v>1.2568152039219793E-2</v>
      </c>
    </row>
    <row r="289" spans="1:7" x14ac:dyDescent="0.2">
      <c r="A289" t="str">
        <f t="shared" si="183"/>
        <v>72 Customer service occupations</v>
      </c>
      <c r="B289" s="11">
        <v>0.499634712276603</v>
      </c>
      <c r="C289" s="11">
        <v>0.86494531291341126</v>
      </c>
      <c r="D289" s="11">
        <f t="shared" si="193"/>
        <v>0.36531060063680826</v>
      </c>
      <c r="E289" s="11">
        <v>0.20536866772966061</v>
      </c>
      <c r="F289" s="11">
        <f t="shared" si="195"/>
        <v>0.57067926836646887</v>
      </c>
      <c r="G289" s="200">
        <f t="shared" si="188"/>
        <v>2.3220516861161222E-2</v>
      </c>
    </row>
    <row r="290" spans="1:7" x14ac:dyDescent="0.2">
      <c r="A290" t="str">
        <f t="shared" si="183"/>
        <v>81 Process, plant and machine operatives</v>
      </c>
      <c r="B290" s="11">
        <v>0.92684190194435345</v>
      </c>
      <c r="C290" s="11">
        <v>0.36537144666693527</v>
      </c>
      <c r="D290" s="11">
        <f t="shared" si="193"/>
        <v>-0.56147045527741812</v>
      </c>
      <c r="E290" s="11">
        <v>0.11582747354998307</v>
      </c>
      <c r="F290" s="11">
        <f t="shared" ref="F290:F291" si="196">SUM(D290:E290)</f>
        <v>-0.44564298172743505</v>
      </c>
      <c r="G290" s="200">
        <f t="shared" si="188"/>
        <v>7.8813225992389047E-3</v>
      </c>
    </row>
    <row r="291" spans="1:7" x14ac:dyDescent="0.2">
      <c r="A291" t="str">
        <f t="shared" si="183"/>
        <v>82 Transport and mobile machine drivers and operatives</v>
      </c>
      <c r="B291" s="11">
        <v>2.6709685220082546</v>
      </c>
      <c r="C291" s="11">
        <v>1.7990986240774978</v>
      </c>
      <c r="D291" s="11">
        <f t="shared" si="193"/>
        <v>-0.87186989793075687</v>
      </c>
      <c r="E291" s="11">
        <v>0.85395634010155963</v>
      </c>
      <c r="F291" s="11">
        <f t="shared" si="196"/>
        <v>-1.7913557829197235E-2</v>
      </c>
      <c r="G291" s="200">
        <f t="shared" si="188"/>
        <v>1.8666614498629164E-2</v>
      </c>
    </row>
    <row r="292" spans="1:7" x14ac:dyDescent="0.2">
      <c r="A292" t="str">
        <f t="shared" si="183"/>
        <v>91 Elementary trades and related occupations</v>
      </c>
      <c r="B292" s="11">
        <v>1.2931035622681561</v>
      </c>
      <c r="C292" s="11">
        <v>2.7739251924029875</v>
      </c>
      <c r="D292" s="11">
        <f t="shared" si="193"/>
        <v>1.4808216301348314</v>
      </c>
      <c r="E292" s="11">
        <v>0.75094785104512451</v>
      </c>
      <c r="F292" s="11">
        <f t="shared" ref="F292" si="197">SUM(D292:E292)</f>
        <v>2.2317694811799558</v>
      </c>
      <c r="G292" s="200">
        <f t="shared" si="188"/>
        <v>3.099660173634522E-2</v>
      </c>
    </row>
    <row r="293" spans="1:7" x14ac:dyDescent="0.2">
      <c r="A293" t="str">
        <f t="shared" si="183"/>
        <v>92 Elementary administration and service occupations</v>
      </c>
      <c r="B293" s="11">
        <v>6.8128489986226484</v>
      </c>
      <c r="C293" s="11">
        <v>3.2082884490240406</v>
      </c>
      <c r="D293" s="11">
        <f t="shared" ref="D293" si="198">C293-B293</f>
        <v>-3.6045605495986077</v>
      </c>
      <c r="E293" s="11">
        <v>1.0266807265465026</v>
      </c>
      <c r="F293" s="11">
        <f t="shared" ref="F293" si="199">SUM(D293:E293)</f>
        <v>-2.5778798230521049</v>
      </c>
      <c r="G293" s="200">
        <f t="shared" ref="G293:G294" si="200">IF(B293&gt;0,(1+(E293/B293))^(1/($C$6-$B$6))-1,0)</f>
        <v>9.4018194004210631E-3</v>
      </c>
    </row>
    <row r="294" spans="1:7" x14ac:dyDescent="0.2">
      <c r="A294" s="24" t="str">
        <f t="shared" si="183"/>
        <v>All occupations</v>
      </c>
      <c r="B294" s="34">
        <f>SUM(B268:B293)</f>
        <v>28.907981864356298</v>
      </c>
      <c r="C294" s="34">
        <f t="shared" ref="C294:F294" si="201">SUM(C268:C293)</f>
        <v>25.423190298888819</v>
      </c>
      <c r="D294" s="34">
        <f t="shared" si="201"/>
        <v>-3.4847915654674742</v>
      </c>
      <c r="E294" s="34">
        <f t="shared" si="201"/>
        <v>7.7344291273830574</v>
      </c>
      <c r="F294" s="34">
        <f t="shared" si="201"/>
        <v>4.2496375619155833</v>
      </c>
      <c r="G294" s="234">
        <f t="shared" si="200"/>
        <v>1.5931480318094549E-2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Kent and Medway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-1.8329038966277551</v>
      </c>
      <c r="Q7" s="11">
        <f>'Occ T1'!J16</f>
        <v>40.078239256850914</v>
      </c>
    </row>
    <row r="8" spans="1:17" x14ac:dyDescent="0.2">
      <c r="O8" t="str">
        <f>name!E11</f>
        <v>Process, plant and machine operatives</v>
      </c>
      <c r="P8" s="11">
        <f>'Occ T1'!H15</f>
        <v>0.17394070751215196</v>
      </c>
      <c r="Q8" s="11">
        <f>'Occ T1'!J15</f>
        <v>19.249280646778349</v>
      </c>
    </row>
    <row r="9" spans="1:17" x14ac:dyDescent="0.2">
      <c r="O9" t="str">
        <f>name!E10</f>
        <v>Sales and customer service occupations</v>
      </c>
      <c r="P9" s="11">
        <f>'Occ T1'!H14</f>
        <v>1.3098733780778957</v>
      </c>
      <c r="Q9" s="11">
        <f>'Occ T1'!J14</f>
        <v>30.73028620495765</v>
      </c>
    </row>
    <row r="10" spans="1:17" x14ac:dyDescent="0.2">
      <c r="O10" t="str">
        <f>name!E9</f>
        <v>Caring, leisure and other service occupations</v>
      </c>
      <c r="P10" s="11">
        <f>'Occ T1'!H13</f>
        <v>4.8850181014236682</v>
      </c>
      <c r="Q10" s="11">
        <f>'Occ T1'!J13</f>
        <v>50.23938945195053</v>
      </c>
    </row>
    <row r="11" spans="1:17" x14ac:dyDescent="0.2">
      <c r="O11" t="str">
        <f>name!E8</f>
        <v>Skilled trades occupations</v>
      </c>
      <c r="P11" s="11">
        <f>'Occ T1'!H12</f>
        <v>2.6438366689305326</v>
      </c>
      <c r="Q11" s="11">
        <f>'Occ T1'!J12</f>
        <v>35.358416551805448</v>
      </c>
    </row>
    <row r="12" spans="1:17" x14ac:dyDescent="0.2">
      <c r="O12" t="str">
        <f>name!E7</f>
        <v>Administrative and secretarial occupations</v>
      </c>
      <c r="P12" s="11">
        <f>'Occ T1'!H11</f>
        <v>-6.9871075598632757</v>
      </c>
      <c r="Q12" s="11">
        <f>'Occ T1'!J11</f>
        <v>36.998942089596511</v>
      </c>
    </row>
    <row r="13" spans="1:17" x14ac:dyDescent="0.2">
      <c r="O13" t="str">
        <f>name!E6</f>
        <v>Associate professional occupations</v>
      </c>
      <c r="P13" s="11">
        <f>'Occ T1'!H10</f>
        <v>16.344105548948534</v>
      </c>
      <c r="Q13" s="11">
        <f>'Occ T1'!J10</f>
        <v>75.955278838570734</v>
      </c>
    </row>
    <row r="14" spans="1:17" x14ac:dyDescent="0.2">
      <c r="O14" t="str">
        <f>name!E5</f>
        <v>Professional occupations</v>
      </c>
      <c r="P14" s="11">
        <f>'Occ T1'!H9</f>
        <v>33.756982715293731</v>
      </c>
      <c r="Q14" s="11">
        <f>'Occ T1'!J9</f>
        <v>129.8854756665117</v>
      </c>
    </row>
    <row r="15" spans="1:17" x14ac:dyDescent="0.2">
      <c r="O15" t="str">
        <f>name!E4</f>
        <v>Managers, directors and senior officials</v>
      </c>
      <c r="P15" s="11">
        <f>'Occ T1'!H8</f>
        <v>5.6172543363038727</v>
      </c>
      <c r="Q15" s="11">
        <f>'Occ T1'!J8</f>
        <v>59.9198724448555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Kent and Medway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-0.26276887579908248</v>
      </c>
      <c r="Q37" s="11">
        <f>'Occ T2'!J8</f>
        <v>35.508615366614791</v>
      </c>
    </row>
    <row r="38" spans="1:17" x14ac:dyDescent="0.2">
      <c r="O38" s="10" t="str">
        <f>name!D5</f>
        <v>12 Other managers and proprietors</v>
      </c>
      <c r="P38" s="11">
        <f>'Occ T2'!H9</f>
        <v>5.8800232121029588</v>
      </c>
      <c r="Q38" s="11">
        <f>'Occ T2'!J9</f>
        <v>24.411257078240709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22.376556710876258</v>
      </c>
      <c r="Q39" s="11">
        <f>'Occ T2'!J10</f>
        <v>47.979141735450739</v>
      </c>
    </row>
    <row r="40" spans="1:17" x14ac:dyDescent="0.2">
      <c r="O40" s="10" t="str">
        <f>name!D7</f>
        <v>22 Health professionals</v>
      </c>
      <c r="P40" s="11">
        <f>'Occ T2'!H11</f>
        <v>-0.10777127825943467</v>
      </c>
      <c r="Q40" s="11">
        <f>'Occ T2'!J11</f>
        <v>18.488667026404308</v>
      </c>
    </row>
    <row r="41" spans="1:17" x14ac:dyDescent="0.2">
      <c r="O41" s="10" t="str">
        <f>name!D8</f>
        <v>23 Teaching and other educational professionals</v>
      </c>
      <c r="P41" s="11">
        <f>'Occ T2'!H12</f>
        <v>1.261615555139997</v>
      </c>
      <c r="Q41" s="11">
        <f>'Occ T2'!J12</f>
        <v>22.33330684106296</v>
      </c>
    </row>
    <row r="42" spans="1:17" x14ac:dyDescent="0.2">
      <c r="O42" s="10" t="str">
        <f>name!D9</f>
        <v>24 Business, media and public service professionals</v>
      </c>
      <c r="P42" s="11">
        <f>'Occ T2'!H13</f>
        <v>10.226581727536903</v>
      </c>
      <c r="Q42" s="11">
        <f>'Occ T2'!J13</f>
        <v>41.084360063593678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0.64360805960229861</v>
      </c>
      <c r="Q43" s="11">
        <f>'Occ T2'!J14</f>
        <v>6.9178540053509616</v>
      </c>
    </row>
    <row r="44" spans="1:17" x14ac:dyDescent="0.2">
      <c r="O44" s="10" t="str">
        <f>name!D11</f>
        <v>32 Health and social care associate professionals</v>
      </c>
      <c r="P44" s="11">
        <f>'Occ T2'!H15</f>
        <v>11.63139938420422</v>
      </c>
      <c r="Q44" s="11">
        <f>'Occ T2'!J15</f>
        <v>25.652981350507211</v>
      </c>
    </row>
    <row r="45" spans="1:17" x14ac:dyDescent="0.2">
      <c r="O45" s="10" t="str">
        <f>name!D12</f>
        <v>33 Protective service occupations</v>
      </c>
      <c r="P45" s="11">
        <f>'Occ T2'!H16</f>
        <v>-0.75127113031929937</v>
      </c>
      <c r="Q45" s="11">
        <f>'Occ T2'!J16</f>
        <v>3.010997897274962</v>
      </c>
    </row>
    <row r="46" spans="1:17" x14ac:dyDescent="0.2">
      <c r="O46" s="10" t="str">
        <f>name!D13</f>
        <v>34 Culture, media and sports occupations</v>
      </c>
      <c r="P46" s="11">
        <f>'Occ T2'!H17</f>
        <v>-0.12778416401818049</v>
      </c>
      <c r="Q46" s="11">
        <f>'Occ T2'!J17</f>
        <v>7.9725663056088791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4.9481533994794873</v>
      </c>
      <c r="Q47" s="11">
        <f>'Occ T2'!J18</f>
        <v>32.400879279828722</v>
      </c>
    </row>
    <row r="48" spans="1:17" x14ac:dyDescent="0.2">
      <c r="O48" s="10" t="str">
        <f>name!D15</f>
        <v>41 Administrative occupations</v>
      </c>
      <c r="P48" s="11">
        <f>'Occ T2'!H19</f>
        <v>-1.445917955419219</v>
      </c>
      <c r="Q48" s="11">
        <f>'Occ T2'!J19</f>
        <v>34.307629044282777</v>
      </c>
    </row>
    <row r="49" spans="15:17" x14ac:dyDescent="0.2">
      <c r="O49" s="10" t="str">
        <f>name!D16</f>
        <v>42 Secretarial and related occupations</v>
      </c>
      <c r="P49" s="11">
        <f>'Occ T2'!H20</f>
        <v>-5.5411896044440603</v>
      </c>
      <c r="Q49" s="11">
        <f>'Occ T2'!J20</f>
        <v>2.6913130453137288</v>
      </c>
    </row>
    <row r="50" spans="15:17" x14ac:dyDescent="0.2">
      <c r="O50" s="10" t="str">
        <f>name!D17</f>
        <v>51 Skilled agricultural and related trades</v>
      </c>
      <c r="P50" s="11">
        <f>'Occ T2'!H21</f>
        <v>1.3952400717077733</v>
      </c>
      <c r="Q50" s="11">
        <f>'Occ T2'!J21</f>
        <v>6.624634157458785</v>
      </c>
    </row>
    <row r="51" spans="15:17" x14ac:dyDescent="0.2">
      <c r="O51" s="10" t="str">
        <f>name!D18</f>
        <v>52 Skilled metal, electrical and electronic trades</v>
      </c>
      <c r="P51" s="11">
        <f>'Occ T2'!H22</f>
        <v>0.2237358145025965</v>
      </c>
      <c r="Q51" s="11">
        <f>'Occ T2'!J22</f>
        <v>10.080484875928331</v>
      </c>
    </row>
    <row r="52" spans="15:17" x14ac:dyDescent="0.2">
      <c r="O52" s="10" t="str">
        <f>name!D19</f>
        <v>53 Skilled construction and building trades</v>
      </c>
      <c r="P52" s="11">
        <f>'Occ T2'!H23</f>
        <v>-1.5132444162547571</v>
      </c>
      <c r="Q52" s="11">
        <f>'Occ T2'!J23</f>
        <v>8.4620244045857813</v>
      </c>
    </row>
    <row r="53" spans="15:17" x14ac:dyDescent="0.2">
      <c r="O53" s="10" t="str">
        <f>name!D20</f>
        <v>54 Textiles, printing and other skilled trades</v>
      </c>
      <c r="P53" s="11">
        <f>'Occ T2'!H24</f>
        <v>2.538105198974911</v>
      </c>
      <c r="Q53" s="11">
        <f>'Occ T2'!J24</f>
        <v>10.191273113832548</v>
      </c>
    </row>
    <row r="54" spans="15:17" x14ac:dyDescent="0.2">
      <c r="O54" s="10" t="str">
        <f>name!D21</f>
        <v>61 Caring personal service occupations</v>
      </c>
      <c r="P54" s="11">
        <f>'Occ T2'!H25</f>
        <v>5.9881160308263119</v>
      </c>
      <c r="Q54" s="11">
        <f>'Occ T2'!J25</f>
        <v>41.049098056300757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-0.93729849933134091</v>
      </c>
      <c r="Q55" s="11">
        <f>'Occ T2'!J26</f>
        <v>8.9359143063409441</v>
      </c>
    </row>
    <row r="56" spans="15:17" x14ac:dyDescent="0.2">
      <c r="O56" s="10" t="str">
        <f>name!D23</f>
        <v>63 Community and civil enforcement occupations</v>
      </c>
      <c r="P56" s="11">
        <f>'Occ T2'!H27</f>
        <v>-0.16579943007131004</v>
      </c>
      <c r="Q56" s="11">
        <f>'Occ T2'!J27</f>
        <v>0.25437708930882791</v>
      </c>
    </row>
    <row r="57" spans="15:17" x14ac:dyDescent="0.2">
      <c r="O57" s="10" t="str">
        <f>name!D24</f>
        <v>71 Sales occupations</v>
      </c>
      <c r="P57" s="11">
        <f>'Occ T2'!H28</f>
        <v>-2.0265433662337244</v>
      </c>
      <c r="Q57" s="11">
        <f>'Occ T2'!J28</f>
        <v>20.381491795505259</v>
      </c>
    </row>
    <row r="58" spans="15:17" x14ac:dyDescent="0.2">
      <c r="O58" s="10" t="str">
        <f>name!D25</f>
        <v>72 Customer service occupations</v>
      </c>
      <c r="P58" s="11">
        <f>'Occ T2'!H29</f>
        <v>3.3364167443116273</v>
      </c>
      <c r="Q58" s="11">
        <f>'Occ T2'!J29</f>
        <v>10.348794409452399</v>
      </c>
    </row>
    <row r="59" spans="15:17" x14ac:dyDescent="0.2">
      <c r="O59" s="10" t="str">
        <f>name!D26</f>
        <v>81 Process, plant and machine operatives</v>
      </c>
      <c r="P59" s="11">
        <f>'Occ T2'!H30</f>
        <v>0.48403418869173542</v>
      </c>
      <c r="Q59" s="11">
        <f>'Occ T2'!J30</f>
        <v>5.4324785605192174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-0.31009348117958169</v>
      </c>
      <c r="Q60" s="11">
        <f>'Occ T2'!J31</f>
        <v>13.816802086259132</v>
      </c>
    </row>
    <row r="61" spans="15:17" x14ac:dyDescent="0.2">
      <c r="O61" s="10" t="str">
        <f>name!D28</f>
        <v>91 Elementary trades and related occupations</v>
      </c>
      <c r="P61" s="11">
        <f>'Occ T2'!H32</f>
        <v>10.161257410840895</v>
      </c>
      <c r="Q61" s="11">
        <f>'Occ T2'!J32</f>
        <v>17.896875615916493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-11.994161307468659</v>
      </c>
      <c r="Q62" s="11">
        <f>'Occ T2'!J33</f>
        <v>22.181363640934414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55.910999999999262</v>
      </c>
      <c r="Q64" s="11">
        <f>'Occ T2'!J35</f>
        <v>478.41518115187728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Kent and Medway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852.96000000000015</v>
      </c>
      <c r="C8" s="305">
        <f>SUM(C9:C17)</f>
        <v>876.16499999999985</v>
      </c>
      <c r="D8" s="305">
        <f>SUM(D9:D17)</f>
        <v>908.87099999999987</v>
      </c>
      <c r="E8" s="304"/>
      <c r="F8" s="305">
        <f>SUM(F9:F17)</f>
        <v>14.337042974344088</v>
      </c>
      <c r="G8" s="305">
        <f>SUM(G9:G17)</f>
        <v>16.593474717773361</v>
      </c>
      <c r="H8" s="305">
        <f>SUM(H9:H17)</f>
        <v>21.168807222381471</v>
      </c>
      <c r="I8" s="304"/>
      <c r="J8" s="305">
        <f>SUM(J9:J17)</f>
        <v>102.98049690443325</v>
      </c>
      <c r="K8" s="305">
        <f>SUM(K9:K17)</f>
        <v>119.4066745369542</v>
      </c>
      <c r="L8" s="305">
        <f>SUM(L9:L17)</f>
        <v>152.35960422362268</v>
      </c>
      <c r="M8" s="304"/>
      <c r="N8" s="305">
        <f>SUM(N9:N17)</f>
        <v>183.02209651040675</v>
      </c>
      <c r="O8" s="305">
        <f>SUM(O9:O17)</f>
        <v>196.52761499304117</v>
      </c>
      <c r="P8" s="305">
        <f>SUM(P9:P17)</f>
        <v>227.37174664116964</v>
      </c>
      <c r="Q8" s="306"/>
      <c r="R8" s="305">
        <f>SUM(R9:R17)</f>
        <v>51.88034733148487</v>
      </c>
      <c r="S8" s="305">
        <f>SUM(S9:S17)</f>
        <v>52.010648522130559</v>
      </c>
      <c r="T8" s="305">
        <f>SUM(T9:T17)</f>
        <v>58.048154677450206</v>
      </c>
      <c r="U8" s="306"/>
      <c r="V8" s="305">
        <f>SUM(V9:V17)</f>
        <v>52.867221939978585</v>
      </c>
      <c r="W8" s="305">
        <f>SUM(W9:W17)</f>
        <v>54.683001149700416</v>
      </c>
      <c r="X8" s="305">
        <f>SUM(X9:X17)</f>
        <v>62.736125145108872</v>
      </c>
      <c r="Y8" s="306"/>
      <c r="Z8" s="305">
        <f>SUM(Z9:Z17)</f>
        <v>176.0028998170616</v>
      </c>
      <c r="AA8" s="305">
        <f>SUM(AA9:AA17)</f>
        <v>173.8869304189395</v>
      </c>
      <c r="AB8" s="305">
        <f>SUM(AB9:AB17)</f>
        <v>174.80964268528581</v>
      </c>
      <c r="AC8" s="306"/>
      <c r="AD8" s="305">
        <f>SUM(AD9:AD17)</f>
        <v>152.08056496916271</v>
      </c>
      <c r="AE8" s="305">
        <f>SUM(AE9:AE17)</f>
        <v>149.58284245355594</v>
      </c>
      <c r="AF8" s="305">
        <f>SUM(AF9:AF17)</f>
        <v>127.88467405104385</v>
      </c>
      <c r="AG8" s="306"/>
      <c r="AH8" s="305">
        <f>SUM(AH9:AH17)</f>
        <v>90.881347688772166</v>
      </c>
      <c r="AI8" s="305">
        <f>SUM(AI9:AI17)</f>
        <v>86.239584484818707</v>
      </c>
      <c r="AJ8" s="305">
        <f>SUM(AJ9:AJ17)</f>
        <v>59.069055055048572</v>
      </c>
      <c r="AK8" s="306"/>
      <c r="AL8" s="305">
        <f>SUM(AL9:AL17)</f>
        <v>28.907981864356302</v>
      </c>
      <c r="AM8" s="305">
        <f>SUM(AM9:AM17)</f>
        <v>27.234228723085803</v>
      </c>
      <c r="AN8" s="305">
        <f>SUM(AN9:AN17)</f>
        <v>25.423190298888819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104.01389995688864</v>
      </c>
      <c r="C9" s="304">
        <f t="shared" ref="B9:D17" si="0">SUM(C21,C33,C51,C63,C75,C93)</f>
        <v>99.683251444150173</v>
      </c>
      <c r="D9" s="304">
        <f t="shared" si="0"/>
        <v>109.63115429319264</v>
      </c>
      <c r="E9" s="304"/>
      <c r="F9" s="304">
        <f t="shared" ref="F9:H17" si="1">SUM(F21,F33,F51,F63,F75,F93)</f>
        <v>1.5988521678507248</v>
      </c>
      <c r="G9" s="304">
        <f t="shared" si="1"/>
        <v>1.6993956805300559</v>
      </c>
      <c r="H9" s="304">
        <f t="shared" si="1"/>
        <v>2.2587207322320388</v>
      </c>
      <c r="I9" s="304"/>
      <c r="J9" s="304">
        <f t="shared" ref="J9:L17" si="2">SUM(J21,J33,J51,J63,J75,J93)</f>
        <v>14.048917573199262</v>
      </c>
      <c r="K9" s="304">
        <f t="shared" si="2"/>
        <v>14.798162567152927</v>
      </c>
      <c r="L9" s="304">
        <f t="shared" si="2"/>
        <v>19.42297353098688</v>
      </c>
      <c r="M9" s="304"/>
      <c r="N9" s="304">
        <f t="shared" ref="N9:P17" si="3">SUM(N21,N33,N51,N63,N75,N93)</f>
        <v>28.48760699190878</v>
      </c>
      <c r="O9" s="304">
        <f t="shared" si="3"/>
        <v>27.626149294680086</v>
      </c>
      <c r="P9" s="304">
        <f t="shared" si="3"/>
        <v>32.100423546445349</v>
      </c>
      <c r="Q9" s="306"/>
      <c r="R9" s="304">
        <f t="shared" ref="R9:T9" si="4">SUM(R21,R33,R51,R63,R75,R93)</f>
        <v>6.6124036069157537</v>
      </c>
      <c r="S9" s="304">
        <f t="shared" si="4"/>
        <v>6.2057474572601254</v>
      </c>
      <c r="T9" s="304">
        <f t="shared" si="4"/>
        <v>7.1127255370881359</v>
      </c>
      <c r="U9" s="306"/>
      <c r="V9" s="304">
        <f t="shared" ref="V9:X9" si="5">SUM(V21,V33,V51,V63,V75,V93)</f>
        <v>8.6226398317141957</v>
      </c>
      <c r="W9" s="304">
        <f t="shared" si="5"/>
        <v>8.040453868567651</v>
      </c>
      <c r="X9" s="304">
        <f t="shared" si="5"/>
        <v>9.1790650241698337</v>
      </c>
      <c r="Y9" s="306"/>
      <c r="Z9" s="304">
        <f t="shared" ref="Z9:AB9" si="6">SUM(Z21,Z33,Z51,Z63,Z75,Z93)</f>
        <v>18.837842436248788</v>
      </c>
      <c r="AA9" s="304">
        <f t="shared" si="6"/>
        <v>16.875610017964828</v>
      </c>
      <c r="AB9" s="304">
        <f t="shared" si="6"/>
        <v>17.998367535160291</v>
      </c>
      <c r="AC9" s="306"/>
      <c r="AD9" s="304">
        <f>SUM(AD21,AD33,AD51,AD63,AD75,AD93)</f>
        <v>14.700915106267164</v>
      </c>
      <c r="AE9" s="304">
        <f t="shared" ref="AE9:AF9" si="7">SUM(AE21,AE33,AE51,AE63,AE75,AE93)</f>
        <v>13.47156661237667</v>
      </c>
      <c r="AF9" s="304">
        <f t="shared" si="7"/>
        <v>11.960876928341257</v>
      </c>
      <c r="AG9" s="306"/>
      <c r="AH9" s="304">
        <f t="shared" ref="AH9:AJ9" si="8">SUM(AH21,AH33,AH51,AH63,AH75,AH93)</f>
        <v>9.0450933350471026</v>
      </c>
      <c r="AI9" s="304">
        <f t="shared" si="8"/>
        <v>8.6130034517730447</v>
      </c>
      <c r="AJ9" s="304">
        <f t="shared" si="8"/>
        <v>6.6733403179910447</v>
      </c>
      <c r="AK9" s="306"/>
      <c r="AL9" s="304">
        <f t="shared" ref="AL9:AN9" si="9">SUM(AL21,AL33,AL51,AL63,AL75,AL93)</f>
        <v>2.0596289077368652</v>
      </c>
      <c r="AM9" s="304">
        <f t="shared" si="9"/>
        <v>2.3531624938447964</v>
      </c>
      <c r="AN9" s="304">
        <f t="shared" si="9"/>
        <v>2.9246611407777983</v>
      </c>
    </row>
    <row r="10" spans="1:40" x14ac:dyDescent="0.2">
      <c r="A10" s="13" t="str">
        <f>name!E5</f>
        <v>Professional occupations</v>
      </c>
      <c r="B10" s="304">
        <f t="shared" si="0"/>
        <v>190.18854158867549</v>
      </c>
      <c r="C10" s="304">
        <f t="shared" si="0"/>
        <v>204.25390451299785</v>
      </c>
      <c r="D10" s="304">
        <f t="shared" si="0"/>
        <v>223.94552430396965</v>
      </c>
      <c r="E10" s="304"/>
      <c r="F10" s="304">
        <f t="shared" si="1"/>
        <v>9.9843044951138094</v>
      </c>
      <c r="G10" s="304">
        <f t="shared" si="1"/>
        <v>11.587296202396868</v>
      </c>
      <c r="H10" s="304">
        <f t="shared" si="1"/>
        <v>14.34653282860644</v>
      </c>
      <c r="I10" s="304"/>
      <c r="J10" s="304">
        <f t="shared" si="2"/>
        <v>54.128473993357503</v>
      </c>
      <c r="K10" s="304">
        <f t="shared" si="2"/>
        <v>62.38760888766685</v>
      </c>
      <c r="L10" s="304">
        <f t="shared" si="2"/>
        <v>76.707504152981912</v>
      </c>
      <c r="M10" s="304"/>
      <c r="N10" s="304">
        <f t="shared" si="3"/>
        <v>64.87676684333438</v>
      </c>
      <c r="O10" s="304">
        <f t="shared" si="3"/>
        <v>67.453732297372312</v>
      </c>
      <c r="P10" s="304">
        <f t="shared" si="3"/>
        <v>71.3793544656546</v>
      </c>
      <c r="Q10" s="306"/>
      <c r="R10" s="304">
        <f t="shared" ref="R10:T10" si="10">SUM(R22,R34,R52,R64,R76,R94)</f>
        <v>9.4300027068003995</v>
      </c>
      <c r="S10" s="304">
        <f t="shared" si="10"/>
        <v>7.3148305640665949</v>
      </c>
      <c r="T10" s="304">
        <f t="shared" si="10"/>
        <v>6.5405388049822575</v>
      </c>
      <c r="U10" s="306"/>
      <c r="V10" s="304">
        <f t="shared" ref="V10:X10" si="11">SUM(V22,V34,V52,V64,V76,V94)</f>
        <v>9.85467796369878</v>
      </c>
      <c r="W10" s="304">
        <f t="shared" si="11"/>
        <v>10.38572467710449</v>
      </c>
      <c r="X10" s="304">
        <f t="shared" si="11"/>
        <v>11.074818786445841</v>
      </c>
      <c r="Y10" s="306"/>
      <c r="Z10" s="304">
        <f t="shared" ref="Z10:AB10" si="12">SUM(Z22,Z34,Z52,Z64,Z76,Z94)</f>
        <v>19.980417623921866</v>
      </c>
      <c r="AA10" s="304">
        <f t="shared" si="12"/>
        <v>21.129340893349976</v>
      </c>
      <c r="AB10" s="304">
        <f t="shared" si="12"/>
        <v>22.63935457407656</v>
      </c>
      <c r="AC10" s="306"/>
      <c r="AD10" s="304">
        <f t="shared" ref="AD10:AF10" si="13">SUM(AD22,AD34,AD52,AD64,AD76,AD94)</f>
        <v>13.010872604162333</v>
      </c>
      <c r="AE10" s="304">
        <f t="shared" si="13"/>
        <v>13.723780176416101</v>
      </c>
      <c r="AF10" s="304">
        <f t="shared" si="13"/>
        <v>12.357555746650609</v>
      </c>
      <c r="AG10" s="306"/>
      <c r="AH10" s="304">
        <f t="shared" ref="AH10:AJ10" si="14">SUM(AH22,AH34,AH52,AH64,AH76,AH94)</f>
        <v>7.3042399228330819</v>
      </c>
      <c r="AI10" s="304">
        <f t="shared" si="14"/>
        <v>7.9310105275411029</v>
      </c>
      <c r="AJ10" s="304">
        <f t="shared" si="14"/>
        <v>5.4699057862472547</v>
      </c>
      <c r="AK10" s="306"/>
      <c r="AL10" s="304">
        <f t="shared" ref="AL10:AN10" si="15">SUM(AL22,AL34,AL52,AL64,AL76,AL94)</f>
        <v>1.6187854354533717</v>
      </c>
      <c r="AM10" s="304">
        <f t="shared" si="15"/>
        <v>2.3405802870835357</v>
      </c>
      <c r="AN10" s="304">
        <f t="shared" si="15"/>
        <v>3.429959158324158</v>
      </c>
    </row>
    <row r="11" spans="1:40" x14ac:dyDescent="0.2">
      <c r="A11" s="13" t="str">
        <f>name!E6</f>
        <v>Associate professional occupations</v>
      </c>
      <c r="B11" s="304">
        <f>SUM(B23,B35,B53,B65,B77,B95)</f>
        <v>119.33506690904244</v>
      </c>
      <c r="C11" s="304">
        <f t="shared" si="0"/>
        <v>125.42453717731632</v>
      </c>
      <c r="D11" s="304">
        <f>SUM(D23,D35,D53,D65,D77,D95)</f>
        <v>135.67917245799092</v>
      </c>
      <c r="E11" s="304"/>
      <c r="F11" s="304">
        <f t="shared" si="1"/>
        <v>1.597781750968466</v>
      </c>
      <c r="G11" s="304">
        <f t="shared" si="1"/>
        <v>1.8759689761704343</v>
      </c>
      <c r="H11" s="304">
        <f t="shared" si="1"/>
        <v>2.5673139591773388</v>
      </c>
      <c r="I11" s="304"/>
      <c r="J11" s="304">
        <f t="shared" si="2"/>
        <v>17.165169595972834</v>
      </c>
      <c r="K11" s="304">
        <f t="shared" si="2"/>
        <v>20.058239129448744</v>
      </c>
      <c r="L11" s="304">
        <f t="shared" si="2"/>
        <v>25.920428949030544</v>
      </c>
      <c r="M11" s="304"/>
      <c r="N11" s="304">
        <f t="shared" si="3"/>
        <v>35.247743246857851</v>
      </c>
      <c r="O11" s="304">
        <f t="shared" si="3"/>
        <v>38.226955779388923</v>
      </c>
      <c r="P11" s="304">
        <f t="shared" si="3"/>
        <v>43.87314308291559</v>
      </c>
      <c r="Q11" s="306"/>
      <c r="R11" s="304">
        <f t="shared" ref="R11:T11" si="16">SUM(R23,R35,R53,R65,R77,R95)</f>
        <v>9.4762099329524005</v>
      </c>
      <c r="S11" s="304">
        <f t="shared" si="16"/>
        <v>9.7934353990052418</v>
      </c>
      <c r="T11" s="304">
        <f t="shared" si="16"/>
        <v>10.159012468350818</v>
      </c>
      <c r="U11" s="306"/>
      <c r="V11" s="304">
        <f t="shared" ref="V11:X11" si="17">SUM(V23,V35,V53,V65,V77,V95)</f>
        <v>8.4827256211021229</v>
      </c>
      <c r="W11" s="304">
        <f t="shared" si="17"/>
        <v>8.3959518880939648</v>
      </c>
      <c r="X11" s="304">
        <f t="shared" si="17"/>
        <v>9.2079327383870648</v>
      </c>
      <c r="Y11" s="306"/>
      <c r="Z11" s="304">
        <f t="shared" ref="Z11:AB11" si="18">SUM(Z23,Z35,Z53,Z65,Z77,Z95)</f>
        <v>21.359331824733289</v>
      </c>
      <c r="AA11" s="304">
        <f t="shared" si="18"/>
        <v>21.304830155166041</v>
      </c>
      <c r="AB11" s="304">
        <f t="shared" si="18"/>
        <v>21.755514594944529</v>
      </c>
      <c r="AC11" s="306"/>
      <c r="AD11" s="304">
        <f t="shared" ref="AD11:AF11" si="19">SUM(AD23,AD35,AD53,AD65,AD77,AD95)</f>
        <v>15.468336404658018</v>
      </c>
      <c r="AE11" s="304">
        <f t="shared" si="19"/>
        <v>15.384149930922003</v>
      </c>
      <c r="AF11" s="304">
        <f t="shared" si="19"/>
        <v>13.263526132051906</v>
      </c>
      <c r="AG11" s="306"/>
      <c r="AH11" s="304">
        <f t="shared" ref="AH11:AJ11" si="20">SUM(AH23,AH35,AH53,AH65,AH77,AH95)</f>
        <v>8.6686931866724031</v>
      </c>
      <c r="AI11" s="304">
        <f t="shared" si="20"/>
        <v>8.2728801249477097</v>
      </c>
      <c r="AJ11" s="304">
        <f t="shared" si="20"/>
        <v>5.8615166388188342</v>
      </c>
      <c r="AK11" s="306"/>
      <c r="AL11" s="304">
        <f t="shared" ref="AL11:AN11" si="21">SUM(AL23,AL35,AL53,AL65,AL77,AL95)</f>
        <v>1.8690753451250424</v>
      </c>
      <c r="AM11" s="304">
        <f t="shared" si="21"/>
        <v>2.1121257941732634</v>
      </c>
      <c r="AN11" s="304">
        <f t="shared" si="21"/>
        <v>3.070783894314272</v>
      </c>
    </row>
    <row r="12" spans="1:40" x14ac:dyDescent="0.2">
      <c r="A12" s="13" t="str">
        <f>name!E7</f>
        <v>Administrative and secretarial occupations</v>
      </c>
      <c r="B12" s="304">
        <f t="shared" si="0"/>
        <v>88.759227152826469</v>
      </c>
      <c r="C12" s="304">
        <f t="shared" si="0"/>
        <v>89.030308361823884</v>
      </c>
      <c r="D12" s="304">
        <f t="shared" si="0"/>
        <v>81.772119592963108</v>
      </c>
      <c r="E12" s="304"/>
      <c r="F12" s="304">
        <f t="shared" si="1"/>
        <v>0.5243682774144891</v>
      </c>
      <c r="G12" s="304">
        <f t="shared" si="1"/>
        <v>0.66192249608988663</v>
      </c>
      <c r="H12" s="304">
        <f t="shared" si="1"/>
        <v>0.97028033088027765</v>
      </c>
      <c r="I12" s="304"/>
      <c r="J12" s="304">
        <f t="shared" si="2"/>
        <v>6.1099091442138516</v>
      </c>
      <c r="K12" s="304">
        <f t="shared" si="2"/>
        <v>7.8097071216186622</v>
      </c>
      <c r="L12" s="304">
        <f t="shared" si="2"/>
        <v>10.241873711194565</v>
      </c>
      <c r="M12" s="304"/>
      <c r="N12" s="304">
        <f t="shared" si="3"/>
        <v>17.773459715368027</v>
      </c>
      <c r="O12" s="304">
        <f t="shared" si="3"/>
        <v>21.067353981863491</v>
      </c>
      <c r="P12" s="304">
        <f t="shared" si="3"/>
        <v>26.457378587283721</v>
      </c>
      <c r="Q12" s="306"/>
      <c r="R12" s="304">
        <f t="shared" ref="R12:T12" si="22">SUM(R24,R36,R54,R66,R78,R96)</f>
        <v>7.4219958617230688</v>
      </c>
      <c r="S12" s="304">
        <f t="shared" si="22"/>
        <v>8.466503568786683</v>
      </c>
      <c r="T12" s="304">
        <f t="shared" si="22"/>
        <v>10.052375041316761</v>
      </c>
      <c r="U12" s="306"/>
      <c r="V12" s="304">
        <f t="shared" ref="V12:X12" si="23">SUM(V24,V36,V54,V66,V78,V96)</f>
        <v>6.3429526584819458</v>
      </c>
      <c r="W12" s="304">
        <f t="shared" si="23"/>
        <v>6.856052234993804</v>
      </c>
      <c r="X12" s="304">
        <f t="shared" si="23"/>
        <v>7.8689733075778383</v>
      </c>
      <c r="Y12" s="306"/>
      <c r="Z12" s="304">
        <f t="shared" ref="Z12:AA12" si="24">SUM(Z24,Z36,Z54,Z66,Z78,Z96)</f>
        <v>18.899873602427647</v>
      </c>
      <c r="AA12" s="304">
        <f t="shared" si="24"/>
        <v>17.979468533378139</v>
      </c>
      <c r="AB12" s="304">
        <f>SUM(AB24,AB36,AB54,AB66,AB78,AB96)</f>
        <v>12.261768672257354</v>
      </c>
      <c r="AC12" s="306"/>
      <c r="AD12" s="304">
        <f t="shared" ref="AD12:AE12" si="25">SUM(AD24,AD36,AD54,AD66,AD78,AD96)</f>
        <v>19.018169154918041</v>
      </c>
      <c r="AE12" s="304">
        <f t="shared" si="25"/>
        <v>17.300765553373505</v>
      </c>
      <c r="AF12" s="304">
        <f>SUM(AF24,AF36,AF54,AF66,AF78,AF96)</f>
        <v>10.420413027550781</v>
      </c>
      <c r="AG12" s="306"/>
      <c r="AH12" s="304">
        <f t="shared" ref="AH12:AI12" si="26">SUM(AH24,AH36,AH54,AH66,AH78,AH96)</f>
        <v>10.267097519626066</v>
      </c>
      <c r="AI12" s="304">
        <f t="shared" si="26"/>
        <v>7.0096159970054757</v>
      </c>
      <c r="AJ12" s="304">
        <f>SUM(AJ24,AJ36,AJ54,AJ66,AJ78,AJ96)</f>
        <v>2.1868754566031492</v>
      </c>
      <c r="AK12" s="306"/>
      <c r="AL12" s="304">
        <f t="shared" ref="AL12:AM12" si="27">SUM(AL24,AL36,AL54,AL66,AL78,AL96)</f>
        <v>2.4014012186533202</v>
      </c>
      <c r="AM12" s="304">
        <f t="shared" si="27"/>
        <v>1.8789188747142336</v>
      </c>
      <c r="AN12" s="304">
        <f>SUM(AN24,AN36,AN54,AN66,AN78,AN96)</f>
        <v>1.3121814582986622</v>
      </c>
    </row>
    <row r="13" spans="1:40" x14ac:dyDescent="0.2">
      <c r="A13" s="13" t="str">
        <f>name!E8</f>
        <v>Skilled trades occupations</v>
      </c>
      <c r="B13" s="304">
        <f t="shared" si="0"/>
        <v>74.267803663487513</v>
      </c>
      <c r="C13" s="304">
        <f t="shared" si="0"/>
        <v>77.309777593092193</v>
      </c>
      <c r="D13" s="304">
        <f t="shared" si="0"/>
        <v>76.91164033241806</v>
      </c>
      <c r="E13" s="304"/>
      <c r="F13" s="304">
        <f t="shared" si="1"/>
        <v>0.14877111236810125</v>
      </c>
      <c r="G13" s="304">
        <f t="shared" si="1"/>
        <v>0.18693172932193183</v>
      </c>
      <c r="H13" s="304">
        <f t="shared" si="1"/>
        <v>0.24784873722125983</v>
      </c>
      <c r="I13" s="304"/>
      <c r="J13" s="304">
        <f t="shared" si="2"/>
        <v>1.7519615902991665</v>
      </c>
      <c r="K13" s="304">
        <f t="shared" si="2"/>
        <v>2.2291905801715317</v>
      </c>
      <c r="L13" s="304">
        <f t="shared" si="2"/>
        <v>3.3693410766676202</v>
      </c>
      <c r="M13" s="304"/>
      <c r="N13" s="304">
        <f t="shared" si="3"/>
        <v>5.7705766197869597</v>
      </c>
      <c r="O13" s="304">
        <f t="shared" si="3"/>
        <v>6.8087053595625679</v>
      </c>
      <c r="P13" s="304">
        <f t="shared" si="3"/>
        <v>8.924047143605959</v>
      </c>
      <c r="Q13" s="306"/>
      <c r="R13" s="304">
        <f t="shared" ref="R13:T13" si="28">SUM(R25,R37,R55,R67,R79,R97)</f>
        <v>2.4609117331422605</v>
      </c>
      <c r="S13" s="304">
        <f t="shared" si="28"/>
        <v>2.7113825056158984</v>
      </c>
      <c r="T13" s="304">
        <f t="shared" si="28"/>
        <v>3.4026945952361185</v>
      </c>
      <c r="U13" s="306"/>
      <c r="V13" s="304">
        <f t="shared" ref="V13:X13" si="29">SUM(V25,V37,V55,V67,V79,V97)</f>
        <v>4.9568406431492749</v>
      </c>
      <c r="W13" s="304">
        <f t="shared" si="29"/>
        <v>5.3346193006548157</v>
      </c>
      <c r="X13" s="304">
        <f t="shared" si="29"/>
        <v>6.4822347484746548</v>
      </c>
      <c r="Y13" s="306"/>
      <c r="Z13" s="304">
        <f t="shared" ref="Z13:AB13" si="30">SUM(Z25,Z37,Z55,Z67,Z79,Z97)</f>
        <v>24.740702279450442</v>
      </c>
      <c r="AA13" s="304">
        <f t="shared" si="30"/>
        <v>24.800701753964681</v>
      </c>
      <c r="AB13" s="304">
        <f t="shared" si="30"/>
        <v>24.027265870244918</v>
      </c>
      <c r="AC13" s="306"/>
      <c r="AD13" s="304">
        <f t="shared" ref="AD13:AF13" si="31">SUM(AD25,AD37,AD55,AD67,AD79,AD97)</f>
        <v>19.155376961326969</v>
      </c>
      <c r="AE13" s="304">
        <f t="shared" si="31"/>
        <v>19.587762899391681</v>
      </c>
      <c r="AF13" s="304">
        <f t="shared" si="31"/>
        <v>18.390347111741395</v>
      </c>
      <c r="AG13" s="306"/>
      <c r="AH13" s="304">
        <f t="shared" ref="AH13:AJ13" si="32">SUM(AH25,AH37,AH55,AH67,AH79,AH97)</f>
        <v>10.84143561085855</v>
      </c>
      <c r="AI13" s="304">
        <f t="shared" si="32"/>
        <v>11.522638304042887</v>
      </c>
      <c r="AJ13" s="304">
        <f t="shared" si="32"/>
        <v>9.8361627654571482</v>
      </c>
      <c r="AK13" s="306"/>
      <c r="AL13" s="304">
        <f t="shared" ref="AL13:AN13" si="33">SUM(AL25,AL37,AL55,AL67,AL79,AL97)</f>
        <v>4.4412271131057786</v>
      </c>
      <c r="AM13" s="304">
        <f t="shared" si="33"/>
        <v>4.1278451603662045</v>
      </c>
      <c r="AN13" s="304">
        <f t="shared" si="33"/>
        <v>2.2316982837689805</v>
      </c>
    </row>
    <row r="14" spans="1:40" x14ac:dyDescent="0.2">
      <c r="A14" s="13" t="str">
        <f>name!E9</f>
        <v>Caring, leisure and other service occupations</v>
      </c>
      <c r="B14" s="304">
        <f t="shared" si="0"/>
        <v>82.156556763987481</v>
      </c>
      <c r="C14" s="304">
        <f t="shared" si="0"/>
        <v>82.840639804803644</v>
      </c>
      <c r="D14" s="304">
        <f t="shared" si="0"/>
        <v>87.041574865411064</v>
      </c>
      <c r="E14" s="304"/>
      <c r="F14" s="304">
        <f t="shared" si="1"/>
        <v>0.10240382858193364</v>
      </c>
      <c r="G14" s="304">
        <f t="shared" si="1"/>
        <v>0.128753777934564</v>
      </c>
      <c r="H14" s="304">
        <f t="shared" si="1"/>
        <v>0.17418335284518724</v>
      </c>
      <c r="I14" s="304"/>
      <c r="J14" s="304">
        <f t="shared" si="2"/>
        <v>3.6568768650252608</v>
      </c>
      <c r="K14" s="304">
        <f t="shared" si="2"/>
        <v>4.6654528900352545</v>
      </c>
      <c r="L14" s="304">
        <f t="shared" si="2"/>
        <v>6.1944704956118786</v>
      </c>
      <c r="M14" s="304"/>
      <c r="N14" s="304">
        <f t="shared" si="3"/>
        <v>10.983304546163128</v>
      </c>
      <c r="O14" s="304">
        <f t="shared" si="3"/>
        <v>12.624746678545158</v>
      </c>
      <c r="P14" s="304">
        <f t="shared" si="3"/>
        <v>15.251844721264852</v>
      </c>
      <c r="Q14" s="306"/>
      <c r="R14" s="304">
        <f>SUM(R26,R38,R56,R68,R80,R98)</f>
        <v>8.1652432035082434</v>
      </c>
      <c r="S14" s="304">
        <f t="shared" ref="S14:T14" si="34">SUM(S26,S38,S56,S68,S80,S98)</f>
        <v>8.2201450541204615</v>
      </c>
      <c r="T14" s="304">
        <f t="shared" si="34"/>
        <v>9.0139439457773936</v>
      </c>
      <c r="U14" s="306"/>
      <c r="V14" s="304">
        <f t="shared" ref="V14:X14" si="35">SUM(V26,V38,V56,V68,V80,V98)</f>
        <v>6.0114793255412406</v>
      </c>
      <c r="W14" s="304">
        <f t="shared" si="35"/>
        <v>6.1841496424799454</v>
      </c>
      <c r="X14" s="304">
        <f t="shared" si="35"/>
        <v>7.2070695480349132</v>
      </c>
      <c r="Y14" s="306"/>
      <c r="Z14" s="304">
        <f t="shared" ref="Z14:AB14" si="36">SUM(Z26,Z38,Z56,Z68,Z80,Z98)</f>
        <v>27.462851991856223</v>
      </c>
      <c r="AA14" s="304">
        <f t="shared" si="36"/>
        <v>27.313119156651375</v>
      </c>
      <c r="AB14" s="304">
        <f t="shared" si="36"/>
        <v>29.624133975994091</v>
      </c>
      <c r="AC14" s="306"/>
      <c r="AD14" s="304">
        <f t="shared" ref="AD14:AF14" si="37">SUM(AD26,AD38,AD56,AD68,AD80,AD98)</f>
        <v>18.77889010584699</v>
      </c>
      <c r="AE14" s="304">
        <f t="shared" si="37"/>
        <v>17.544936549082916</v>
      </c>
      <c r="AF14" s="304">
        <f t="shared" si="37"/>
        <v>14.435422967751364</v>
      </c>
      <c r="AG14" s="306"/>
      <c r="AH14" s="304">
        <f t="shared" ref="AH14:AJ14" si="38">SUM(AH26,AH38,AH56,AH68,AH80,AH98)</f>
        <v>5.4661916881454147</v>
      </c>
      <c r="AI14" s="304">
        <f t="shared" si="38"/>
        <v>4.7734231334453865</v>
      </c>
      <c r="AJ14" s="304">
        <f t="shared" si="38"/>
        <v>3.7062090400240435</v>
      </c>
      <c r="AK14" s="306"/>
      <c r="AL14" s="304">
        <f t="shared" ref="AL14:AN14" si="39">SUM(AL26,AL38,AL56,AL68,AL80,AL98)</f>
        <v>1.529315209319055</v>
      </c>
      <c r="AM14" s="304">
        <f t="shared" si="39"/>
        <v>1.3859129225085771</v>
      </c>
      <c r="AN14" s="304">
        <f t="shared" si="39"/>
        <v>1.4342968181073354</v>
      </c>
    </row>
    <row r="15" spans="1:40" x14ac:dyDescent="0.2">
      <c r="A15" s="13" t="str">
        <f>name!E10</f>
        <v>Sales and customer service occupations</v>
      </c>
      <c r="B15" s="304">
        <f t="shared" si="0"/>
        <v>65.475497099045754</v>
      </c>
      <c r="C15" s="304">
        <f t="shared" si="0"/>
        <v>66.488220017125798</v>
      </c>
      <c r="D15" s="304">
        <f t="shared" si="0"/>
        <v>66.785370477123607</v>
      </c>
      <c r="E15" s="304"/>
      <c r="F15" s="304">
        <f t="shared" si="1"/>
        <v>0.18871652578562342</v>
      </c>
      <c r="G15" s="304">
        <f t="shared" si="1"/>
        <v>0.22492541624650472</v>
      </c>
      <c r="H15" s="304">
        <f t="shared" si="1"/>
        <v>0.29492508612693319</v>
      </c>
      <c r="I15" s="304"/>
      <c r="J15" s="304">
        <f t="shared" si="2"/>
        <v>2.8751759169436295</v>
      </c>
      <c r="K15" s="304">
        <f t="shared" si="2"/>
        <v>3.5341657879507249</v>
      </c>
      <c r="L15" s="304">
        <f t="shared" si="2"/>
        <v>5.0029361372955643</v>
      </c>
      <c r="M15" s="304"/>
      <c r="N15" s="304">
        <f t="shared" si="3"/>
        <v>10.185275648990949</v>
      </c>
      <c r="O15" s="304">
        <f t="shared" si="3"/>
        <v>11.489045321407989</v>
      </c>
      <c r="P15" s="304">
        <f t="shared" si="3"/>
        <v>14.662267974297722</v>
      </c>
      <c r="Q15" s="306"/>
      <c r="R15" s="304">
        <f t="shared" ref="R15:T15" si="40">SUM(R27,R39,R57,R69,R81,R99)</f>
        <v>3.2731541673756461</v>
      </c>
      <c r="S15" s="304">
        <f t="shared" si="40"/>
        <v>3.5238736088045552</v>
      </c>
      <c r="T15" s="304">
        <f t="shared" si="40"/>
        <v>4.2708034304250919</v>
      </c>
      <c r="U15" s="306"/>
      <c r="V15" s="304">
        <f t="shared" ref="V15:X15" si="41">SUM(V27,V39,V57,V69,V81,V99)</f>
        <v>2.8806995873624461</v>
      </c>
      <c r="W15" s="304">
        <f t="shared" si="41"/>
        <v>2.9974032326806279</v>
      </c>
      <c r="X15" s="304">
        <f t="shared" si="41"/>
        <v>3.5295848247537291</v>
      </c>
      <c r="Y15" s="306"/>
      <c r="Z15" s="304">
        <f t="shared" ref="Z15:AB15" si="42">SUM(Z27,Z39,Z57,Z69,Z81,Z99)</f>
        <v>18.063854020368275</v>
      </c>
      <c r="AA15" s="304">
        <f t="shared" si="42"/>
        <v>18.093508403989798</v>
      </c>
      <c r="AB15" s="304">
        <f t="shared" si="42"/>
        <v>18.993362592285791</v>
      </c>
      <c r="AC15" s="306"/>
      <c r="AD15" s="304">
        <f t="shared" ref="AD15:AF15" si="43">SUM(AD27,AD39,AD57,AD69,AD81,AD99)</f>
        <v>15.495179671076073</v>
      </c>
      <c r="AE15" s="304">
        <f t="shared" si="43"/>
        <v>15.164894534233673</v>
      </c>
      <c r="AF15" s="304">
        <f t="shared" si="43"/>
        <v>12.905037259240963</v>
      </c>
      <c r="AG15" s="306"/>
      <c r="AH15" s="304">
        <f t="shared" ref="AH15:AJ15" si="44">SUM(AH27,AH39,AH57,AH69,AH81,AH99)</f>
        <v>9.2286559110236617</v>
      </c>
      <c r="AI15" s="304">
        <f t="shared" si="44"/>
        <v>8.2869985553253755</v>
      </c>
      <c r="AJ15" s="304">
        <f t="shared" si="44"/>
        <v>4.2535273395716491</v>
      </c>
      <c r="AK15" s="306"/>
      <c r="AL15" s="304">
        <f t="shared" ref="AL15:AN15" si="45">SUM(AL27,AL39,AL57,AL69,AL81,AL99)</f>
        <v>3.2847856501194546</v>
      </c>
      <c r="AM15" s="304">
        <f t="shared" si="45"/>
        <v>3.1734051564865684</v>
      </c>
      <c r="AN15" s="304">
        <f t="shared" si="45"/>
        <v>2.8729258331261573</v>
      </c>
    </row>
    <row r="16" spans="1:40" x14ac:dyDescent="0.2">
      <c r="A16" s="13" t="str">
        <f>name!E11</f>
        <v>Process, plant and machine operatives</v>
      </c>
      <c r="B16" s="304">
        <f t="shared" si="0"/>
        <v>39.203858172667694</v>
      </c>
      <c r="C16" s="304">
        <f t="shared" si="0"/>
        <v>40.566331258072836</v>
      </c>
      <c r="D16" s="304">
        <f t="shared" si="0"/>
        <v>39.377798880179782</v>
      </c>
      <c r="E16" s="304"/>
      <c r="F16" s="304">
        <f t="shared" si="1"/>
        <v>0.12002686203911014</v>
      </c>
      <c r="G16" s="304">
        <f t="shared" si="1"/>
        <v>0.15126293682977326</v>
      </c>
      <c r="H16" s="304">
        <f t="shared" si="1"/>
        <v>0.21456511137860715</v>
      </c>
      <c r="I16" s="304"/>
      <c r="J16" s="304">
        <f t="shared" si="2"/>
        <v>0.88098358689346801</v>
      </c>
      <c r="K16" s="304">
        <f t="shared" si="2"/>
        <v>1.0750180414418329</v>
      </c>
      <c r="L16" s="304">
        <f t="shared" si="2"/>
        <v>1.5453979438102841</v>
      </c>
      <c r="M16" s="304"/>
      <c r="N16" s="304">
        <f t="shared" si="3"/>
        <v>2.1641241392258248</v>
      </c>
      <c r="O16" s="304">
        <f t="shared" si="3"/>
        <v>2.5852320972828919</v>
      </c>
      <c r="P16" s="304">
        <f t="shared" si="3"/>
        <v>3.5998105595862615</v>
      </c>
      <c r="Q16" s="306"/>
      <c r="R16" s="304">
        <f t="shared" ref="R16:T16" si="46">SUM(R28,R40,R58,R70,R82,R100)</f>
        <v>1.0082724954234241</v>
      </c>
      <c r="S16" s="304">
        <f t="shared" si="46"/>
        <v>1.1885371948470691</v>
      </c>
      <c r="T16" s="304">
        <f t="shared" si="46"/>
        <v>1.5686500113896575</v>
      </c>
      <c r="U16" s="306"/>
      <c r="V16" s="304">
        <f t="shared" ref="V16:X16" si="47">SUM(V28,V40,V58,V70,V82,V100)</f>
        <v>1.9051111164170407</v>
      </c>
      <c r="W16" s="304">
        <f t="shared" si="47"/>
        <v>2.0863047614966841</v>
      </c>
      <c r="X16" s="304">
        <f t="shared" si="47"/>
        <v>2.4942740066034612</v>
      </c>
      <c r="Y16" s="306"/>
      <c r="Z16" s="304">
        <f t="shared" ref="Z16:AB16" si="48">SUM(Z28,Z40,Z58,Z70,Z82,Z100)</f>
        <v>9.187523014216513</v>
      </c>
      <c r="AA16" s="304">
        <f t="shared" si="48"/>
        <v>10.009182335970298</v>
      </c>
      <c r="AB16" s="304">
        <f t="shared" si="48"/>
        <v>11.154425628662887</v>
      </c>
      <c r="AC16" s="306"/>
      <c r="AD16" s="304">
        <f t="shared" ref="AD16:AF16" si="49">SUM(AD28,AD40,AD58,AD70,AD82,AD100)</f>
        <v>11.527100273644926</v>
      </c>
      <c r="AE16" s="304">
        <f t="shared" si="49"/>
        <v>12.155192216219584</v>
      </c>
      <c r="AF16" s="304">
        <f t="shared" si="49"/>
        <v>11.314616136067066</v>
      </c>
      <c r="AG16" s="306"/>
      <c r="AH16" s="304">
        <f t="shared" ref="AH16:AJ16" si="50">SUM(AH28,AH40,AH58,AH70,AH82,AH100)</f>
        <v>8.8129062608547777</v>
      </c>
      <c r="AI16" s="304">
        <f t="shared" si="50"/>
        <v>8.2786425253007661</v>
      </c>
      <c r="AJ16" s="304">
        <f t="shared" si="50"/>
        <v>5.3215894119371248</v>
      </c>
      <c r="AK16" s="306"/>
      <c r="AL16" s="304">
        <f t="shared" ref="AL16:AN16" si="51">SUM(AL28,AL40,AL58,AL70,AL82,AL100)</f>
        <v>3.5978104239526099</v>
      </c>
      <c r="AM16" s="304">
        <f t="shared" si="51"/>
        <v>3.0369591486839451</v>
      </c>
      <c r="AN16" s="304">
        <f t="shared" si="51"/>
        <v>2.1644700707444335</v>
      </c>
    </row>
    <row r="17" spans="1:40" x14ac:dyDescent="0.2">
      <c r="A17" s="13" t="str">
        <f>name!E12</f>
        <v>Elementary occupations</v>
      </c>
      <c r="B17" s="304">
        <f t="shared" si="0"/>
        <v>89.559548693378844</v>
      </c>
      <c r="C17" s="304">
        <f t="shared" si="0"/>
        <v>90.56802983061695</v>
      </c>
      <c r="D17" s="304">
        <f t="shared" si="0"/>
        <v>87.726644796751145</v>
      </c>
      <c r="E17" s="304"/>
      <c r="F17" s="304">
        <f t="shared" si="1"/>
        <v>7.1817954221832347E-2</v>
      </c>
      <c r="G17" s="304">
        <f t="shared" si="1"/>
        <v>7.7017502253345707E-2</v>
      </c>
      <c r="H17" s="304">
        <f t="shared" si="1"/>
        <v>9.4437083913382971E-2</v>
      </c>
      <c r="I17" s="304"/>
      <c r="J17" s="304">
        <f t="shared" si="2"/>
        <v>2.3630286385282933</v>
      </c>
      <c r="K17" s="304">
        <f t="shared" si="2"/>
        <v>2.8491295314676615</v>
      </c>
      <c r="L17" s="304">
        <f t="shared" si="2"/>
        <v>3.9546782260434434</v>
      </c>
      <c r="M17" s="304"/>
      <c r="N17" s="304">
        <f t="shared" si="3"/>
        <v>7.5332387587708487</v>
      </c>
      <c r="O17" s="304">
        <f t="shared" si="3"/>
        <v>8.6456941829377545</v>
      </c>
      <c r="P17" s="304">
        <f t="shared" si="3"/>
        <v>11.123476560115551</v>
      </c>
      <c r="Q17" s="306"/>
      <c r="R17" s="304">
        <f t="shared" ref="R17:T17" si="52">SUM(R29,R41,R59,R71,R83,R101)</f>
        <v>4.0321536236436746</v>
      </c>
      <c r="S17" s="304">
        <f t="shared" si="52"/>
        <v>4.586193169623928</v>
      </c>
      <c r="T17" s="304">
        <f t="shared" si="52"/>
        <v>5.9274108428839707</v>
      </c>
      <c r="U17" s="306"/>
      <c r="V17" s="304">
        <f t="shared" ref="V17:X17" si="53">SUM(V29,V41,V59,V71,V83,V101)</f>
        <v>3.8100951925115383</v>
      </c>
      <c r="W17" s="304">
        <f t="shared" si="53"/>
        <v>4.4023415436284363</v>
      </c>
      <c r="X17" s="304">
        <f t="shared" si="53"/>
        <v>5.6921721606615323</v>
      </c>
      <c r="Y17" s="306"/>
      <c r="Z17" s="304">
        <f t="shared" ref="Z17:AB17" si="54">SUM(Z29,Z41,Z59,Z71,Z83,Z101)</f>
        <v>17.470503023838564</v>
      </c>
      <c r="AA17" s="304">
        <f t="shared" si="54"/>
        <v>16.381169168504361</v>
      </c>
      <c r="AB17" s="304">
        <f t="shared" si="54"/>
        <v>16.355449241659393</v>
      </c>
      <c r="AC17" s="306"/>
      <c r="AD17" s="304">
        <f t="shared" ref="AD17:AF17" si="55">SUM(AD29,AD41,AD59,AD71,AD83,AD101)</f>
        <v>24.9257246872622</v>
      </c>
      <c r="AE17" s="304">
        <f t="shared" si="55"/>
        <v>25.24979398153982</v>
      </c>
      <c r="AF17" s="304">
        <f t="shared" si="55"/>
        <v>22.836878741648523</v>
      </c>
      <c r="AG17" s="306"/>
      <c r="AH17" s="304">
        <f t="shared" ref="AH17:AJ17" si="56">SUM(AH29,AH41,AH59,AH71,AH83,AH101)</f>
        <v>21.247034253711103</v>
      </c>
      <c r="AI17" s="304">
        <f t="shared" si="56"/>
        <v>21.551371865436966</v>
      </c>
      <c r="AJ17" s="304">
        <f t="shared" si="56"/>
        <v>15.759928298398322</v>
      </c>
      <c r="AK17" s="306"/>
      <c r="AL17" s="304">
        <f t="shared" ref="AL17:AN17" si="57">SUM(AL29,AL41,AL59,AL71,AL83,AL101)</f>
        <v>8.1059525608908061</v>
      </c>
      <c r="AM17" s="304">
        <f t="shared" si="57"/>
        <v>6.8253188852246787</v>
      </c>
      <c r="AN17" s="304">
        <f t="shared" si="57"/>
        <v>5.9822136414270286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22.05399999999997</v>
      </c>
      <c r="C20" s="305">
        <f>SUM(C21:C29)</f>
        <v>22.827000000000012</v>
      </c>
      <c r="D20" s="305">
        <f>SUM(D21:D29)</f>
        <v>23.97699999999999</v>
      </c>
      <c r="E20" s="304"/>
      <c r="F20" s="305">
        <f>SUM(F21:F29)</f>
        <v>0.33576975233411349</v>
      </c>
      <c r="G20" s="305">
        <f>SUM(G21:G29)</f>
        <v>0.39821200198225587</v>
      </c>
      <c r="H20" s="305">
        <f>SUM(H21:H29)</f>
        <v>0.53771092423820288</v>
      </c>
      <c r="I20" s="304"/>
      <c r="J20" s="305">
        <f>SUM(J21:J29)</f>
        <v>1.8677314759184809</v>
      </c>
      <c r="K20" s="305">
        <f>SUM(K21:K29)</f>
        <v>2.1245727171023985</v>
      </c>
      <c r="L20" s="305">
        <f>SUM(L21:L29)</f>
        <v>2.7738051583832846</v>
      </c>
      <c r="M20" s="304"/>
      <c r="N20" s="305">
        <f>SUM(N21:N29)</f>
        <v>4.3395160540760847</v>
      </c>
      <c r="O20" s="305">
        <f>SUM(O21:O29)</f>
        <v>4.6088246787081957</v>
      </c>
      <c r="P20" s="305">
        <f>SUM(P21:P29)</f>
        <v>5.4456029087924129</v>
      </c>
      <c r="Q20" s="306"/>
      <c r="R20" s="305">
        <f>SUM(R21:R29)</f>
        <v>0.88632411641887632</v>
      </c>
      <c r="S20" s="305">
        <f>SUM(S21:S29)</f>
        <v>0.9345548561236543</v>
      </c>
      <c r="T20" s="305">
        <f>SUM(T21:T29)</f>
        <v>1.1054286297516525</v>
      </c>
      <c r="U20" s="306"/>
      <c r="V20" s="305">
        <f>SUM(V21:V29)</f>
        <v>2.178897851942696</v>
      </c>
      <c r="W20" s="305">
        <f>SUM(W21:W29)</f>
        <v>2.3084620756691798</v>
      </c>
      <c r="X20" s="305">
        <f>SUM(X21:X29)</f>
        <v>2.7510965085617816</v>
      </c>
      <c r="Y20" s="306"/>
      <c r="Z20" s="305">
        <f>SUM(Z21:Z29)</f>
        <v>4.2093973517550154</v>
      </c>
      <c r="AA20" s="305">
        <f>SUM(AA21:AA29)</f>
        <v>4.1621905526176644</v>
      </c>
      <c r="AB20" s="305">
        <f>SUM(AB21:AB29)</f>
        <v>4.232691371600799</v>
      </c>
      <c r="AC20" s="306"/>
      <c r="AD20" s="305">
        <f>SUM(AD21:AD29)</f>
        <v>4.0770228956275361</v>
      </c>
      <c r="AE20" s="305">
        <f>SUM(AE21:AE29)</f>
        <v>4.0729953788491535</v>
      </c>
      <c r="AF20" s="305">
        <f>SUM(AF21:AF29)</f>
        <v>3.6999750067601775</v>
      </c>
      <c r="AG20" s="306"/>
      <c r="AH20" s="305">
        <f>SUM(AH21:AH29)</f>
        <v>2.7564512082437256</v>
      </c>
      <c r="AI20" s="305">
        <f>SUM(AI21:AI29)</f>
        <v>2.5274104576492471</v>
      </c>
      <c r="AJ20" s="305">
        <f>SUM(AJ21:AJ29)</f>
        <v>1.7612446667543804</v>
      </c>
      <c r="AK20" s="306"/>
      <c r="AL20" s="305">
        <f>SUM(AL21:AL29)</f>
        <v>1.402889293683443</v>
      </c>
      <c r="AM20" s="305">
        <f>SUM(AM21:AM29)</f>
        <v>1.6897772812982554</v>
      </c>
      <c r="AN20" s="305">
        <f>SUM(AN21:AN29)</f>
        <v>1.6694448251572946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2.6966767960940379</v>
      </c>
      <c r="C21" s="304">
        <f t="shared" ref="C21:D21" si="59">SUM(G21,K21,O21,S21,W21,AA21,AE21,AI21,AM21)</f>
        <v>2.6889167429281122</v>
      </c>
      <c r="D21" s="304">
        <f t="shared" si="59"/>
        <v>2.9265124005690639</v>
      </c>
      <c r="E21" s="304"/>
      <c r="F21" s="304">
        <v>8.1651871361759651E-2</v>
      </c>
      <c r="G21" s="304">
        <v>8.8339769953134875E-2</v>
      </c>
      <c r="H21" s="304">
        <v>0.11118469095180716</v>
      </c>
      <c r="I21" s="304"/>
      <c r="J21" s="304">
        <v>0.49665260806013956</v>
      </c>
      <c r="K21" s="304">
        <v>0.49635707956299246</v>
      </c>
      <c r="L21" s="304">
        <v>0.58325362925655921</v>
      </c>
      <c r="M21" s="304"/>
      <c r="N21" s="304">
        <v>0.67739968424732455</v>
      </c>
      <c r="O21" s="304">
        <v>0.64077661695517996</v>
      </c>
      <c r="P21" s="304">
        <v>0.71431737298419662</v>
      </c>
      <c r="Q21" s="306"/>
      <c r="R21" s="304">
        <v>9.3253442299152528E-2</v>
      </c>
      <c r="S21" s="304">
        <v>9.0958986760579827E-2</v>
      </c>
      <c r="T21" s="304">
        <v>9.9001789691430891E-2</v>
      </c>
      <c r="U21" s="306"/>
      <c r="V21" s="304">
        <v>0.1865019318480213</v>
      </c>
      <c r="W21" s="304">
        <v>0.16093111767293256</v>
      </c>
      <c r="X21" s="304">
        <v>0.16530469302472614</v>
      </c>
      <c r="Y21" s="306"/>
      <c r="Z21" s="304">
        <v>0.42845577935402446</v>
      </c>
      <c r="AA21" s="304">
        <v>0.45000407888794958</v>
      </c>
      <c r="AB21" s="304">
        <v>0.55016490090309944</v>
      </c>
      <c r="AC21" s="306"/>
      <c r="AD21" s="304">
        <v>0.36624140694998869</v>
      </c>
      <c r="AE21" s="304">
        <v>0.35974995202016952</v>
      </c>
      <c r="AF21" s="304">
        <v>0.30526654043134988</v>
      </c>
      <c r="AG21" s="306"/>
      <c r="AH21" s="304">
        <v>0.22590330971507458</v>
      </c>
      <c r="AI21" s="304">
        <v>0.20918924296276953</v>
      </c>
      <c r="AJ21" s="304">
        <v>0.13901329814631377</v>
      </c>
      <c r="AK21" s="306"/>
      <c r="AL21" s="304">
        <v>0.14061676225855269</v>
      </c>
      <c r="AM21" s="304">
        <v>0.1926098981524034</v>
      </c>
      <c r="AN21" s="304">
        <v>0.25900548517958077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3.3360064724495091</v>
      </c>
      <c r="C22" s="304">
        <f t="shared" ref="C22:C29" si="61">SUM(G22,K22,O22,S22,W22,AA22,AE22,AI22,AM22)</f>
        <v>3.8544414510603393</v>
      </c>
      <c r="D22" s="304">
        <f t="shared" ref="D22:D29" si="62">SUM(H22,L22,P22,T22,X22,AB22,AF22,AJ22,AN22)</f>
        <v>4.5112396165678614</v>
      </c>
      <c r="E22" s="304"/>
      <c r="F22" s="304">
        <v>0.14920772359266751</v>
      </c>
      <c r="G22" s="304">
        <v>0.18969675336450384</v>
      </c>
      <c r="H22" s="304">
        <v>0.26401972597868778</v>
      </c>
      <c r="I22" s="304"/>
      <c r="J22" s="304">
        <v>0.71972423694703669</v>
      </c>
      <c r="K22" s="304">
        <v>0.90171282704339151</v>
      </c>
      <c r="L22" s="304">
        <v>1.2053391636443558</v>
      </c>
      <c r="M22" s="304"/>
      <c r="N22" s="304">
        <v>1.0563926665591004</v>
      </c>
      <c r="O22" s="304">
        <v>1.1495508509400623</v>
      </c>
      <c r="P22" s="304">
        <v>1.2262070780518288</v>
      </c>
      <c r="Q22" s="306"/>
      <c r="R22" s="304">
        <v>0.10240653050756135</v>
      </c>
      <c r="S22" s="304">
        <v>0.10937408505607298</v>
      </c>
      <c r="T22" s="304">
        <v>0.12317633734958007</v>
      </c>
      <c r="U22" s="306"/>
      <c r="V22" s="304">
        <v>0.48567601574488334</v>
      </c>
      <c r="W22" s="304">
        <v>0.54879761665165783</v>
      </c>
      <c r="X22" s="304">
        <v>0.63251075382468558</v>
      </c>
      <c r="Y22" s="306"/>
      <c r="Z22" s="304">
        <v>0.29829285461325683</v>
      </c>
      <c r="AA22" s="304">
        <v>0.3020074081157032</v>
      </c>
      <c r="AB22" s="304">
        <v>0.27204250760976284</v>
      </c>
      <c r="AC22" s="306"/>
      <c r="AD22" s="304">
        <v>0.27109432577126336</v>
      </c>
      <c r="AE22" s="304">
        <v>0.31162840007770204</v>
      </c>
      <c r="AF22" s="304">
        <v>0.3789593031828406</v>
      </c>
      <c r="AG22" s="306"/>
      <c r="AH22" s="304">
        <v>0.16772678362921339</v>
      </c>
      <c r="AI22" s="304">
        <v>0.19045875690395983</v>
      </c>
      <c r="AJ22" s="304">
        <v>0.16383321525599989</v>
      </c>
      <c r="AK22" s="306"/>
      <c r="AL22" s="304">
        <v>8.548533508452591E-2</v>
      </c>
      <c r="AM22" s="304">
        <v>0.15121475290728584</v>
      </c>
      <c r="AN22" s="304">
        <v>0.24515153167011908</v>
      </c>
    </row>
    <row r="23" spans="1:40" x14ac:dyDescent="0.2">
      <c r="A23" s="13" t="str">
        <f t="shared" si="58"/>
        <v>Associate professional occupations</v>
      </c>
      <c r="B23" s="304">
        <f t="shared" si="60"/>
        <v>2.3877300726780231</v>
      </c>
      <c r="C23" s="304">
        <f t="shared" si="61"/>
        <v>2.3840014287651861</v>
      </c>
      <c r="D23" s="304">
        <f t="shared" si="62"/>
        <v>2.6289488753713499</v>
      </c>
      <c r="E23" s="304"/>
      <c r="F23" s="304">
        <v>4.8311906291529129E-2</v>
      </c>
      <c r="G23" s="304">
        <v>5.3846649266946045E-2</v>
      </c>
      <c r="H23" s="304">
        <v>7.6475812100705504E-2</v>
      </c>
      <c r="I23" s="304"/>
      <c r="J23" s="304">
        <v>0.28399503727055109</v>
      </c>
      <c r="K23" s="304">
        <v>0.30638179102124785</v>
      </c>
      <c r="L23" s="304">
        <v>0.36068019218493635</v>
      </c>
      <c r="M23" s="304"/>
      <c r="N23" s="304">
        <v>0.66386707378341225</v>
      </c>
      <c r="O23" s="304">
        <v>0.65108734515291233</v>
      </c>
      <c r="P23" s="304">
        <v>0.70586676439103324</v>
      </c>
      <c r="Q23" s="306"/>
      <c r="R23" s="304">
        <v>7.0752916742252078E-2</v>
      </c>
      <c r="S23" s="304">
        <v>6.9894733014654958E-2</v>
      </c>
      <c r="T23" s="304">
        <v>8.3509016411189504E-2</v>
      </c>
      <c r="U23" s="306"/>
      <c r="V23" s="304">
        <v>0.35426736385057983</v>
      </c>
      <c r="W23" s="304">
        <v>0.36593245757541126</v>
      </c>
      <c r="X23" s="304">
        <v>0.44743527448712378</v>
      </c>
      <c r="Y23" s="306"/>
      <c r="Z23" s="304">
        <v>0.45292300093526</v>
      </c>
      <c r="AA23" s="304">
        <v>0.40856700112260397</v>
      </c>
      <c r="AB23" s="304">
        <v>0.41488246418377156</v>
      </c>
      <c r="AC23" s="306"/>
      <c r="AD23" s="304">
        <v>0.23098774160537855</v>
      </c>
      <c r="AE23" s="304">
        <v>0.19278127365843875</v>
      </c>
      <c r="AF23" s="304">
        <v>0.1506788133380238</v>
      </c>
      <c r="AG23" s="306"/>
      <c r="AH23" s="304">
        <v>0.19548428942830573</v>
      </c>
      <c r="AI23" s="304">
        <v>0.20598405009862383</v>
      </c>
      <c r="AJ23" s="304">
        <v>0.1690308109911984</v>
      </c>
      <c r="AK23" s="306"/>
      <c r="AL23" s="304">
        <v>8.7140742770754495E-2</v>
      </c>
      <c r="AM23" s="304">
        <v>0.12952612785434744</v>
      </c>
      <c r="AN23" s="304">
        <v>0.22038972728336831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1.61105111525217</v>
      </c>
      <c r="C24" s="304">
        <f t="shared" si="61"/>
        <v>1.4740944148049189</v>
      </c>
      <c r="D24" s="304">
        <f t="shared" si="62"/>
        <v>1.310704492738981</v>
      </c>
      <c r="E24" s="304"/>
      <c r="F24" s="304">
        <v>5.1683341312909357E-3</v>
      </c>
      <c r="G24" s="304">
        <v>5.9374157714735375E-3</v>
      </c>
      <c r="H24" s="304">
        <v>1.2348220615907953E-2</v>
      </c>
      <c r="I24" s="304"/>
      <c r="J24" s="304">
        <v>0.106273955245772</v>
      </c>
      <c r="K24" s="304">
        <v>0.13164075324060606</v>
      </c>
      <c r="L24" s="304">
        <v>0.23483483456732859</v>
      </c>
      <c r="M24" s="304"/>
      <c r="N24" s="304">
        <v>0.28333865940711522</v>
      </c>
      <c r="O24" s="304">
        <v>0.29297343155960731</v>
      </c>
      <c r="P24" s="304">
        <v>0.31936005919310873</v>
      </c>
      <c r="Q24" s="306"/>
      <c r="R24" s="304">
        <v>5.8838115023305049E-2</v>
      </c>
      <c r="S24" s="304">
        <v>5.2416720671129229E-2</v>
      </c>
      <c r="T24" s="304">
        <v>5.6184739321350499E-2</v>
      </c>
      <c r="U24" s="306"/>
      <c r="V24" s="304">
        <v>0.1602401401173322</v>
      </c>
      <c r="W24" s="304">
        <v>0.15550928040892906</v>
      </c>
      <c r="X24" s="304">
        <v>0.16436552332389104</v>
      </c>
      <c r="Y24" s="306"/>
      <c r="Z24" s="304">
        <v>0.37089333152873871</v>
      </c>
      <c r="AA24" s="304">
        <v>0.29218143950757819</v>
      </c>
      <c r="AB24" s="304">
        <v>0.18053310045299029</v>
      </c>
      <c r="AC24" s="306"/>
      <c r="AD24" s="304">
        <v>0.30298051812769006</v>
      </c>
      <c r="AE24" s="304">
        <v>0.25032058603680474</v>
      </c>
      <c r="AF24" s="304">
        <v>0.16338589423508115</v>
      </c>
      <c r="AG24" s="306"/>
      <c r="AH24" s="304">
        <v>0.21916951284690328</v>
      </c>
      <c r="AI24" s="304">
        <v>0.16625956521626831</v>
      </c>
      <c r="AJ24" s="304">
        <v>7.4349201868296577E-2</v>
      </c>
      <c r="AK24" s="306"/>
      <c r="AL24" s="304">
        <v>0.10414854882402264</v>
      </c>
      <c r="AM24" s="304">
        <v>0.12685522239252242</v>
      </c>
      <c r="AN24" s="304">
        <v>0.10534291916102632</v>
      </c>
    </row>
    <row r="25" spans="1:40" x14ac:dyDescent="0.2">
      <c r="A25" s="13" t="str">
        <f t="shared" si="58"/>
        <v>Skilled trades occupations</v>
      </c>
      <c r="B25" s="304">
        <f t="shared" si="60"/>
        <v>6.0677989550139397</v>
      </c>
      <c r="C25" s="304">
        <f t="shared" si="61"/>
        <v>6.0291306838763585</v>
      </c>
      <c r="D25" s="304">
        <f t="shared" si="62"/>
        <v>6.1261165412077112</v>
      </c>
      <c r="E25" s="304"/>
      <c r="F25" s="304">
        <v>3.7589842768579587E-2</v>
      </c>
      <c r="G25" s="304">
        <v>4.5214743478104308E-2</v>
      </c>
      <c r="H25" s="304">
        <v>5.4406734217131852E-2</v>
      </c>
      <c r="I25" s="304"/>
      <c r="J25" s="304">
        <v>0.13500281034959694</v>
      </c>
      <c r="K25" s="304">
        <v>0.14437650595298124</v>
      </c>
      <c r="L25" s="304">
        <v>0.21867019901577275</v>
      </c>
      <c r="M25" s="304"/>
      <c r="N25" s="304">
        <v>1.1073294080969798</v>
      </c>
      <c r="O25" s="304">
        <v>1.2674095421524916</v>
      </c>
      <c r="P25" s="304">
        <v>1.7627140156930128</v>
      </c>
      <c r="Q25" s="306"/>
      <c r="R25" s="304">
        <v>0.27920302658623863</v>
      </c>
      <c r="S25" s="304">
        <v>0.27437837785437907</v>
      </c>
      <c r="T25" s="304">
        <v>0.32971233739762035</v>
      </c>
      <c r="U25" s="306"/>
      <c r="V25" s="304">
        <v>0.63588394331055664</v>
      </c>
      <c r="W25" s="304">
        <v>0.65775464231090253</v>
      </c>
      <c r="X25" s="304">
        <v>0.85212956125706085</v>
      </c>
      <c r="Y25" s="306"/>
      <c r="Z25" s="304">
        <v>1.291059539673352</v>
      </c>
      <c r="AA25" s="304">
        <v>1.142778401692943</v>
      </c>
      <c r="AB25" s="304">
        <v>0.99786937182638136</v>
      </c>
      <c r="AC25" s="306"/>
      <c r="AD25" s="304">
        <v>1.354431766458146</v>
      </c>
      <c r="AE25" s="304">
        <v>1.3502373988140388</v>
      </c>
      <c r="AF25" s="304">
        <v>1.3104446593598487</v>
      </c>
      <c r="AG25" s="306"/>
      <c r="AH25" s="304">
        <v>0.77619923058028883</v>
      </c>
      <c r="AI25" s="304">
        <v>0.6963494128123201</v>
      </c>
      <c r="AJ25" s="304">
        <v>0.46554118750555684</v>
      </c>
      <c r="AK25" s="306"/>
      <c r="AL25" s="304">
        <v>0.45109938719020132</v>
      </c>
      <c r="AM25" s="304">
        <v>0.45063165880819794</v>
      </c>
      <c r="AN25" s="304">
        <v>0.13462847493532498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0.74696462169907629</v>
      </c>
      <c r="C26" s="304">
        <f t="shared" si="61"/>
        <v>0.73400865369546719</v>
      </c>
      <c r="D26" s="304">
        <f t="shared" si="62"/>
        <v>0.74639170229073759</v>
      </c>
      <c r="E26" s="304"/>
      <c r="F26" s="304">
        <v>3.181343858252863E-3</v>
      </c>
      <c r="G26" s="304">
        <v>3.4528212722940363E-3</v>
      </c>
      <c r="H26" s="304">
        <v>4.0188256992881701E-3</v>
      </c>
      <c r="I26" s="304"/>
      <c r="J26" s="304">
        <v>2.5528955813819091E-2</v>
      </c>
      <c r="K26" s="304">
        <v>2.8891978322637256E-2</v>
      </c>
      <c r="L26" s="304">
        <v>3.1873256940945956E-2</v>
      </c>
      <c r="M26" s="304"/>
      <c r="N26" s="304">
        <v>0.21435331465798135</v>
      </c>
      <c r="O26" s="304">
        <v>0.21937203891540877</v>
      </c>
      <c r="P26" s="304">
        <v>0.20860066567777175</v>
      </c>
      <c r="Q26" s="306"/>
      <c r="R26" s="304">
        <v>6.2412963064574764E-2</v>
      </c>
      <c r="S26" s="304">
        <v>7.1953741612764036E-2</v>
      </c>
      <c r="T26" s="304">
        <v>9.1546263486619386E-2</v>
      </c>
      <c r="U26" s="306"/>
      <c r="V26" s="304">
        <v>4.408023149521427E-2</v>
      </c>
      <c r="W26" s="304">
        <v>3.750743382873948E-2</v>
      </c>
      <c r="X26" s="304">
        <v>3.6763404456770364E-2</v>
      </c>
      <c r="Y26" s="306"/>
      <c r="Z26" s="304">
        <v>8.8840365202792176E-2</v>
      </c>
      <c r="AA26" s="304">
        <v>8.5143170409901742E-2</v>
      </c>
      <c r="AB26" s="304">
        <v>0.10015788188919243</v>
      </c>
      <c r="AC26" s="306"/>
      <c r="AD26" s="304">
        <v>0.10132465175916711</v>
      </c>
      <c r="AE26" s="304">
        <v>7.6522733626279357E-2</v>
      </c>
      <c r="AF26" s="304">
        <v>6.2109640380860226E-2</v>
      </c>
      <c r="AG26" s="306"/>
      <c r="AH26" s="304">
        <v>0.14121780463215663</v>
      </c>
      <c r="AI26" s="304">
        <v>0.14450645980383153</v>
      </c>
      <c r="AJ26" s="304">
        <v>0.14374872049167209</v>
      </c>
      <c r="AK26" s="306"/>
      <c r="AL26" s="304">
        <v>6.6024991215117929E-2</v>
      </c>
      <c r="AM26" s="304">
        <v>6.6658275903611078E-2</v>
      </c>
      <c r="AN26" s="304">
        <v>6.7573043267617303E-2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0.963514426475367</v>
      </c>
      <c r="C27" s="304">
        <f t="shared" si="61"/>
        <v>0.94286067665183826</v>
      </c>
      <c r="D27" s="304">
        <f t="shared" si="62"/>
        <v>0.99869006987312969</v>
      </c>
      <c r="E27" s="304"/>
      <c r="F27" s="304">
        <v>1.0060393041305732E-2</v>
      </c>
      <c r="G27" s="304">
        <v>1.098808474813321E-2</v>
      </c>
      <c r="H27" s="304">
        <v>1.4222477042137178E-2</v>
      </c>
      <c r="I27" s="304"/>
      <c r="J27" s="304">
        <v>4.5425159100781182E-2</v>
      </c>
      <c r="K27" s="304">
        <v>4.9012664469109617E-2</v>
      </c>
      <c r="L27" s="304">
        <v>5.6024260616516136E-2</v>
      </c>
      <c r="M27" s="304"/>
      <c r="N27" s="304">
        <v>0.15683362310226404</v>
      </c>
      <c r="O27" s="304">
        <v>0.16565414108660925</v>
      </c>
      <c r="P27" s="304">
        <v>0.229136861635856</v>
      </c>
      <c r="Q27" s="306"/>
      <c r="R27" s="304">
        <v>0.10431967998124057</v>
      </c>
      <c r="S27" s="304">
        <v>9.5442186130095905E-2</v>
      </c>
      <c r="T27" s="304">
        <v>0.12790263790733417</v>
      </c>
      <c r="U27" s="306"/>
      <c r="V27" s="304">
        <v>7.3535604550788392E-2</v>
      </c>
      <c r="W27" s="304">
        <v>6.7410804038242692E-2</v>
      </c>
      <c r="X27" s="304">
        <v>7.0560825073386665E-2</v>
      </c>
      <c r="Y27" s="306"/>
      <c r="Z27" s="304">
        <v>0.20774773672754196</v>
      </c>
      <c r="AA27" s="304">
        <v>0.20740806909597978</v>
      </c>
      <c r="AB27" s="304">
        <v>0.24021643275934604</v>
      </c>
      <c r="AC27" s="306"/>
      <c r="AD27" s="304">
        <v>0.142635963618407</v>
      </c>
      <c r="AE27" s="304">
        <v>0.13724976907509637</v>
      </c>
      <c r="AF27" s="304">
        <v>0.12883573912974428</v>
      </c>
      <c r="AG27" s="306"/>
      <c r="AH27" s="304">
        <v>0.16780368562100159</v>
      </c>
      <c r="AI27" s="304">
        <v>0.14496099767992474</v>
      </c>
      <c r="AJ27" s="304">
        <v>7.9641063212021704E-2</v>
      </c>
      <c r="AK27" s="306"/>
      <c r="AL27" s="304">
        <v>5.5152580732036598E-2</v>
      </c>
      <c r="AM27" s="304">
        <v>6.4733960328646742E-2</v>
      </c>
      <c r="AN27" s="304">
        <v>5.214977249678758E-2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1.866616333829876</v>
      </c>
      <c r="C28" s="304">
        <f t="shared" si="61"/>
        <v>1.9516910831155827</v>
      </c>
      <c r="D28" s="304">
        <f t="shared" si="62"/>
        <v>2.0848600706551674</v>
      </c>
      <c r="E28" s="304"/>
      <c r="F28" s="304">
        <v>5.1943057972253959E-4</v>
      </c>
      <c r="G28" s="304">
        <v>6.5915348337258132E-4</v>
      </c>
      <c r="H28" s="304">
        <v>9.4993121488527222E-4</v>
      </c>
      <c r="I28" s="304"/>
      <c r="J28" s="304">
        <v>3.0005531407442887E-2</v>
      </c>
      <c r="K28" s="304">
        <v>3.310472028622357E-2</v>
      </c>
      <c r="L28" s="304">
        <v>4.1234362417329549E-2</v>
      </c>
      <c r="M28" s="304"/>
      <c r="N28" s="304">
        <v>0.10576526811187005</v>
      </c>
      <c r="O28" s="304">
        <v>0.12355607630747441</v>
      </c>
      <c r="P28" s="304">
        <v>0.16151584438534908</v>
      </c>
      <c r="Q28" s="306"/>
      <c r="R28" s="304">
        <v>3.2303568942235857E-2</v>
      </c>
      <c r="S28" s="304">
        <v>3.2873153335972141E-2</v>
      </c>
      <c r="T28" s="304">
        <v>4.0229025326791949E-2</v>
      </c>
      <c r="U28" s="306"/>
      <c r="V28" s="304">
        <v>7.124495006364906E-2</v>
      </c>
      <c r="W28" s="304">
        <v>7.3786213464738667E-2</v>
      </c>
      <c r="X28" s="304">
        <v>8.4039211985016571E-2</v>
      </c>
      <c r="Y28" s="306"/>
      <c r="Z28" s="304">
        <v>0.53340038508112531</v>
      </c>
      <c r="AA28" s="304">
        <v>0.59289065232886451</v>
      </c>
      <c r="AB28" s="304">
        <v>0.78702926877721502</v>
      </c>
      <c r="AC28" s="306"/>
      <c r="AD28" s="304">
        <v>0.58466187349317378</v>
      </c>
      <c r="AE28" s="304">
        <v>0.60335986199541269</v>
      </c>
      <c r="AF28" s="304">
        <v>0.59708294574371668</v>
      </c>
      <c r="AG28" s="306"/>
      <c r="AH28" s="304">
        <v>0.28415344517099539</v>
      </c>
      <c r="AI28" s="304">
        <v>0.24958327357625057</v>
      </c>
      <c r="AJ28" s="304">
        <v>0.1360944449092899</v>
      </c>
      <c r="AK28" s="306"/>
      <c r="AL28" s="304">
        <v>0.22456188097966095</v>
      </c>
      <c r="AM28" s="304">
        <v>0.24187797833727337</v>
      </c>
      <c r="AN28" s="304">
        <v>0.2366850358955736</v>
      </c>
    </row>
    <row r="29" spans="1:40" x14ac:dyDescent="0.2">
      <c r="A29" s="13" t="str">
        <f t="shared" si="58"/>
        <v>Elementary occupations</v>
      </c>
      <c r="B29" s="304">
        <f t="shared" si="60"/>
        <v>2.3776412065079731</v>
      </c>
      <c r="C29" s="304">
        <f t="shared" si="61"/>
        <v>2.767854865102203</v>
      </c>
      <c r="D29" s="304">
        <f t="shared" si="62"/>
        <v>2.6435362307259846</v>
      </c>
      <c r="E29" s="304"/>
      <c r="F29" s="304">
        <v>7.890670900555516E-5</v>
      </c>
      <c r="G29" s="304">
        <v>7.6610644293423816E-5</v>
      </c>
      <c r="H29" s="304">
        <v>8.4506417651979523E-5</v>
      </c>
      <c r="I29" s="304"/>
      <c r="J29" s="304">
        <v>2.5123181723341301E-2</v>
      </c>
      <c r="K29" s="304">
        <v>3.309439720320894E-2</v>
      </c>
      <c r="L29" s="304">
        <v>4.1895259739540107E-2</v>
      </c>
      <c r="M29" s="304"/>
      <c r="N29" s="304">
        <v>7.4236356110037649E-2</v>
      </c>
      <c r="O29" s="304">
        <v>9.8444635638449976E-2</v>
      </c>
      <c r="P29" s="304">
        <v>0.11788424678025534</v>
      </c>
      <c r="Q29" s="306"/>
      <c r="R29" s="304">
        <v>8.2833873272315547E-2</v>
      </c>
      <c r="S29" s="304">
        <v>0.13726287168800605</v>
      </c>
      <c r="T29" s="304">
        <v>0.15416648285973575</v>
      </c>
      <c r="U29" s="306"/>
      <c r="V29" s="304">
        <v>0.16746767096167134</v>
      </c>
      <c r="W29" s="304">
        <v>0.24083250971762604</v>
      </c>
      <c r="X29" s="304">
        <v>0.29798726112912122</v>
      </c>
      <c r="Y29" s="306"/>
      <c r="Z29" s="304">
        <v>0.53778435863892382</v>
      </c>
      <c r="AA29" s="304">
        <v>0.68121033145614085</v>
      </c>
      <c r="AB29" s="304">
        <v>0.68979544319904029</v>
      </c>
      <c r="AC29" s="306"/>
      <c r="AD29" s="304">
        <v>0.72266464784432149</v>
      </c>
      <c r="AE29" s="304">
        <v>0.79114540354521179</v>
      </c>
      <c r="AF29" s="304">
        <v>0.60321147095871241</v>
      </c>
      <c r="AG29" s="306"/>
      <c r="AH29" s="304">
        <v>0.57879314661978609</v>
      </c>
      <c r="AI29" s="304">
        <v>0.52011869859529869</v>
      </c>
      <c r="AJ29" s="304">
        <v>0.3899927243740311</v>
      </c>
      <c r="AK29" s="306"/>
      <c r="AL29" s="304">
        <v>0.18865906462857029</v>
      </c>
      <c r="AM29" s="304">
        <v>0.26566940661396715</v>
      </c>
      <c r="AN29" s="304">
        <v>0.34851883526789651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52.307000000000045</v>
      </c>
      <c r="C32" s="305">
        <f>SUM(C33:C41)</f>
        <v>50.91500000000002</v>
      </c>
      <c r="D32" s="305">
        <f>SUM(D33:D41)</f>
        <v>46.371999999999986</v>
      </c>
      <c r="E32" s="304"/>
      <c r="F32" s="305">
        <f>SUM(F33:F41)</f>
        <v>0.86850718024907636</v>
      </c>
      <c r="G32" s="305">
        <f>SUM(G33:G41)</f>
        <v>0.91049020751214571</v>
      </c>
      <c r="H32" s="305">
        <f>SUM(H33:H41)</f>
        <v>1.0089377709356793</v>
      </c>
      <c r="I32" s="304"/>
      <c r="J32" s="305">
        <f>SUM(J33:J41)</f>
        <v>4.7850412484435703</v>
      </c>
      <c r="K32" s="305">
        <f>SUM(K33:K41)</f>
        <v>5.2342379274786435</v>
      </c>
      <c r="L32" s="305">
        <f>SUM(L33:L41)</f>
        <v>6.1076466718507705</v>
      </c>
      <c r="M32" s="304"/>
      <c r="N32" s="305">
        <f>SUM(N33:N41)</f>
        <v>10.260651384324486</v>
      </c>
      <c r="O32" s="305">
        <f>SUM(O33:O41)</f>
        <v>10.239782130426402</v>
      </c>
      <c r="P32" s="305">
        <f>SUM(P33:P41)</f>
        <v>10.295981762923043</v>
      </c>
      <c r="Q32" s="306"/>
      <c r="R32" s="305">
        <f>SUM(R33:R41)</f>
        <v>2.4251630456717694</v>
      </c>
      <c r="S32" s="305">
        <f>SUM(S33:S41)</f>
        <v>2.4794853830636088</v>
      </c>
      <c r="T32" s="305">
        <f>SUM(T33:T41)</f>
        <v>2.6543401893837064</v>
      </c>
      <c r="U32" s="306"/>
      <c r="V32" s="305">
        <f>SUM(V33:V41)</f>
        <v>5.233947926743479</v>
      </c>
      <c r="W32" s="305">
        <f>SUM(W33:W41)</f>
        <v>5.0419724590863959</v>
      </c>
      <c r="X32" s="305">
        <f>SUM(X33:X41)</f>
        <v>4.8954932019655581</v>
      </c>
      <c r="Y32" s="306"/>
      <c r="Z32" s="305">
        <f>SUM(Z33:Z41)</f>
        <v>11.667307036619428</v>
      </c>
      <c r="AA32" s="305">
        <f>SUM(AA33:AA41)</f>
        <v>11.187592847224849</v>
      </c>
      <c r="AB32" s="305">
        <f>SUM(AB33:AB41)</f>
        <v>9.8594737882432746</v>
      </c>
      <c r="AC32" s="306"/>
      <c r="AD32" s="305">
        <f>SUM(AD33:AD41)</f>
        <v>9.148142299874177</v>
      </c>
      <c r="AE32" s="305">
        <f>SUM(AE33:AE41)</f>
        <v>8.6663669504463989</v>
      </c>
      <c r="AF32" s="305">
        <f>SUM(AF33:AF41)</f>
        <v>6.547281205575759</v>
      </c>
      <c r="AG32" s="306"/>
      <c r="AH32" s="305">
        <f>SUM(AH33:AH41)</f>
        <v>6.0457574944688055</v>
      </c>
      <c r="AI32" s="305">
        <f>SUM(AI33:AI41)</f>
        <v>5.4887328170921403</v>
      </c>
      <c r="AJ32" s="305">
        <f>SUM(AJ33:AJ41)</f>
        <v>3.3658233920776714</v>
      </c>
      <c r="AK32" s="306"/>
      <c r="AL32" s="305">
        <f>SUM(AL33:AL41)</f>
        <v>1.87248238360525</v>
      </c>
      <c r="AM32" s="305">
        <f>SUM(AM33:AM41)</f>
        <v>1.6663392776694306</v>
      </c>
      <c r="AN32" s="305">
        <f>SUM(AN33:AN41)</f>
        <v>1.6370220170445253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8.9929812443705153</v>
      </c>
      <c r="C33" s="304">
        <f t="shared" ref="C33:C41" si="64">SUM(G33,K33,O33,S33,W33,AA33,AE33,AI33,AM33)</f>
        <v>7.8842847207028841</v>
      </c>
      <c r="D33" s="304">
        <f t="shared" ref="D33:D40" si="65">SUM(H33,L33,P33,T33,X33,AB33,AF33,AJ33,AN33)</f>
        <v>7.4466732460434697</v>
      </c>
      <c r="E33" s="304"/>
      <c r="F33" s="304">
        <v>0.13933093515210129</v>
      </c>
      <c r="G33" s="304">
        <v>0.11601141451147541</v>
      </c>
      <c r="H33" s="304">
        <v>0.11191051384607249</v>
      </c>
      <c r="I33" s="304"/>
      <c r="J33" s="304">
        <v>1.0720474872578081</v>
      </c>
      <c r="K33" s="304">
        <v>1.0092372721068021</v>
      </c>
      <c r="L33" s="304">
        <v>1.1129467103903099</v>
      </c>
      <c r="M33" s="304"/>
      <c r="N33" s="304">
        <v>2.5746509209263553</v>
      </c>
      <c r="O33" s="304">
        <v>2.3160563795460702</v>
      </c>
      <c r="P33" s="304">
        <v>2.3149145818930368</v>
      </c>
      <c r="Q33" s="306"/>
      <c r="R33" s="304">
        <v>0.54356154704748549</v>
      </c>
      <c r="S33" s="304">
        <v>0.49483924943840801</v>
      </c>
      <c r="T33" s="304">
        <v>0.51876223663403354</v>
      </c>
      <c r="U33" s="306"/>
      <c r="V33" s="304">
        <v>1.2353996414442918</v>
      </c>
      <c r="W33" s="304">
        <v>1.0670000010073117</v>
      </c>
      <c r="X33" s="304">
        <v>1.042217572915193</v>
      </c>
      <c r="Y33" s="306"/>
      <c r="Z33" s="304">
        <v>1.4926089516384322</v>
      </c>
      <c r="AA33" s="304">
        <v>1.2210882931929006</v>
      </c>
      <c r="AB33" s="304">
        <v>1.0096717030144755</v>
      </c>
      <c r="AC33" s="306"/>
      <c r="AD33" s="304">
        <v>1.1344153512712714</v>
      </c>
      <c r="AE33" s="304">
        <v>0.93482623323584746</v>
      </c>
      <c r="AF33" s="304">
        <v>0.71110872097412914</v>
      </c>
      <c r="AG33" s="306"/>
      <c r="AH33" s="304">
        <v>0.62250532658820834</v>
      </c>
      <c r="AI33" s="304">
        <v>0.50219110236979692</v>
      </c>
      <c r="AJ33" s="304">
        <v>0.31003668508477739</v>
      </c>
      <c r="AK33" s="306"/>
      <c r="AL33" s="304">
        <v>0.1784610830445634</v>
      </c>
      <c r="AM33" s="304">
        <v>0.22303477529427199</v>
      </c>
      <c r="AN33" s="304">
        <v>0.31510452129144023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11.668807418436113</v>
      </c>
      <c r="C34" s="304">
        <f t="shared" si="64"/>
        <v>12.498577599704356</v>
      </c>
      <c r="D34" s="304">
        <f t="shared" si="65"/>
        <v>11.895134154942152</v>
      </c>
      <c r="E34" s="304"/>
      <c r="F34" s="304">
        <v>0.53780056456147396</v>
      </c>
      <c r="G34" s="304">
        <v>0.59809736465538443</v>
      </c>
      <c r="H34" s="304">
        <v>0.67890900252611319</v>
      </c>
      <c r="I34" s="304"/>
      <c r="J34" s="304">
        <v>2.0121506798327928</v>
      </c>
      <c r="K34" s="304">
        <v>2.3409493954664504</v>
      </c>
      <c r="L34" s="304">
        <v>2.7115128673150002</v>
      </c>
      <c r="M34" s="304"/>
      <c r="N34" s="304">
        <v>3.42943133198985</v>
      </c>
      <c r="O34" s="304">
        <v>3.5449558848236107</v>
      </c>
      <c r="P34" s="304">
        <v>3.3453756633021468</v>
      </c>
      <c r="Q34" s="306"/>
      <c r="R34" s="304">
        <v>0.3827390343945089</v>
      </c>
      <c r="S34" s="304">
        <v>0.41619647860204417</v>
      </c>
      <c r="T34" s="304">
        <v>0.43228211589018939</v>
      </c>
      <c r="U34" s="306"/>
      <c r="V34" s="304">
        <v>1.5488636049974844</v>
      </c>
      <c r="W34" s="304">
        <v>1.622409564396424</v>
      </c>
      <c r="X34" s="304">
        <v>1.5340430442358262</v>
      </c>
      <c r="Y34" s="306"/>
      <c r="Z34" s="304">
        <v>1.9984381726188603</v>
      </c>
      <c r="AA34" s="304">
        <v>2.0947898171823502</v>
      </c>
      <c r="AB34" s="304">
        <v>1.7330814457419883</v>
      </c>
      <c r="AC34" s="306"/>
      <c r="AD34" s="304">
        <v>1.0050647931631109</v>
      </c>
      <c r="AE34" s="304">
        <v>1.008201827252903</v>
      </c>
      <c r="AF34" s="304">
        <v>0.68787253878375543</v>
      </c>
      <c r="AG34" s="306"/>
      <c r="AH34" s="304">
        <v>0.61544315262510807</v>
      </c>
      <c r="AI34" s="304">
        <v>0.67775549727601681</v>
      </c>
      <c r="AJ34" s="304">
        <v>0.53327394552797092</v>
      </c>
      <c r="AK34" s="306"/>
      <c r="AL34" s="304">
        <v>0.13887608425292439</v>
      </c>
      <c r="AM34" s="304">
        <v>0.19522177004917152</v>
      </c>
      <c r="AN34" s="304">
        <v>0.23878353161916241</v>
      </c>
    </row>
    <row r="35" spans="1:40" x14ac:dyDescent="0.2">
      <c r="A35" s="13" t="str">
        <f t="shared" si="63"/>
        <v>Associate professional occupations</v>
      </c>
      <c r="B35" s="304">
        <f t="shared" si="66"/>
        <v>8.3254745627551738</v>
      </c>
      <c r="C35" s="304">
        <f t="shared" si="64"/>
        <v>7.7201335950953993</v>
      </c>
      <c r="D35" s="304">
        <f t="shared" si="65"/>
        <v>7.2742340531771186</v>
      </c>
      <c r="E35" s="304"/>
      <c r="F35" s="304">
        <v>0.11952674362533044</v>
      </c>
      <c r="G35" s="304">
        <v>0.11876382863569455</v>
      </c>
      <c r="H35" s="304">
        <v>0.13315829054186185</v>
      </c>
      <c r="I35" s="304"/>
      <c r="J35" s="304">
        <v>0.93397884007811727</v>
      </c>
      <c r="K35" s="304">
        <v>0.94379169749971414</v>
      </c>
      <c r="L35" s="304">
        <v>1.042647152045115</v>
      </c>
      <c r="M35" s="304"/>
      <c r="N35" s="304">
        <v>2.1459623873533435</v>
      </c>
      <c r="O35" s="304">
        <v>2.0582869811079236</v>
      </c>
      <c r="P35" s="304">
        <v>2.0512104697863456</v>
      </c>
      <c r="Q35" s="306"/>
      <c r="R35" s="304">
        <v>0.62515651186324728</v>
      </c>
      <c r="S35" s="304">
        <v>0.62275391606495023</v>
      </c>
      <c r="T35" s="304">
        <v>0.66413370001809968</v>
      </c>
      <c r="U35" s="306"/>
      <c r="V35" s="304">
        <v>0.88701332929873844</v>
      </c>
      <c r="W35" s="304">
        <v>0.76390766163492185</v>
      </c>
      <c r="X35" s="304">
        <v>0.70281366781961685</v>
      </c>
      <c r="Y35" s="306"/>
      <c r="Z35" s="304">
        <v>1.8339399570239412</v>
      </c>
      <c r="AA35" s="304">
        <v>1.6565342872756506</v>
      </c>
      <c r="AB35" s="304">
        <v>1.4684306070145217</v>
      </c>
      <c r="AC35" s="306"/>
      <c r="AD35" s="304">
        <v>1.1376968429561851</v>
      </c>
      <c r="AE35" s="304">
        <v>1.0076280518560197</v>
      </c>
      <c r="AF35" s="304">
        <v>0.77470187720581873</v>
      </c>
      <c r="AG35" s="306"/>
      <c r="AH35" s="304">
        <v>0.5502949425087531</v>
      </c>
      <c r="AI35" s="304">
        <v>0.42948906066235948</v>
      </c>
      <c r="AJ35" s="304">
        <v>0.29057372346848553</v>
      </c>
      <c r="AK35" s="306"/>
      <c r="AL35" s="304">
        <v>9.1905008047517722E-2</v>
      </c>
      <c r="AM35" s="304">
        <v>0.11897811035816537</v>
      </c>
      <c r="AN35" s="304">
        <v>0.14656456527725362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4.6075640094274135</v>
      </c>
      <c r="C36" s="304">
        <f t="shared" si="64"/>
        <v>4.3751456181730033</v>
      </c>
      <c r="D36" s="304">
        <f t="shared" si="65"/>
        <v>3.8047089546134307</v>
      </c>
      <c r="E36" s="304"/>
      <c r="F36" s="304">
        <v>1.6503554404564615E-2</v>
      </c>
      <c r="G36" s="304">
        <v>1.8092695660430005E-2</v>
      </c>
      <c r="H36" s="304">
        <v>1.9449520150094528E-2</v>
      </c>
      <c r="I36" s="304"/>
      <c r="J36" s="304">
        <v>0.23770118734326592</v>
      </c>
      <c r="K36" s="304">
        <v>0.28751361190824787</v>
      </c>
      <c r="L36" s="304">
        <v>0.36070781582777994</v>
      </c>
      <c r="M36" s="304"/>
      <c r="N36" s="304">
        <v>0.79147003372325941</v>
      </c>
      <c r="O36" s="304">
        <v>0.84513596455682882</v>
      </c>
      <c r="P36" s="304">
        <v>0.8946270383529934</v>
      </c>
      <c r="Q36" s="306"/>
      <c r="R36" s="304">
        <v>0.30532495320373337</v>
      </c>
      <c r="S36" s="304">
        <v>0.33438021123814798</v>
      </c>
      <c r="T36" s="304">
        <v>0.37813910089653113</v>
      </c>
      <c r="U36" s="306"/>
      <c r="V36" s="304">
        <v>0.37039823045853298</v>
      </c>
      <c r="W36" s="304">
        <v>0.39075991522812925</v>
      </c>
      <c r="X36" s="304">
        <v>0.41963336786538197</v>
      </c>
      <c r="Y36" s="306"/>
      <c r="Z36" s="304">
        <v>1.0519435516217281</v>
      </c>
      <c r="AA36" s="304">
        <v>1.0421178591971263</v>
      </c>
      <c r="AB36" s="304">
        <v>0.9493191953610578</v>
      </c>
      <c r="AC36" s="306"/>
      <c r="AD36" s="304">
        <v>1.2349328563783766</v>
      </c>
      <c r="AE36" s="304">
        <v>1.0353595493392482</v>
      </c>
      <c r="AF36" s="304">
        <v>0.67186903978061874</v>
      </c>
      <c r="AG36" s="306"/>
      <c r="AH36" s="304">
        <v>0.50550237551947208</v>
      </c>
      <c r="AI36" s="304">
        <v>0.33113489572679583</v>
      </c>
      <c r="AJ36" s="304">
        <v>6.6633178400062817E-2</v>
      </c>
      <c r="AK36" s="306"/>
      <c r="AL36" s="304">
        <v>9.378726677448003E-2</v>
      </c>
      <c r="AM36" s="304">
        <v>9.0650915318049016E-2</v>
      </c>
      <c r="AN36" s="304">
        <v>4.4330697978910344E-2</v>
      </c>
    </row>
    <row r="37" spans="1:40" x14ac:dyDescent="0.2">
      <c r="A37" s="13" t="str">
        <f t="shared" si="63"/>
        <v>Skilled trades occupations</v>
      </c>
      <c r="B37" s="304">
        <f t="shared" si="66"/>
        <v>8.0339744359623619</v>
      </c>
      <c r="C37" s="304">
        <f t="shared" si="64"/>
        <v>7.473709340162257</v>
      </c>
      <c r="D37" s="304">
        <f t="shared" si="65"/>
        <v>6.0237196218801898</v>
      </c>
      <c r="E37" s="304"/>
      <c r="F37" s="304">
        <v>1.4094303391527908E-2</v>
      </c>
      <c r="G37" s="304">
        <v>1.7762996639239782E-2</v>
      </c>
      <c r="H37" s="304">
        <v>2.3445005643356144E-2</v>
      </c>
      <c r="I37" s="304"/>
      <c r="J37" s="304">
        <v>0.24880488763076095</v>
      </c>
      <c r="K37" s="304">
        <v>0.30759874231287609</v>
      </c>
      <c r="L37" s="304">
        <v>0.43350962883350097</v>
      </c>
      <c r="M37" s="304"/>
      <c r="N37" s="304">
        <v>0.52237037763223348</v>
      </c>
      <c r="O37" s="304">
        <v>0.5581047679491844</v>
      </c>
      <c r="P37" s="304">
        <v>0.64418760823624832</v>
      </c>
      <c r="Q37" s="306"/>
      <c r="R37" s="304">
        <v>0.22534458630071624</v>
      </c>
      <c r="S37" s="304">
        <v>0.23219488915754299</v>
      </c>
      <c r="T37" s="304">
        <v>0.23495619925140424</v>
      </c>
      <c r="U37" s="306"/>
      <c r="V37" s="304">
        <v>0.68477717869279242</v>
      </c>
      <c r="W37" s="304">
        <v>0.62098563046173005</v>
      </c>
      <c r="X37" s="304">
        <v>0.56388399931077893</v>
      </c>
      <c r="Y37" s="306"/>
      <c r="Z37" s="304">
        <v>2.971479566764021</v>
      </c>
      <c r="AA37" s="304">
        <v>2.7606517748299613</v>
      </c>
      <c r="AB37" s="304">
        <v>2.2951977630121112</v>
      </c>
      <c r="AC37" s="306"/>
      <c r="AD37" s="304">
        <v>1.8202299767312589</v>
      </c>
      <c r="AE37" s="304">
        <v>1.640084827453991</v>
      </c>
      <c r="AF37" s="304">
        <v>1.036236953624329</v>
      </c>
      <c r="AG37" s="306"/>
      <c r="AH37" s="304">
        <v>1.1379351914303233</v>
      </c>
      <c r="AI37" s="304">
        <v>1.0183589514868632</v>
      </c>
      <c r="AJ37" s="304">
        <v>0.56722278255244385</v>
      </c>
      <c r="AK37" s="306"/>
      <c r="AL37" s="304">
        <v>0.4089383673887288</v>
      </c>
      <c r="AM37" s="304">
        <v>0.31796675987086642</v>
      </c>
      <c r="AN37" s="304">
        <v>0.2250796814160182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0.82244403976988922</v>
      </c>
      <c r="C38" s="304">
        <f t="shared" si="64"/>
        <v>0.7936646357153283</v>
      </c>
      <c r="D38" s="304">
        <f t="shared" si="65"/>
        <v>0.75126812951176636</v>
      </c>
      <c r="E38" s="304"/>
      <c r="F38" s="304">
        <v>1.8885468076088138E-2</v>
      </c>
      <c r="G38" s="304">
        <v>2.0461737149159286E-2</v>
      </c>
      <c r="H38" s="304">
        <v>2.10964210511328E-2</v>
      </c>
      <c r="I38" s="304"/>
      <c r="J38" s="304">
        <v>1.6319746021891561E-2</v>
      </c>
      <c r="K38" s="304">
        <v>1.6559877401195112E-2</v>
      </c>
      <c r="L38" s="304">
        <v>1.6623087085621678E-2</v>
      </c>
      <c r="M38" s="304"/>
      <c r="N38" s="304">
        <v>9.1719631663441381E-2</v>
      </c>
      <c r="O38" s="304">
        <v>8.4603365262565094E-2</v>
      </c>
      <c r="P38" s="304">
        <v>7.5128953719379693E-2</v>
      </c>
      <c r="Q38" s="306"/>
      <c r="R38" s="304">
        <v>2.3685579419163574E-2</v>
      </c>
      <c r="S38" s="304">
        <v>1.9665135536600438E-2</v>
      </c>
      <c r="T38" s="304">
        <v>1.8143438794482145E-2</v>
      </c>
      <c r="U38" s="306"/>
      <c r="V38" s="304">
        <v>7.1073891278111104E-2</v>
      </c>
      <c r="W38" s="304">
        <v>6.3181541998206858E-2</v>
      </c>
      <c r="X38" s="304">
        <v>5.6373718938459758E-2</v>
      </c>
      <c r="Y38" s="306"/>
      <c r="Z38" s="304">
        <v>0.12051673487073658</v>
      </c>
      <c r="AA38" s="304">
        <v>9.4771740954092645E-2</v>
      </c>
      <c r="AB38" s="304">
        <v>8.1887040008963879E-2</v>
      </c>
      <c r="AC38" s="306"/>
      <c r="AD38" s="304">
        <v>0.13983558376806851</v>
      </c>
      <c r="AE38" s="304">
        <v>0.11855644266083669</v>
      </c>
      <c r="AF38" s="304">
        <v>8.8720678297754263E-2</v>
      </c>
      <c r="AG38" s="306"/>
      <c r="AH38" s="304">
        <v>0.28695919974545031</v>
      </c>
      <c r="AI38" s="304">
        <v>0.29873208504287529</v>
      </c>
      <c r="AJ38" s="304">
        <v>0.27663336576739861</v>
      </c>
      <c r="AK38" s="306"/>
      <c r="AL38" s="304">
        <v>5.3448204926938185E-2</v>
      </c>
      <c r="AM38" s="304">
        <v>7.7132709709796923E-2</v>
      </c>
      <c r="AN38" s="304">
        <v>0.11666142584857354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1.8561058814682803</v>
      </c>
      <c r="C39" s="304">
        <f t="shared" si="64"/>
        <v>1.8321689723262478</v>
      </c>
      <c r="D39" s="304">
        <f t="shared" si="65"/>
        <v>1.7940443382916473</v>
      </c>
      <c r="E39" s="304"/>
      <c r="F39" s="304">
        <v>1.2400248243723848E-2</v>
      </c>
      <c r="G39" s="304">
        <v>1.2060613923917317E-2</v>
      </c>
      <c r="H39" s="304">
        <v>1.1022551988352518E-2</v>
      </c>
      <c r="I39" s="304"/>
      <c r="J39" s="304">
        <v>0.14406121727096269</v>
      </c>
      <c r="K39" s="304">
        <v>0.16084854235331209</v>
      </c>
      <c r="L39" s="304">
        <v>0.19361447502324342</v>
      </c>
      <c r="M39" s="304"/>
      <c r="N39" s="304">
        <v>0.36713735894453225</v>
      </c>
      <c r="O39" s="304">
        <v>0.3855501879795506</v>
      </c>
      <c r="P39" s="304">
        <v>0.40147545120760103</v>
      </c>
      <c r="Q39" s="306"/>
      <c r="R39" s="304">
        <v>0.11305988367455137</v>
      </c>
      <c r="S39" s="304">
        <v>0.11929529738793704</v>
      </c>
      <c r="T39" s="304">
        <v>0.12402270593347518</v>
      </c>
      <c r="U39" s="306"/>
      <c r="V39" s="304">
        <v>0.12657329957741442</v>
      </c>
      <c r="W39" s="304">
        <v>0.13067974412503183</v>
      </c>
      <c r="X39" s="304">
        <v>0.13023061282304471</v>
      </c>
      <c r="Y39" s="306"/>
      <c r="Z39" s="304">
        <v>0.43756146015633451</v>
      </c>
      <c r="AA39" s="304">
        <v>0.39464888443902973</v>
      </c>
      <c r="AB39" s="304">
        <v>0.37283684645558807</v>
      </c>
      <c r="AC39" s="306"/>
      <c r="AD39" s="304">
        <v>0.34611044997132717</v>
      </c>
      <c r="AE39" s="304">
        <v>0.35067717967002671</v>
      </c>
      <c r="AF39" s="304">
        <v>0.34260117269879731</v>
      </c>
      <c r="AG39" s="306"/>
      <c r="AH39" s="304">
        <v>0.19185075006105687</v>
      </c>
      <c r="AI39" s="304">
        <v>0.14395977035387181</v>
      </c>
      <c r="AJ39" s="304">
        <v>4.6676699928650707E-2</v>
      </c>
      <c r="AK39" s="306"/>
      <c r="AL39" s="304">
        <v>0.11735121356837709</v>
      </c>
      <c r="AM39" s="304">
        <v>0.13444875209357077</v>
      </c>
      <c r="AN39" s="304">
        <v>0.17156382223289432</v>
      </c>
    </row>
    <row r="40" spans="1:40" x14ac:dyDescent="0.2">
      <c r="A40" s="13" t="str">
        <f t="shared" si="63"/>
        <v>Process, plant and machine operatives</v>
      </c>
      <c r="B40" s="304">
        <f t="shared" si="66"/>
        <v>5.2575470461898322</v>
      </c>
      <c r="C40" s="304">
        <f t="shared" si="64"/>
        <v>5.0745959733234258</v>
      </c>
      <c r="D40" s="304">
        <f t="shared" si="65"/>
        <v>4.2930989477091215</v>
      </c>
      <c r="E40" s="304"/>
      <c r="F40" s="304">
        <v>2.0029901728252954E-3</v>
      </c>
      <c r="G40" s="304">
        <v>1.8824932876394434E-3</v>
      </c>
      <c r="H40" s="304">
        <v>1.885801508427577E-3</v>
      </c>
      <c r="I40" s="304"/>
      <c r="J40" s="304">
        <v>8.1851530697011607E-2</v>
      </c>
      <c r="K40" s="304">
        <v>0.12332830741031529</v>
      </c>
      <c r="L40" s="304">
        <v>0.18169033516039637</v>
      </c>
      <c r="M40" s="304"/>
      <c r="N40" s="304">
        <v>0.19081331726588199</v>
      </c>
      <c r="O40" s="304">
        <v>0.21967039122913404</v>
      </c>
      <c r="P40" s="304">
        <v>0.26697090155523645</v>
      </c>
      <c r="Q40" s="306"/>
      <c r="R40" s="305">
        <v>0.1181606520810968</v>
      </c>
      <c r="S40" s="305">
        <v>0.1244944234034676</v>
      </c>
      <c r="T40" s="305">
        <v>0.13187271668454525</v>
      </c>
      <c r="U40" s="306"/>
      <c r="V40" s="305">
        <v>0.22915099925345594</v>
      </c>
      <c r="W40" s="305">
        <v>0.25918978309619339</v>
      </c>
      <c r="X40" s="305">
        <v>0.28950111677795276</v>
      </c>
      <c r="Y40" s="306"/>
      <c r="Z40" s="305">
        <v>1.3322128787661736</v>
      </c>
      <c r="AA40" s="305">
        <v>1.4151901872309853</v>
      </c>
      <c r="AB40" s="305">
        <v>1.3993779008164491</v>
      </c>
      <c r="AC40" s="306"/>
      <c r="AD40" s="305">
        <v>1.6324958209246143</v>
      </c>
      <c r="AE40" s="305">
        <v>1.6672080507285105</v>
      </c>
      <c r="AF40" s="305">
        <v>1.3878626982944966</v>
      </c>
      <c r="AG40" s="306"/>
      <c r="AH40" s="305">
        <v>1.204741993695154</v>
      </c>
      <c r="AI40" s="305">
        <v>1.0145852967529352</v>
      </c>
      <c r="AJ40" s="305">
        <v>0.41491635948063926</v>
      </c>
      <c r="AK40" s="306"/>
      <c r="AL40" s="305">
        <v>0.46611686333361807</v>
      </c>
      <c r="AM40" s="305">
        <v>0.24904704018424412</v>
      </c>
      <c r="AN40" s="305">
        <v>0.21902111743097846</v>
      </c>
    </row>
    <row r="41" spans="1:40" x14ac:dyDescent="0.2">
      <c r="A41" s="39" t="str">
        <f t="shared" si="63"/>
        <v>Elementary occupations</v>
      </c>
      <c r="B41" s="307">
        <f t="shared" si="66"/>
        <v>2.7421013616204584</v>
      </c>
      <c r="C41" s="307">
        <f t="shared" si="64"/>
        <v>3.2627195447971173</v>
      </c>
      <c r="D41" s="307">
        <f>SUM(H41,L41,P41,T41,X41,AB41,AF41,AJ41,AN41)</f>
        <v>3.0891185538310921</v>
      </c>
      <c r="E41" s="307"/>
      <c r="F41" s="307">
        <v>7.9623726214407813E-3</v>
      </c>
      <c r="G41" s="307">
        <v>7.3570630492053599E-3</v>
      </c>
      <c r="H41" s="307">
        <v>8.0606636802680338E-3</v>
      </c>
      <c r="I41" s="307"/>
      <c r="J41" s="307">
        <v>3.8125672310959646E-2</v>
      </c>
      <c r="K41" s="307">
        <v>4.4410481019730594E-2</v>
      </c>
      <c r="L41" s="307">
        <v>5.4394600169804214E-2</v>
      </c>
      <c r="M41" s="307"/>
      <c r="N41" s="307">
        <v>0.1470960248255897</v>
      </c>
      <c r="O41" s="307">
        <v>0.22741820797153647</v>
      </c>
      <c r="P41" s="307">
        <v>0.30209109487005553</v>
      </c>
      <c r="Q41" s="308"/>
      <c r="R41" s="307">
        <v>8.8130297687266074E-2</v>
      </c>
      <c r="S41" s="307">
        <v>0.11566578223451</v>
      </c>
      <c r="T41" s="307">
        <v>0.15202797528094528</v>
      </c>
      <c r="U41" s="308"/>
      <c r="V41" s="307">
        <v>8.0697751742657059E-2</v>
      </c>
      <c r="W41" s="307">
        <v>0.12385861713844713</v>
      </c>
      <c r="X41" s="307">
        <v>0.15679610127930399</v>
      </c>
      <c r="Y41" s="308"/>
      <c r="Z41" s="307">
        <v>0.42860576315920113</v>
      </c>
      <c r="AA41" s="307">
        <v>0.50780000292275118</v>
      </c>
      <c r="AB41" s="307">
        <v>0.54967128681811883</v>
      </c>
      <c r="AC41" s="308"/>
      <c r="AD41" s="307">
        <v>0.69736062470996263</v>
      </c>
      <c r="AE41" s="307">
        <v>0.90382478824901624</v>
      </c>
      <c r="AF41" s="307">
        <v>0.8463075259160604</v>
      </c>
      <c r="AG41" s="308"/>
      <c r="AH41" s="307">
        <v>0.93052456229527891</v>
      </c>
      <c r="AI41" s="307">
        <v>1.072526157420626</v>
      </c>
      <c r="AJ41" s="307">
        <v>0.85985665186724192</v>
      </c>
      <c r="AK41" s="308"/>
      <c r="AL41" s="307">
        <v>0.32359829226810211</v>
      </c>
      <c r="AM41" s="307">
        <v>0.25985844479129439</v>
      </c>
      <c r="AN41" s="307">
        <v>0.15991265394929421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Kent and Medway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74.808000000000135</v>
      </c>
      <c r="C50" s="305">
        <f>SUM(C51:C59)</f>
        <v>79.582999999999814</v>
      </c>
      <c r="D50" s="305">
        <f>SUM(D51:D59)</f>
        <v>85.652999999999992</v>
      </c>
      <c r="E50" s="304"/>
      <c r="F50" s="305">
        <f>SUM(F51:F59)</f>
        <v>0.30913569385333506</v>
      </c>
      <c r="G50" s="305">
        <f>SUM(G51:G59)</f>
        <v>0.3826062312546667</v>
      </c>
      <c r="H50" s="305">
        <f>SUM(H51:H59)</f>
        <v>0.57870033298263024</v>
      </c>
      <c r="I50" s="304"/>
      <c r="J50" s="305">
        <f>SUM(J51:J59)</f>
        <v>4.7757441010888835</v>
      </c>
      <c r="K50" s="305">
        <f>SUM(K51:K59)</f>
        <v>5.9445045448782645</v>
      </c>
      <c r="L50" s="305">
        <f>SUM(L51:L59)</f>
        <v>8.6551195739195457</v>
      </c>
      <c r="M50" s="304"/>
      <c r="N50" s="305">
        <f>SUM(N51:N59)</f>
        <v>8.1959848755548794</v>
      </c>
      <c r="O50" s="305">
        <f>SUM(O51:O59)</f>
        <v>8.874288840112829</v>
      </c>
      <c r="P50" s="305">
        <f>SUM(P51:P59)</f>
        <v>10.748104687723536</v>
      </c>
      <c r="Q50" s="304"/>
      <c r="R50" s="305">
        <f>SUM(R51:R59)</f>
        <v>2.9038384712646401</v>
      </c>
      <c r="S50" s="305">
        <f>SUM(S51:S59)</f>
        <v>3.1067100468946229</v>
      </c>
      <c r="T50" s="305">
        <f>SUM(T51:T59)</f>
        <v>3.932257568114077</v>
      </c>
      <c r="U50" s="304"/>
      <c r="V50" s="305">
        <f>SUM(V51:V59)</f>
        <v>6.0313970893359601</v>
      </c>
      <c r="W50" s="305">
        <f>SUM(W51:W59)</f>
        <v>6.209819044086113</v>
      </c>
      <c r="X50" s="305">
        <f>SUM(X51:X59)</f>
        <v>7.3366667907085246</v>
      </c>
      <c r="Y50" s="304"/>
      <c r="Z50" s="305">
        <f>SUM(Z51:Z59)</f>
        <v>22.136251633302248</v>
      </c>
      <c r="AA50" s="305">
        <f>SUM(AA51:AA59)</f>
        <v>22.9524964910213</v>
      </c>
      <c r="AB50" s="305">
        <f>SUM(AB51:AB59)</f>
        <v>24.559584415937259</v>
      </c>
      <c r="AC50" s="304"/>
      <c r="AD50" s="305">
        <f>SUM(AD51:AD59)</f>
        <v>17.02282965143652</v>
      </c>
      <c r="AE50" s="305">
        <f>SUM(AE51:AE59)</f>
        <v>18.328814277058768</v>
      </c>
      <c r="AF50" s="305">
        <f>SUM(AF51:AF59)</f>
        <v>18.688665996817143</v>
      </c>
      <c r="AG50" s="304"/>
      <c r="AH50" s="305">
        <f>SUM(AH51:AH59)</f>
        <v>10.181265144433789</v>
      </c>
      <c r="AI50" s="305">
        <f>SUM(AI51:AI59)</f>
        <v>10.971757314888283</v>
      </c>
      <c r="AJ50" s="305">
        <f>SUM(AJ51:AJ59)</f>
        <v>9.4478202581261517</v>
      </c>
      <c r="AK50" s="304"/>
      <c r="AL50" s="305">
        <f>SUM(AL51:AL59)</f>
        <v>3.251553339729865</v>
      </c>
      <c r="AM50" s="305">
        <f>SUM(AM51:AM59)</f>
        <v>2.8120032098049488</v>
      </c>
      <c r="AN50" s="305">
        <f>SUM(AN51:AN59)</f>
        <v>1.7060803756711174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11.399765085148626</v>
      </c>
      <c r="C51" s="304">
        <f t="shared" ref="C51:D51" si="68">SUM(G51,K51,O51,S51,W51,AA51,AE51,AI51,AM51)</f>
        <v>10.845025671679053</v>
      </c>
      <c r="D51" s="304">
        <f t="shared" si="68"/>
        <v>12.53294068563719</v>
      </c>
      <c r="E51" s="304"/>
      <c r="F51" s="304">
        <v>6.7392086698638096E-2</v>
      </c>
      <c r="G51" s="304">
        <v>7.8576490577323452E-2</v>
      </c>
      <c r="H51" s="304">
        <v>0.12063733064445888</v>
      </c>
      <c r="I51" s="304"/>
      <c r="J51" s="304">
        <v>1.3502026749009237</v>
      </c>
      <c r="K51" s="304">
        <v>1.4629464095998936</v>
      </c>
      <c r="L51" s="304">
        <v>2.1706200881335378</v>
      </c>
      <c r="M51" s="304"/>
      <c r="N51" s="304">
        <v>2.1286731207673628</v>
      </c>
      <c r="O51" s="304">
        <v>1.9982391496732328</v>
      </c>
      <c r="P51" s="304">
        <v>2.2776390727136775</v>
      </c>
      <c r="Q51" s="304"/>
      <c r="R51" s="304">
        <v>0.56255353454157009</v>
      </c>
      <c r="S51" s="304">
        <v>0.4892321905011518</v>
      </c>
      <c r="T51" s="304">
        <v>0.52839972597616924</v>
      </c>
      <c r="U51" s="304"/>
      <c r="V51" s="304">
        <v>1.3986915931052972</v>
      </c>
      <c r="W51" s="304">
        <v>1.2531581179708724</v>
      </c>
      <c r="X51" s="304">
        <v>1.4808458041553307</v>
      </c>
      <c r="Y51" s="304"/>
      <c r="Z51" s="304">
        <v>2.8646783997809848</v>
      </c>
      <c r="AA51" s="304">
        <v>2.6240751141111525</v>
      </c>
      <c r="AB51" s="304">
        <v>3.1388517866775683</v>
      </c>
      <c r="AC51" s="304"/>
      <c r="AD51" s="304">
        <v>1.7079153776876452</v>
      </c>
      <c r="AE51" s="304">
        <v>1.5639994061338138</v>
      </c>
      <c r="AF51" s="304">
        <v>1.5155850190408411</v>
      </c>
      <c r="AG51" s="304"/>
      <c r="AH51" s="304">
        <v>0.97225468287117267</v>
      </c>
      <c r="AI51" s="304">
        <v>0.91777595618679386</v>
      </c>
      <c r="AJ51" s="304">
        <v>0.74910678736918801</v>
      </c>
      <c r="AK51" s="304"/>
      <c r="AL51" s="304">
        <v>0.34740361479503312</v>
      </c>
      <c r="AM51" s="304">
        <v>0.45702283692481982</v>
      </c>
      <c r="AN51" s="304">
        <v>0.55125507092641857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10.613068500445403</v>
      </c>
      <c r="C52" s="304">
        <f t="shared" ref="C52:C59" si="70">SUM(G52,K52,O52,S52,W52,AA52,AE52,AI52,AM52)</f>
        <v>12.553528905972881</v>
      </c>
      <c r="D52" s="304">
        <f t="shared" ref="D52:D59" si="71">SUM(H52,L52,P52,T52,X52,AB52,AF52,AJ52,AN52)</f>
        <v>15.23100860746356</v>
      </c>
      <c r="E52" s="304"/>
      <c r="F52" s="304">
        <v>0.12424033339036611</v>
      </c>
      <c r="G52" s="304">
        <v>0.15512053108631962</v>
      </c>
      <c r="H52" s="304">
        <v>0.21393163013665398</v>
      </c>
      <c r="I52" s="304"/>
      <c r="J52" s="304">
        <v>1.9257810573848433</v>
      </c>
      <c r="K52" s="304">
        <v>2.603307608918942</v>
      </c>
      <c r="L52" s="304">
        <v>3.8012483221942306</v>
      </c>
      <c r="M52" s="304"/>
      <c r="N52" s="304">
        <v>2.442077840145759</v>
      </c>
      <c r="O52" s="304">
        <v>2.5820057498312141</v>
      </c>
      <c r="P52" s="304">
        <v>2.8451409111542314</v>
      </c>
      <c r="Q52" s="304"/>
      <c r="R52" s="304">
        <v>0.3335837661673946</v>
      </c>
      <c r="S52" s="304">
        <v>0.29249267098606524</v>
      </c>
      <c r="T52" s="304">
        <v>0.35831413827949432</v>
      </c>
      <c r="U52" s="304"/>
      <c r="V52" s="304">
        <v>0.95436292861642458</v>
      </c>
      <c r="W52" s="304">
        <v>0.87985832146975851</v>
      </c>
      <c r="X52" s="304">
        <v>0.68653302436770591</v>
      </c>
      <c r="Y52" s="304"/>
      <c r="Z52" s="304">
        <v>2.6829966421216742</v>
      </c>
      <c r="AA52" s="304">
        <v>3.3598683147957855</v>
      </c>
      <c r="AB52" s="304">
        <v>4.470792253810508</v>
      </c>
      <c r="AC52" s="304"/>
      <c r="AD52" s="304">
        <v>1.4112284647070839</v>
      </c>
      <c r="AE52" s="304">
        <v>1.7874885663497226</v>
      </c>
      <c r="AF52" s="304">
        <v>2.0574332017688617</v>
      </c>
      <c r="AG52" s="304"/>
      <c r="AH52" s="304">
        <v>0.55095122194215584</v>
      </c>
      <c r="AI52" s="304">
        <v>0.62697251955751698</v>
      </c>
      <c r="AJ52" s="304">
        <v>0.52918598704598818</v>
      </c>
      <c r="AK52" s="304"/>
      <c r="AL52" s="304">
        <v>0.18784624596970073</v>
      </c>
      <c r="AM52" s="304">
        <v>0.26641462297755608</v>
      </c>
      <c r="AN52" s="304">
        <v>0.26842913870588525</v>
      </c>
    </row>
    <row r="53" spans="1:40" x14ac:dyDescent="0.2">
      <c r="A53" s="13" t="str">
        <f t="shared" si="67"/>
        <v>Associate professional occupations</v>
      </c>
      <c r="B53" s="304">
        <f t="shared" si="69"/>
        <v>5.842284941576982</v>
      </c>
      <c r="C53" s="304">
        <f t="shared" si="70"/>
        <v>6.0632693421007344</v>
      </c>
      <c r="D53" s="304">
        <f t="shared" si="71"/>
        <v>6.9977242960378563</v>
      </c>
      <c r="E53" s="304"/>
      <c r="F53" s="304">
        <v>1.8254041878137083E-2</v>
      </c>
      <c r="G53" s="304">
        <v>2.0430415107743138E-2</v>
      </c>
      <c r="H53" s="304">
        <v>3.2246286584075752E-2</v>
      </c>
      <c r="I53" s="304"/>
      <c r="J53" s="304">
        <v>0.58978843598973008</v>
      </c>
      <c r="K53" s="304">
        <v>0.70632067167022161</v>
      </c>
      <c r="L53" s="304">
        <v>1.0244696053810085</v>
      </c>
      <c r="M53" s="304"/>
      <c r="N53" s="304">
        <v>1.0203046855356259</v>
      </c>
      <c r="O53" s="304">
        <v>1.0568987766716336</v>
      </c>
      <c r="P53" s="304">
        <v>1.2374795285467566</v>
      </c>
      <c r="Q53" s="304"/>
      <c r="R53" s="304">
        <v>0.48207646722790665</v>
      </c>
      <c r="S53" s="304">
        <v>0.5413860080251014</v>
      </c>
      <c r="T53" s="304">
        <v>0.68871569225417584</v>
      </c>
      <c r="U53" s="304"/>
      <c r="V53" s="304">
        <v>0.85444681945943879</v>
      </c>
      <c r="W53" s="304">
        <v>0.81931486848391377</v>
      </c>
      <c r="X53" s="304">
        <v>0.93064366988551295</v>
      </c>
      <c r="Y53" s="304"/>
      <c r="Z53" s="304">
        <v>1.1537570754664668</v>
      </c>
      <c r="AA53" s="304">
        <v>1.0463019405377696</v>
      </c>
      <c r="AB53" s="304">
        <v>1.0647123929082019</v>
      </c>
      <c r="AC53" s="304"/>
      <c r="AD53" s="304">
        <v>0.97151742131042373</v>
      </c>
      <c r="AE53" s="304">
        <v>1.0300904391892052</v>
      </c>
      <c r="AF53" s="304">
        <v>1.1364360255370811</v>
      </c>
      <c r="AG53" s="304"/>
      <c r="AH53" s="304">
        <v>0.64298677650114999</v>
      </c>
      <c r="AI53" s="304">
        <v>0.73220941714048882</v>
      </c>
      <c r="AJ53" s="304">
        <v>0.690920409853791</v>
      </c>
      <c r="AK53" s="304"/>
      <c r="AL53" s="304">
        <v>0.10915321820810328</v>
      </c>
      <c r="AM53" s="304">
        <v>0.11031680527465788</v>
      </c>
      <c r="AN53" s="304">
        <v>0.19210068508725223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6.7205455497725053</v>
      </c>
      <c r="C54" s="304">
        <f t="shared" si="70"/>
        <v>6.9056321504128677</v>
      </c>
      <c r="D54" s="304">
        <f t="shared" si="71"/>
        <v>6.7753364584194653</v>
      </c>
      <c r="E54" s="304"/>
      <c r="F54" s="304">
        <v>6.8323006987293086E-2</v>
      </c>
      <c r="G54" s="304">
        <v>9.0910828668986754E-2</v>
      </c>
      <c r="H54" s="304">
        <v>0.15813925497195785</v>
      </c>
      <c r="I54" s="304"/>
      <c r="J54" s="304">
        <v>0.35964229489332772</v>
      </c>
      <c r="K54" s="304">
        <v>0.49377513009058016</v>
      </c>
      <c r="L54" s="304">
        <v>0.68516579550923906</v>
      </c>
      <c r="M54" s="304"/>
      <c r="N54" s="304">
        <v>1.1004892367942776</v>
      </c>
      <c r="O54" s="304">
        <v>1.4178954672689992</v>
      </c>
      <c r="P54" s="304">
        <v>2.0566928695198565</v>
      </c>
      <c r="Q54" s="304"/>
      <c r="R54" s="304">
        <v>0.65644160380510563</v>
      </c>
      <c r="S54" s="304">
        <v>0.75214358834652983</v>
      </c>
      <c r="T54" s="304">
        <v>1.0300893955631742</v>
      </c>
      <c r="U54" s="304"/>
      <c r="V54" s="304">
        <v>0.47289723768160818</v>
      </c>
      <c r="W54" s="304">
        <v>0.5526271303168292</v>
      </c>
      <c r="X54" s="304">
        <v>0.80370472876489252</v>
      </c>
      <c r="Y54" s="304"/>
      <c r="Z54" s="304">
        <v>1.2118587453842433</v>
      </c>
      <c r="AA54" s="304">
        <v>1.0823505316052224</v>
      </c>
      <c r="AB54" s="304">
        <v>0.57061917618696001</v>
      </c>
      <c r="AC54" s="304"/>
      <c r="AD54" s="304">
        <v>1.0571787833594257</v>
      </c>
      <c r="AE54" s="304">
        <v>0.83647086977861307</v>
      </c>
      <c r="AF54" s="304">
        <v>0.36473496730644134</v>
      </c>
      <c r="AG54" s="304"/>
      <c r="AH54" s="304">
        <v>1.5004736429785501</v>
      </c>
      <c r="AI54" s="304">
        <v>1.6413268232833778</v>
      </c>
      <c r="AJ54" s="304">
        <v>1.0957635372251475</v>
      </c>
      <c r="AK54" s="304"/>
      <c r="AL54" s="304">
        <v>0.29324099788867364</v>
      </c>
      <c r="AM54" s="304">
        <v>3.8131781053729594E-2</v>
      </c>
      <c r="AN54" s="304">
        <v>1.042673337179556E-2</v>
      </c>
    </row>
    <row r="55" spans="1:40" x14ac:dyDescent="0.2">
      <c r="A55" s="13" t="str">
        <f t="shared" si="67"/>
        <v>Skilled trades occupations</v>
      </c>
      <c r="B55" s="304">
        <f t="shared" si="69"/>
        <v>29.018285337453534</v>
      </c>
      <c r="C55" s="304">
        <f t="shared" si="70"/>
        <v>30.770021711041085</v>
      </c>
      <c r="D55" s="304">
        <f t="shared" si="71"/>
        <v>30.771966811881509</v>
      </c>
      <c r="E55" s="304"/>
      <c r="F55" s="304">
        <v>5.825286767491839E-3</v>
      </c>
      <c r="G55" s="304">
        <v>6.7786325115841636E-3</v>
      </c>
      <c r="H55" s="304">
        <v>8.7986041998924548E-3</v>
      </c>
      <c r="I55" s="304"/>
      <c r="J55" s="304">
        <v>0.31552092083326866</v>
      </c>
      <c r="K55" s="304">
        <v>0.39437247878042991</v>
      </c>
      <c r="L55" s="304">
        <v>0.56407964647115838</v>
      </c>
      <c r="M55" s="304"/>
      <c r="N55" s="304">
        <v>1.0315080669004317</v>
      </c>
      <c r="O55" s="304">
        <v>1.2478492052333998</v>
      </c>
      <c r="P55" s="304">
        <v>1.5916945527541473</v>
      </c>
      <c r="Q55" s="304"/>
      <c r="R55" s="304">
        <v>0.64545287798375417</v>
      </c>
      <c r="S55" s="304">
        <v>0.75588320443017154</v>
      </c>
      <c r="T55" s="304">
        <v>0.94577648728240693</v>
      </c>
      <c r="U55" s="304"/>
      <c r="V55" s="304">
        <v>1.7388729043784925</v>
      </c>
      <c r="W55" s="304">
        <v>1.9686641633669495</v>
      </c>
      <c r="X55" s="304">
        <v>2.4862028671043355</v>
      </c>
      <c r="Y55" s="304"/>
      <c r="Z55" s="304">
        <v>11.017745108842622</v>
      </c>
      <c r="AA55" s="304">
        <v>11.050255341960472</v>
      </c>
      <c r="AB55" s="304">
        <v>10.425916373093738</v>
      </c>
      <c r="AC55" s="304"/>
      <c r="AD55" s="304">
        <v>8.7135851439234759</v>
      </c>
      <c r="AE55" s="304">
        <v>9.5481827162648152</v>
      </c>
      <c r="AF55" s="304">
        <v>9.8527652565306205</v>
      </c>
      <c r="AG55" s="304"/>
      <c r="AH55" s="304">
        <v>4.0247980986650758</v>
      </c>
      <c r="AI55" s="304">
        <v>4.4761836551603791</v>
      </c>
      <c r="AJ55" s="304">
        <v>4.5918858980115118</v>
      </c>
      <c r="AK55" s="304"/>
      <c r="AL55" s="304">
        <v>1.5249769291589195</v>
      </c>
      <c r="AM55" s="304">
        <v>1.3218523133328843</v>
      </c>
      <c r="AN55" s="304">
        <v>0.30484712643369793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0.28122446542718527</v>
      </c>
      <c r="C56" s="304">
        <f t="shared" si="70"/>
        <v>0.26357012466621516</v>
      </c>
      <c r="D56" s="304">
        <f t="shared" si="71"/>
        <v>0.28318022047757285</v>
      </c>
      <c r="E56" s="304"/>
      <c r="F56" s="304">
        <v>3.3162030008300405E-4</v>
      </c>
      <c r="G56" s="304">
        <v>2.2368393605876047E-4</v>
      </c>
      <c r="H56" s="304">
        <v>2.7737105304390087E-4</v>
      </c>
      <c r="I56" s="304"/>
      <c r="J56" s="304">
        <v>9.1334938901085575E-3</v>
      </c>
      <c r="K56" s="304">
        <v>9.7264101739613449E-3</v>
      </c>
      <c r="L56" s="304">
        <v>1.126233618929165E-2</v>
      </c>
      <c r="M56" s="304"/>
      <c r="N56" s="304">
        <v>1.293705603708056E-2</v>
      </c>
      <c r="O56" s="304">
        <v>1.1368931585151575E-2</v>
      </c>
      <c r="P56" s="304">
        <v>1.2073295840657984E-2</v>
      </c>
      <c r="Q56" s="304"/>
      <c r="R56" s="304">
        <v>2.396729107888513E-3</v>
      </c>
      <c r="S56" s="304">
        <v>2.1071041465766768E-3</v>
      </c>
      <c r="T56" s="304">
        <v>2.3256520365620265E-3</v>
      </c>
      <c r="U56" s="304"/>
      <c r="V56" s="304">
        <v>9.2345422577319192E-3</v>
      </c>
      <c r="W56" s="304">
        <v>8.640745194795239E-3</v>
      </c>
      <c r="X56" s="304">
        <v>9.6302211315551587E-3</v>
      </c>
      <c r="Y56" s="304"/>
      <c r="Z56" s="304">
        <v>8.3740031595533615E-2</v>
      </c>
      <c r="AA56" s="304">
        <v>9.4413544749331654E-2</v>
      </c>
      <c r="AB56" s="304">
        <v>0.11832859604128176</v>
      </c>
      <c r="AC56" s="304"/>
      <c r="AD56" s="304">
        <v>1.6872363306435417E-2</v>
      </c>
      <c r="AE56" s="304">
        <v>1.4480393988750466E-2</v>
      </c>
      <c r="AF56" s="304">
        <v>1.5177563043746872E-2</v>
      </c>
      <c r="AG56" s="304"/>
      <c r="AH56" s="304">
        <v>8.175574592797491E-2</v>
      </c>
      <c r="AI56" s="304">
        <v>6.5662835425929919E-2</v>
      </c>
      <c r="AJ56" s="304">
        <v>6.0883727554802911E-2</v>
      </c>
      <c r="AK56" s="304"/>
      <c r="AL56" s="304">
        <v>6.4822883004348797E-2</v>
      </c>
      <c r="AM56" s="304">
        <v>5.6946475465659487E-2</v>
      </c>
      <c r="AN56" s="304">
        <v>5.3221457586630598E-2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1.2661756841008225</v>
      </c>
      <c r="C57" s="304">
        <f t="shared" si="70"/>
        <v>1.3573818124398551</v>
      </c>
      <c r="D57" s="304">
        <f t="shared" si="71"/>
        <v>1.464228933136255</v>
      </c>
      <c r="E57" s="304"/>
      <c r="F57" s="304">
        <v>4.544833372516946E-3</v>
      </c>
      <c r="G57" s="304">
        <v>5.9181584109166902E-3</v>
      </c>
      <c r="H57" s="304">
        <v>8.9114191849467232E-3</v>
      </c>
      <c r="I57" s="304"/>
      <c r="J57" s="304">
        <v>9.2607788928333934E-2</v>
      </c>
      <c r="K57" s="304">
        <v>9.3479035845729863E-2</v>
      </c>
      <c r="L57" s="304">
        <v>0.10437469244458004</v>
      </c>
      <c r="M57" s="304"/>
      <c r="N57" s="304">
        <v>0.23592370856092254</v>
      </c>
      <c r="O57" s="304">
        <v>0.26616946328165303</v>
      </c>
      <c r="P57" s="304">
        <v>0.31324182923053823</v>
      </c>
      <c r="Q57" s="304"/>
      <c r="R57" s="304">
        <v>6.1100681939363695E-2</v>
      </c>
      <c r="S57" s="304">
        <v>7.1921910239556672E-2</v>
      </c>
      <c r="T57" s="304">
        <v>8.5472529069057973E-2</v>
      </c>
      <c r="U57" s="304"/>
      <c r="V57" s="304">
        <v>7.5606062960395598E-2</v>
      </c>
      <c r="W57" s="304">
        <v>8.3960391546327187E-2</v>
      </c>
      <c r="X57" s="304">
        <v>9.9881328663539715E-2</v>
      </c>
      <c r="Y57" s="304"/>
      <c r="Z57" s="304">
        <v>0.48370654054798423</v>
      </c>
      <c r="AA57" s="304">
        <v>0.51016097504582159</v>
      </c>
      <c r="AB57" s="304">
        <v>0.60484452731351168</v>
      </c>
      <c r="AC57" s="304"/>
      <c r="AD57" s="304">
        <v>7.381199724396649E-2</v>
      </c>
      <c r="AE57" s="304">
        <v>6.2698676053988697E-2</v>
      </c>
      <c r="AF57" s="304">
        <v>3.8484657798724412E-2</v>
      </c>
      <c r="AG57" s="304"/>
      <c r="AH57" s="304">
        <v>0.13117688349167186</v>
      </c>
      <c r="AI57" s="304">
        <v>0.12561774992921743</v>
      </c>
      <c r="AJ57" s="304">
        <v>2.8054278952930074E-2</v>
      </c>
      <c r="AK57" s="304"/>
      <c r="AL57" s="304">
        <v>0.1076971870556674</v>
      </c>
      <c r="AM57" s="304">
        <v>0.13745545208664389</v>
      </c>
      <c r="AN57" s="304">
        <v>0.18096367047842601</v>
      </c>
    </row>
    <row r="58" spans="1:40" x14ac:dyDescent="0.2">
      <c r="A58" s="13" t="str">
        <f t="shared" si="67"/>
        <v>Process, plant and machine operatives</v>
      </c>
      <c r="B58" s="304">
        <f t="shared" si="69"/>
        <v>5.6790632620438677</v>
      </c>
      <c r="C58" s="304">
        <f t="shared" si="70"/>
        <v>6.2620079368559178</v>
      </c>
      <c r="D58" s="304">
        <f t="shared" si="71"/>
        <v>6.4758255414032346</v>
      </c>
      <c r="E58" s="304"/>
      <c r="F58" s="304">
        <v>1.9751551745849354E-2</v>
      </c>
      <c r="G58" s="304">
        <v>2.413281388387534E-2</v>
      </c>
      <c r="H58" s="304">
        <v>3.5168774904680226E-2</v>
      </c>
      <c r="I58" s="304"/>
      <c r="J58" s="304">
        <v>7.5948930893895636E-2</v>
      </c>
      <c r="K58" s="304">
        <v>0.10428519437617029</v>
      </c>
      <c r="L58" s="304">
        <v>0.17472580290415116</v>
      </c>
      <c r="M58" s="304"/>
      <c r="N58" s="304">
        <v>0.11599091722125372</v>
      </c>
      <c r="O58" s="304">
        <v>0.14655039131231268</v>
      </c>
      <c r="P58" s="304">
        <v>0.22583646821951714</v>
      </c>
      <c r="Q58" s="304"/>
      <c r="R58" s="304">
        <v>0.13526505359640395</v>
      </c>
      <c r="S58" s="304">
        <v>0.17198810108958454</v>
      </c>
      <c r="T58" s="304">
        <v>0.26168847979989879</v>
      </c>
      <c r="U58" s="304"/>
      <c r="V58" s="304">
        <v>0.31602925943458571</v>
      </c>
      <c r="W58" s="304">
        <v>0.35832949998836922</v>
      </c>
      <c r="X58" s="304">
        <v>0.44253761106356077</v>
      </c>
      <c r="Y58" s="304"/>
      <c r="Z58" s="304">
        <v>1.5671421019747296</v>
      </c>
      <c r="AA58" s="304">
        <v>1.821146223716537</v>
      </c>
      <c r="AB58" s="304">
        <v>2.2320626486299266</v>
      </c>
      <c r="AC58" s="304"/>
      <c r="AD58" s="304">
        <v>1.9299167800372965</v>
      </c>
      <c r="AE58" s="304">
        <v>2.1810833331350179</v>
      </c>
      <c r="AF58" s="304">
        <v>2.2692822743390488</v>
      </c>
      <c r="AG58" s="304"/>
      <c r="AH58" s="304">
        <v>1.233027965516341</v>
      </c>
      <c r="AI58" s="304">
        <v>1.2096100369787468</v>
      </c>
      <c r="AJ58" s="304">
        <v>0.77528842048935986</v>
      </c>
      <c r="AK58" s="304"/>
      <c r="AL58" s="304">
        <v>0.28599070162351248</v>
      </c>
      <c r="AM58" s="304">
        <v>0.24488234237530385</v>
      </c>
      <c r="AN58" s="304">
        <v>5.9235061053091217E-2</v>
      </c>
    </row>
    <row r="59" spans="1:40" x14ac:dyDescent="0.2">
      <c r="A59" s="13" t="str">
        <f t="shared" si="67"/>
        <v>Elementary occupations</v>
      </c>
      <c r="B59" s="304">
        <f t="shared" si="69"/>
        <v>3.9875871740311979</v>
      </c>
      <c r="C59" s="304">
        <f t="shared" si="70"/>
        <v>4.5625623448311865</v>
      </c>
      <c r="D59" s="304">
        <f t="shared" si="71"/>
        <v>5.1207884455433419</v>
      </c>
      <c r="E59" s="304"/>
      <c r="F59" s="304">
        <v>4.7293271295955599E-4</v>
      </c>
      <c r="G59" s="304">
        <v>5.1467707185878266E-4</v>
      </c>
      <c r="H59" s="304">
        <v>5.8966130292045598E-4</v>
      </c>
      <c r="I59" s="304"/>
      <c r="J59" s="304">
        <v>5.7118503374451499E-2</v>
      </c>
      <c r="K59" s="304">
        <v>7.6291605422335346E-2</v>
      </c>
      <c r="L59" s="304">
        <v>0.11917328469234814</v>
      </c>
      <c r="M59" s="304"/>
      <c r="N59" s="304">
        <v>0.10808024359216492</v>
      </c>
      <c r="O59" s="304">
        <v>0.14731170525523324</v>
      </c>
      <c r="P59" s="304">
        <v>0.18830615974415224</v>
      </c>
      <c r="Q59" s="304"/>
      <c r="R59" s="304">
        <v>2.4967756895252647E-2</v>
      </c>
      <c r="S59" s="304">
        <v>2.9555269129884622E-2</v>
      </c>
      <c r="T59" s="304">
        <v>3.147546785313781E-2</v>
      </c>
      <c r="U59" s="304"/>
      <c r="V59" s="304">
        <v>0.21125574144198572</v>
      </c>
      <c r="W59" s="304">
        <v>0.28526580574829813</v>
      </c>
      <c r="X59" s="304">
        <v>0.39668753557209169</v>
      </c>
      <c r="Y59" s="304"/>
      <c r="Z59" s="304">
        <v>1.0706269875880103</v>
      </c>
      <c r="AA59" s="304">
        <v>1.3639245044992112</v>
      </c>
      <c r="AB59" s="304">
        <v>1.9334566612755624</v>
      </c>
      <c r="AC59" s="304"/>
      <c r="AD59" s="304">
        <v>1.1408033198607694</v>
      </c>
      <c r="AE59" s="304">
        <v>1.3043198761648422</v>
      </c>
      <c r="AF59" s="304">
        <v>1.4387670314517775</v>
      </c>
      <c r="AG59" s="304"/>
      <c r="AH59" s="304">
        <v>1.0438401265396975</v>
      </c>
      <c r="AI59" s="304">
        <v>1.17639832122583</v>
      </c>
      <c r="AJ59" s="304">
        <v>0.9267312116234323</v>
      </c>
      <c r="AK59" s="304"/>
      <c r="AL59" s="304">
        <v>0.33042156202590628</v>
      </c>
      <c r="AM59" s="304">
        <v>0.17898058031369349</v>
      </c>
      <c r="AN59" s="304">
        <v>8.5601432027919894E-2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237.1110000000003</v>
      </c>
      <c r="C62" s="305">
        <f>SUM(C63:C71)</f>
        <v>242.8369999999999</v>
      </c>
      <c r="D62" s="305">
        <f>SUM(D63:D71)</f>
        <v>253.53200000000001</v>
      </c>
      <c r="E62" s="304"/>
      <c r="F62" s="305">
        <f>SUM(F63:F71)</f>
        <v>0.90148069646987294</v>
      </c>
      <c r="G62" s="305">
        <f>SUM(G63:G71)</f>
        <v>1.1497429164617559</v>
      </c>
      <c r="H62" s="305">
        <f>SUM(H63:H71)</f>
        <v>1.7747510402627813</v>
      </c>
      <c r="I62" s="304"/>
      <c r="J62" s="305">
        <f>SUM(J63:J71)</f>
        <v>11.047259963584127</v>
      </c>
      <c r="K62" s="305">
        <f>SUM(K63:K71)</f>
        <v>13.508972457470193</v>
      </c>
      <c r="L62" s="305">
        <f>SUM(L63:L71)</f>
        <v>20.114316191127884</v>
      </c>
      <c r="M62" s="304"/>
      <c r="N62" s="305">
        <f>SUM(N63:N71)</f>
        <v>37.059881615734071</v>
      </c>
      <c r="O62" s="305">
        <f>SUM(O63:O71)</f>
        <v>41.80276543851582</v>
      </c>
      <c r="P62" s="305">
        <f>SUM(P63:P71)</f>
        <v>55.090039403024129</v>
      </c>
      <c r="Q62" s="304"/>
      <c r="R62" s="305">
        <f>SUM(R63:R71)</f>
        <v>11.025999922807248</v>
      </c>
      <c r="S62" s="305">
        <f>SUM(S63:S71)</f>
        <v>12.078330475840456</v>
      </c>
      <c r="T62" s="305">
        <f>SUM(T63:T71)</f>
        <v>15.636348794839812</v>
      </c>
      <c r="U62" s="304"/>
      <c r="V62" s="305">
        <f>SUM(V63:V71)</f>
        <v>12.751182415695602</v>
      </c>
      <c r="W62" s="305">
        <f>SUM(W63:W71)</f>
        <v>13.683106252482025</v>
      </c>
      <c r="X62" s="305">
        <f>SUM(X63:X71)</f>
        <v>17.237429517761715</v>
      </c>
      <c r="Y62" s="304"/>
      <c r="Z62" s="305">
        <f>SUM(Z63:Z71)</f>
        <v>58.022563445735884</v>
      </c>
      <c r="AA62" s="305">
        <f>SUM(AA63:AA71)</f>
        <v>58.232156475595374</v>
      </c>
      <c r="AB62" s="305">
        <f>SUM(AB63:AB71)</f>
        <v>62.756355620740266</v>
      </c>
      <c r="AC62" s="304"/>
      <c r="AD62" s="305">
        <f>SUM(AD63:AD71)</f>
        <v>57.703025138693242</v>
      </c>
      <c r="AE62" s="305">
        <f>SUM(AE63:AE71)</f>
        <v>57.334416445395398</v>
      </c>
      <c r="AF62" s="305">
        <f>SUM(AF63:AF71)</f>
        <v>51.146956495362154</v>
      </c>
      <c r="AG62" s="304"/>
      <c r="AH62" s="305">
        <f>SUM(AH63:AH71)</f>
        <v>36.442264660167659</v>
      </c>
      <c r="AI62" s="305">
        <f>SUM(AI63:AI71)</f>
        <v>33.933790286458887</v>
      </c>
      <c r="AJ62" s="305">
        <f>SUM(AJ63:AJ71)</f>
        <v>19.444273904818431</v>
      </c>
      <c r="AK62" s="304"/>
      <c r="AL62" s="305">
        <f>SUM(AL63:AL71)</f>
        <v>12.157342141112602</v>
      </c>
      <c r="AM62" s="305">
        <f>SUM(AM63:AM71)</f>
        <v>11.113719251780015</v>
      </c>
      <c r="AN62" s="305">
        <f>SUM(AN63:AN71)</f>
        <v>10.331529032062837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31.646732397771775</v>
      </c>
      <c r="C63" s="304">
        <f t="shared" ref="C63:C71" si="73">SUM(G63,K63,O63,S63,W63,AA63,AE63,AI63,AM63)</f>
        <v>30.584714040546501</v>
      </c>
      <c r="D63" s="304">
        <f t="shared" ref="D63:D71" si="74">SUM(H63,L63,P63,T63,X63,AB63,AF63,AJ63,AN63)</f>
        <v>34.410382467049416</v>
      </c>
      <c r="E63" s="304"/>
      <c r="F63" s="304">
        <v>0.14356966004619739</v>
      </c>
      <c r="G63" s="304">
        <v>0.16875973552597828</v>
      </c>
      <c r="H63" s="304">
        <v>0.26451877951697711</v>
      </c>
      <c r="I63" s="304"/>
      <c r="J63" s="304">
        <v>2.2886261462435926</v>
      </c>
      <c r="K63" s="304">
        <v>2.5185506644266638</v>
      </c>
      <c r="L63" s="304">
        <v>3.6670045479607887</v>
      </c>
      <c r="M63" s="304"/>
      <c r="N63" s="304">
        <v>7.9359412820475868</v>
      </c>
      <c r="O63" s="304">
        <v>8.0653300645477675</v>
      </c>
      <c r="P63" s="304">
        <v>10.398172818830378</v>
      </c>
      <c r="Q63" s="304"/>
      <c r="R63" s="304">
        <v>1.5980256057961379</v>
      </c>
      <c r="S63" s="304">
        <v>1.5431790380460186</v>
      </c>
      <c r="T63" s="304">
        <v>1.995032184958899</v>
      </c>
      <c r="U63" s="304"/>
      <c r="V63" s="304">
        <v>2.0408192801299863</v>
      </c>
      <c r="W63" s="304">
        <v>1.9517307564270896</v>
      </c>
      <c r="X63" s="304">
        <v>2.3502295185791917</v>
      </c>
      <c r="Y63" s="304"/>
      <c r="Z63" s="304">
        <v>6.4405912656338336</v>
      </c>
      <c r="AA63" s="304">
        <v>5.9632281331234829</v>
      </c>
      <c r="AB63" s="304">
        <v>6.9078287304005244</v>
      </c>
      <c r="AC63" s="304"/>
      <c r="AD63" s="304">
        <v>6.2868172110683718</v>
      </c>
      <c r="AE63" s="304">
        <v>5.7136738421465569</v>
      </c>
      <c r="AF63" s="304">
        <v>5.086970394893398</v>
      </c>
      <c r="AG63" s="304"/>
      <c r="AH63" s="304">
        <v>4.3826213252071717</v>
      </c>
      <c r="AI63" s="304">
        <v>4.154810012820624</v>
      </c>
      <c r="AJ63" s="304">
        <v>3.113620629542142</v>
      </c>
      <c r="AK63" s="304"/>
      <c r="AL63" s="304">
        <v>0.52972062159889777</v>
      </c>
      <c r="AM63" s="304">
        <v>0.5054517934823225</v>
      </c>
      <c r="AN63" s="304">
        <v>0.62700486236711295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20.77869572820439</v>
      </c>
      <c r="C64" s="304">
        <f t="shared" si="73"/>
        <v>23.559181064887394</v>
      </c>
      <c r="D64" s="304">
        <f t="shared" si="74"/>
        <v>27.394768546218877</v>
      </c>
      <c r="E64" s="304"/>
      <c r="F64" s="304">
        <v>0.3838931330278384</v>
      </c>
      <c r="G64" s="304">
        <v>0.5123220092336942</v>
      </c>
      <c r="H64" s="304">
        <v>0.80299150978122613</v>
      </c>
      <c r="I64" s="304"/>
      <c r="J64" s="304">
        <v>2.5025484961249194</v>
      </c>
      <c r="K64" s="304">
        <v>3.2264989384454914</v>
      </c>
      <c r="L64" s="304">
        <v>4.717748423263731</v>
      </c>
      <c r="M64" s="304"/>
      <c r="N64" s="304">
        <v>5.8262620915289185</v>
      </c>
      <c r="O64" s="304">
        <v>6.850609888291725</v>
      </c>
      <c r="P64" s="304">
        <v>8.7280223977490383</v>
      </c>
      <c r="Q64" s="304"/>
      <c r="R64" s="304">
        <v>0.87854520611345022</v>
      </c>
      <c r="S64" s="304">
        <v>0.91301691814900576</v>
      </c>
      <c r="T64" s="304">
        <v>1.0338869255221945</v>
      </c>
      <c r="U64" s="304"/>
      <c r="V64" s="304">
        <v>1.2844489074273771</v>
      </c>
      <c r="W64" s="304">
        <v>1.4787336571600198</v>
      </c>
      <c r="X64" s="304">
        <v>1.8498108248537772</v>
      </c>
      <c r="Y64" s="304"/>
      <c r="Z64" s="304">
        <v>4.3113336473900015</v>
      </c>
      <c r="AA64" s="304">
        <v>4.7334846727920388</v>
      </c>
      <c r="AB64" s="304">
        <v>5.4996426971729262</v>
      </c>
      <c r="AC64" s="304"/>
      <c r="AD64" s="304">
        <v>3.2299059521778837</v>
      </c>
      <c r="AE64" s="304">
        <v>3.3156652051441515</v>
      </c>
      <c r="AF64" s="304">
        <v>2.7941216275692335</v>
      </c>
      <c r="AG64" s="304"/>
      <c r="AH64" s="304">
        <v>1.9556641343411154</v>
      </c>
      <c r="AI64" s="304">
        <v>2.0910519302052246</v>
      </c>
      <c r="AJ64" s="304">
        <v>1.1990586857372543</v>
      </c>
      <c r="AK64" s="304"/>
      <c r="AL64" s="304">
        <v>0.40609416007288068</v>
      </c>
      <c r="AM64" s="304">
        <v>0.43779784546603911</v>
      </c>
      <c r="AN64" s="304">
        <v>0.76948545456949702</v>
      </c>
    </row>
    <row r="65" spans="1:40" x14ac:dyDescent="0.2">
      <c r="A65" s="13" t="str">
        <f t="shared" si="72"/>
        <v>Associate professional occupations</v>
      </c>
      <c r="B65" s="304">
        <f t="shared" si="75"/>
        <v>20.97850438489186</v>
      </c>
      <c r="C65" s="304">
        <f t="shared" si="73"/>
        <v>21.876297369811578</v>
      </c>
      <c r="D65" s="304">
        <f t="shared" si="74"/>
        <v>24.763401163968439</v>
      </c>
      <c r="E65" s="304"/>
      <c r="F65" s="304">
        <v>0.15197095870852442</v>
      </c>
      <c r="G65" s="304">
        <v>0.18603951469801522</v>
      </c>
      <c r="H65" s="304">
        <v>0.2721470044866085</v>
      </c>
      <c r="I65" s="304"/>
      <c r="J65" s="304">
        <v>1.2964880655162845</v>
      </c>
      <c r="K65" s="304">
        <v>1.5154440130167968</v>
      </c>
      <c r="L65" s="304">
        <v>2.0901765154629182</v>
      </c>
      <c r="M65" s="304"/>
      <c r="N65" s="304">
        <v>4.6763840313688183</v>
      </c>
      <c r="O65" s="304">
        <v>5.0454821886078838</v>
      </c>
      <c r="P65" s="304">
        <v>6.3325427328718895</v>
      </c>
      <c r="Q65" s="304"/>
      <c r="R65" s="304">
        <v>1.1127390053146589</v>
      </c>
      <c r="S65" s="304">
        <v>1.2015974333704198</v>
      </c>
      <c r="T65" s="304">
        <v>1.5427069816768268</v>
      </c>
      <c r="U65" s="304"/>
      <c r="V65" s="304">
        <v>1.4248430412269331</v>
      </c>
      <c r="W65" s="304">
        <v>1.5444226598701709</v>
      </c>
      <c r="X65" s="304">
        <v>1.963093287401082</v>
      </c>
      <c r="Y65" s="304"/>
      <c r="Z65" s="304">
        <v>4.9890866529397186</v>
      </c>
      <c r="AA65" s="304">
        <v>5.1045224974952381</v>
      </c>
      <c r="AB65" s="304">
        <v>5.9825867563823074</v>
      </c>
      <c r="AC65" s="304"/>
      <c r="AD65" s="304">
        <v>4.4521371597342592</v>
      </c>
      <c r="AE65" s="304">
        <v>4.6848477247307585</v>
      </c>
      <c r="AF65" s="304">
        <v>4.7463622131741081</v>
      </c>
      <c r="AG65" s="304"/>
      <c r="AH65" s="304">
        <v>2.3448308409877892</v>
      </c>
      <c r="AI65" s="304">
        <v>2.1422767695842198</v>
      </c>
      <c r="AJ65" s="304">
        <v>1.1738261901934621</v>
      </c>
      <c r="AK65" s="304"/>
      <c r="AL65" s="304">
        <v>0.53002462909487214</v>
      </c>
      <c r="AM65" s="304">
        <v>0.4516645684380724</v>
      </c>
      <c r="AN65" s="304">
        <v>0.65995948231923374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21.70570260135618</v>
      </c>
      <c r="C66" s="304">
        <f t="shared" si="73"/>
        <v>23.256472597227006</v>
      </c>
      <c r="D66" s="304">
        <f t="shared" si="74"/>
        <v>24.023265101841233</v>
      </c>
      <c r="E66" s="304"/>
      <c r="F66" s="304">
        <v>5.6650936688658629E-2</v>
      </c>
      <c r="G66" s="304">
        <v>8.2466494431387954E-2</v>
      </c>
      <c r="H66" s="304">
        <v>0.14238011862155206</v>
      </c>
      <c r="I66" s="304"/>
      <c r="J66" s="304">
        <v>1.0597883119649729</v>
      </c>
      <c r="K66" s="304">
        <v>1.3960520385926731</v>
      </c>
      <c r="L66" s="304">
        <v>2.18330443235488</v>
      </c>
      <c r="M66" s="304"/>
      <c r="N66" s="304">
        <v>3.5717395493436839</v>
      </c>
      <c r="O66" s="304">
        <v>4.4880387452888524</v>
      </c>
      <c r="P66" s="304">
        <v>6.2230808388528711</v>
      </c>
      <c r="Q66" s="304"/>
      <c r="R66" s="304">
        <v>1.2304197164627617</v>
      </c>
      <c r="S66" s="304">
        <v>1.4692132003982454</v>
      </c>
      <c r="T66" s="304">
        <v>1.9081386251042933</v>
      </c>
      <c r="U66" s="304"/>
      <c r="V66" s="304">
        <v>1.0872583767517283</v>
      </c>
      <c r="W66" s="304">
        <v>1.1656030348588522</v>
      </c>
      <c r="X66" s="304">
        <v>1.3978942440132238</v>
      </c>
      <c r="Y66" s="304"/>
      <c r="Z66" s="304">
        <v>5.5239319414323846</v>
      </c>
      <c r="AA66" s="304">
        <v>5.9001806878418099</v>
      </c>
      <c r="AB66" s="304">
        <v>6.0326149696661551</v>
      </c>
      <c r="AC66" s="304"/>
      <c r="AD66" s="304">
        <v>6.1539901580288889</v>
      </c>
      <c r="AE66" s="304">
        <v>6.6532969426759756</v>
      </c>
      <c r="AF66" s="304">
        <v>5.6351094039127307</v>
      </c>
      <c r="AG66" s="304"/>
      <c r="AH66" s="304">
        <v>2.5841096219357671</v>
      </c>
      <c r="AI66" s="304">
        <v>1.7928760507390369</v>
      </c>
      <c r="AJ66" s="304">
        <v>0.29950044908736534</v>
      </c>
      <c r="AK66" s="304"/>
      <c r="AL66" s="304">
        <v>0.43781398874733402</v>
      </c>
      <c r="AM66" s="304">
        <v>0.30874540240017251</v>
      </c>
      <c r="AN66" s="304">
        <v>0.20124202022816257</v>
      </c>
    </row>
    <row r="67" spans="1:40" x14ac:dyDescent="0.2">
      <c r="A67" s="13" t="str">
        <f t="shared" si="72"/>
        <v>Skilled trades occupations</v>
      </c>
      <c r="B67" s="304">
        <f t="shared" si="75"/>
        <v>19.837398257132023</v>
      </c>
      <c r="C67" s="304">
        <f t="shared" si="73"/>
        <v>20.759710261601718</v>
      </c>
      <c r="D67" s="304">
        <f t="shared" si="74"/>
        <v>21.104386203543125</v>
      </c>
      <c r="E67" s="304"/>
      <c r="F67" s="304">
        <v>1.1548239654149566E-2</v>
      </c>
      <c r="G67" s="304">
        <v>1.4917291098860508E-2</v>
      </c>
      <c r="H67" s="304">
        <v>2.3908018939641184E-2</v>
      </c>
      <c r="I67" s="304"/>
      <c r="J67" s="304">
        <v>0.4170972358189225</v>
      </c>
      <c r="K67" s="304">
        <v>0.54701733256508167</v>
      </c>
      <c r="L67" s="304">
        <v>0.93159652649457669</v>
      </c>
      <c r="M67" s="304"/>
      <c r="N67" s="304">
        <v>1.3101949275318692</v>
      </c>
      <c r="O67" s="304">
        <v>1.6209426678586969</v>
      </c>
      <c r="P67" s="304">
        <v>2.1890775066876094</v>
      </c>
      <c r="Q67" s="304"/>
      <c r="R67" s="304">
        <v>0.623552986117061</v>
      </c>
      <c r="S67" s="304">
        <v>0.67957487794030547</v>
      </c>
      <c r="T67" s="304">
        <v>0.85852235172127667</v>
      </c>
      <c r="U67" s="304"/>
      <c r="V67" s="304">
        <v>1.1346565047621762</v>
      </c>
      <c r="W67" s="304">
        <v>1.27063422500134</v>
      </c>
      <c r="X67" s="304">
        <v>1.5940314337025248</v>
      </c>
      <c r="Y67" s="304"/>
      <c r="Z67" s="304">
        <v>6.8732882419380568</v>
      </c>
      <c r="AA67" s="304">
        <v>7.3645695157260036</v>
      </c>
      <c r="AB67" s="304">
        <v>8.1048782906149519</v>
      </c>
      <c r="AC67" s="304"/>
      <c r="AD67" s="304">
        <v>4.5758673548574889</v>
      </c>
      <c r="AE67" s="304">
        <v>4.2925382970844472</v>
      </c>
      <c r="AF67" s="304">
        <v>3.8818176592914702</v>
      </c>
      <c r="AG67" s="304"/>
      <c r="AH67" s="304">
        <v>3.5084897891000533</v>
      </c>
      <c r="AI67" s="304">
        <v>3.8107141280846135</v>
      </c>
      <c r="AJ67" s="304">
        <v>2.8805382808134468</v>
      </c>
      <c r="AK67" s="304"/>
      <c r="AL67" s="304">
        <v>1.3827029773522441</v>
      </c>
      <c r="AM67" s="304">
        <v>1.1588019262423686</v>
      </c>
      <c r="AN67" s="304">
        <v>0.64001613527762724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8.1768286517509008</v>
      </c>
      <c r="C68" s="304">
        <f t="shared" si="73"/>
        <v>7.9474521044136468</v>
      </c>
      <c r="D68" s="304">
        <f t="shared" si="74"/>
        <v>9.3364062855987093</v>
      </c>
      <c r="E68" s="304"/>
      <c r="F68" s="304">
        <v>1.1629226041810463E-2</v>
      </c>
      <c r="G68" s="304">
        <v>1.4997035339119887E-2</v>
      </c>
      <c r="H68" s="304">
        <v>2.3228767670664435E-2</v>
      </c>
      <c r="I68" s="304"/>
      <c r="J68" s="304">
        <v>0.20006355705948209</v>
      </c>
      <c r="K68" s="304">
        <v>0.22698165100248291</v>
      </c>
      <c r="L68" s="304">
        <v>0.3309252844282719</v>
      </c>
      <c r="M68" s="304"/>
      <c r="N68" s="304">
        <v>1.1404096661642078</v>
      </c>
      <c r="O68" s="304">
        <v>1.187955285708161</v>
      </c>
      <c r="P68" s="304">
        <v>1.5220299122672976</v>
      </c>
      <c r="Q68" s="304"/>
      <c r="R68" s="304">
        <v>0.90227222984948474</v>
      </c>
      <c r="S68" s="304">
        <v>0.98386891967957979</v>
      </c>
      <c r="T68" s="304">
        <v>1.4221954065005273</v>
      </c>
      <c r="U68" s="304"/>
      <c r="V68" s="304">
        <v>0.8909651358094961</v>
      </c>
      <c r="W68" s="304">
        <v>0.91763870829330341</v>
      </c>
      <c r="X68" s="304">
        <v>1.3037565375389675</v>
      </c>
      <c r="Y68" s="304"/>
      <c r="Z68" s="304">
        <v>1.6650574363691431</v>
      </c>
      <c r="AA68" s="304">
        <v>1.5207329553740589</v>
      </c>
      <c r="AB68" s="304">
        <v>1.6987044509393885</v>
      </c>
      <c r="AC68" s="304"/>
      <c r="AD68" s="304">
        <v>1.9196505193052436</v>
      </c>
      <c r="AE68" s="304">
        <v>1.8157479345397478</v>
      </c>
      <c r="AF68" s="304">
        <v>1.904768560070343</v>
      </c>
      <c r="AG68" s="304"/>
      <c r="AH68" s="304">
        <v>0.93058877028552012</v>
      </c>
      <c r="AI68" s="304">
        <v>0.89054513255748913</v>
      </c>
      <c r="AJ68" s="304">
        <v>0.71611699442339749</v>
      </c>
      <c r="AK68" s="304"/>
      <c r="AL68" s="304">
        <v>0.51619211086651318</v>
      </c>
      <c r="AM68" s="304">
        <v>0.38898448191970419</v>
      </c>
      <c r="AN68" s="304">
        <v>0.4146803717598524</v>
      </c>
    </row>
    <row r="69" spans="1:40" x14ac:dyDescent="0.2">
      <c r="A69" s="13" t="str">
        <f t="shared" si="72"/>
        <v>Sales and customer service occupations</v>
      </c>
      <c r="B69" s="304">
        <f t="shared" si="75"/>
        <v>47.302258225363268</v>
      </c>
      <c r="C69" s="304">
        <f t="shared" si="73"/>
        <v>47.137298074677581</v>
      </c>
      <c r="D69" s="304">
        <f t="shared" si="74"/>
        <v>46.585004490062573</v>
      </c>
      <c r="E69" s="304"/>
      <c r="F69" s="304">
        <v>6.4059463249863474E-2</v>
      </c>
      <c r="G69" s="304">
        <v>7.229027583182096E-2</v>
      </c>
      <c r="H69" s="304">
        <v>0.10283279167661789</v>
      </c>
      <c r="I69" s="304"/>
      <c r="J69" s="304">
        <v>1.5111423953730814</v>
      </c>
      <c r="K69" s="304">
        <v>1.888485798200441</v>
      </c>
      <c r="L69" s="304">
        <v>2.908638739700244</v>
      </c>
      <c r="M69" s="304"/>
      <c r="N69" s="304">
        <v>6.3144057817127486</v>
      </c>
      <c r="O69" s="304">
        <v>7.168944247201237</v>
      </c>
      <c r="P69" s="304">
        <v>9.5691527774771021</v>
      </c>
      <c r="Q69" s="304"/>
      <c r="R69" s="304">
        <v>1.9313359832072563</v>
      </c>
      <c r="S69" s="304">
        <v>2.0771978095063424</v>
      </c>
      <c r="T69" s="304">
        <v>2.5587175050382998</v>
      </c>
      <c r="U69" s="304"/>
      <c r="V69" s="304">
        <v>1.6053279665948852</v>
      </c>
      <c r="W69" s="304">
        <v>1.5817953186271672</v>
      </c>
      <c r="X69" s="304">
        <v>1.9301696159538231</v>
      </c>
      <c r="Y69" s="304"/>
      <c r="Z69" s="304">
        <v>14.06370520106856</v>
      </c>
      <c r="AA69" s="304">
        <v>14.159122716514972</v>
      </c>
      <c r="AB69" s="304">
        <v>15.266912262880421</v>
      </c>
      <c r="AC69" s="304"/>
      <c r="AD69" s="304">
        <v>11.852717343038632</v>
      </c>
      <c r="AE69" s="304">
        <v>11.342610433931</v>
      </c>
      <c r="AF69" s="304">
        <v>9.488690208334944</v>
      </c>
      <c r="AG69" s="304"/>
      <c r="AH69" s="304">
        <v>7.4078172667552264</v>
      </c>
      <c r="AI69" s="304">
        <v>6.5690596476261796</v>
      </c>
      <c r="AJ69" s="304">
        <v>3.0080251720128257</v>
      </c>
      <c r="AK69" s="304"/>
      <c r="AL69" s="304">
        <v>2.5517468243630157</v>
      </c>
      <c r="AM69" s="304">
        <v>2.2777918272384268</v>
      </c>
      <c r="AN69" s="304">
        <v>1.751865416988293</v>
      </c>
    </row>
    <row r="70" spans="1:40" x14ac:dyDescent="0.2">
      <c r="A70" s="13" t="str">
        <f t="shared" si="72"/>
        <v>Process, plant and machine operatives</v>
      </c>
      <c r="B70" s="304">
        <f t="shared" si="75"/>
        <v>18.962777872041404</v>
      </c>
      <c r="C70" s="304">
        <f t="shared" si="73"/>
        <v>19.306160504668217</v>
      </c>
      <c r="D70" s="304">
        <f t="shared" si="74"/>
        <v>18.736606128546889</v>
      </c>
      <c r="E70" s="304"/>
      <c r="F70" s="304">
        <v>5.7928918757948505E-2</v>
      </c>
      <c r="G70" s="304">
        <v>7.3575866484398456E-2</v>
      </c>
      <c r="H70" s="304">
        <v>0.11190167257619227</v>
      </c>
      <c r="I70" s="304"/>
      <c r="J70" s="304">
        <v>0.37286387020447809</v>
      </c>
      <c r="K70" s="304">
        <v>0.43644766624744541</v>
      </c>
      <c r="L70" s="304">
        <v>0.64364644671074989</v>
      </c>
      <c r="M70" s="304"/>
      <c r="N70" s="304">
        <v>1.0835136505603049</v>
      </c>
      <c r="O70" s="304">
        <v>1.3283802865403644</v>
      </c>
      <c r="P70" s="304">
        <v>2.0653412773710835</v>
      </c>
      <c r="Q70" s="304"/>
      <c r="R70" s="304">
        <v>0.46885111858567435</v>
      </c>
      <c r="S70" s="304">
        <v>0.54193564747400358</v>
      </c>
      <c r="T70" s="304">
        <v>0.72764020968584786</v>
      </c>
      <c r="U70" s="304"/>
      <c r="V70" s="304">
        <v>0.80247607262953125</v>
      </c>
      <c r="W70" s="304">
        <v>0.87336795409059198</v>
      </c>
      <c r="X70" s="304">
        <v>1.0598905042052247</v>
      </c>
      <c r="Y70" s="304"/>
      <c r="Z70" s="304">
        <v>3.8123772370013826</v>
      </c>
      <c r="AA70" s="304">
        <v>4.0628225648125218</v>
      </c>
      <c r="AB70" s="304">
        <v>4.339413742130052</v>
      </c>
      <c r="AC70" s="304"/>
      <c r="AD70" s="304">
        <v>5.9435797562281527</v>
      </c>
      <c r="AE70" s="304">
        <v>6.2437379236042503</v>
      </c>
      <c r="AF70" s="304">
        <v>5.8503262023927345</v>
      </c>
      <c r="AG70" s="304"/>
      <c r="AH70" s="304">
        <v>4.5751242474380494</v>
      </c>
      <c r="AI70" s="304">
        <v>4.2771603816496873</v>
      </c>
      <c r="AJ70" s="304">
        <v>3.0503446900436573</v>
      </c>
      <c r="AK70" s="304"/>
      <c r="AL70" s="304">
        <v>1.8460630006358838</v>
      </c>
      <c r="AM70" s="304">
        <v>1.4687322137649566</v>
      </c>
      <c r="AN70" s="304">
        <v>0.88810138343134626</v>
      </c>
    </row>
    <row r="71" spans="1:40" x14ac:dyDescent="0.2">
      <c r="A71" s="13" t="str">
        <f t="shared" si="72"/>
        <v>Elementary occupations</v>
      </c>
      <c r="B71" s="304">
        <f t="shared" si="75"/>
        <v>47.722101881488506</v>
      </c>
      <c r="C71" s="304">
        <f t="shared" si="73"/>
        <v>48.409713982166274</v>
      </c>
      <c r="D71" s="304">
        <f t="shared" si="74"/>
        <v>47.177779613170749</v>
      </c>
      <c r="E71" s="304"/>
      <c r="F71" s="304">
        <v>2.0230160294882261E-2</v>
      </c>
      <c r="G71" s="304">
        <v>2.4374693818480456E-2</v>
      </c>
      <c r="H71" s="304">
        <v>3.0842376993301817E-2</v>
      </c>
      <c r="I71" s="304"/>
      <c r="J71" s="304">
        <v>1.3986418852783939</v>
      </c>
      <c r="K71" s="304">
        <v>1.7534943549731168</v>
      </c>
      <c r="L71" s="304">
        <v>2.6412752747517239</v>
      </c>
      <c r="M71" s="304"/>
      <c r="N71" s="304">
        <v>5.2010306354759361</v>
      </c>
      <c r="O71" s="304">
        <v>6.0470820644711321</v>
      </c>
      <c r="P71" s="304">
        <v>8.0626191409168602</v>
      </c>
      <c r="Q71" s="304"/>
      <c r="R71" s="304">
        <v>2.280258071360763</v>
      </c>
      <c r="S71" s="304">
        <v>2.6687466312765347</v>
      </c>
      <c r="T71" s="304">
        <v>3.5895086046316456</v>
      </c>
      <c r="U71" s="304"/>
      <c r="V71" s="304">
        <v>2.4803871303634879</v>
      </c>
      <c r="W71" s="304">
        <v>2.8991799381534911</v>
      </c>
      <c r="X71" s="304">
        <v>3.7885535515139015</v>
      </c>
      <c r="Y71" s="304"/>
      <c r="Z71" s="304">
        <v>10.343191821962801</v>
      </c>
      <c r="AA71" s="304">
        <v>9.4234927319152444</v>
      </c>
      <c r="AB71" s="304">
        <v>8.9237737205535392</v>
      </c>
      <c r="AC71" s="304"/>
      <c r="AD71" s="304">
        <v>13.288359684254315</v>
      </c>
      <c r="AE71" s="304">
        <v>13.272298141538512</v>
      </c>
      <c r="AF71" s="304">
        <v>11.758790225723187</v>
      </c>
      <c r="AG71" s="304"/>
      <c r="AH71" s="304">
        <v>8.7530186641169649</v>
      </c>
      <c r="AI71" s="304">
        <v>8.2052962331918096</v>
      </c>
      <c r="AJ71" s="304">
        <v>4.0032428129648805</v>
      </c>
      <c r="AK71" s="304"/>
      <c r="AL71" s="304">
        <v>3.9569838283809613</v>
      </c>
      <c r="AM71" s="304">
        <v>4.115749192827951</v>
      </c>
      <c r="AN71" s="304">
        <v>4.3791739051217133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242.05899999999991</v>
      </c>
      <c r="C74" s="305">
        <f>SUM(C75:C83)</f>
        <v>251.38399999999987</v>
      </c>
      <c r="D74" s="305">
        <f>SUM(D75:D83)</f>
        <v>267.755</v>
      </c>
      <c r="E74" s="304"/>
      <c r="F74" s="305">
        <f>SUM(F75:F83)</f>
        <v>4.8924415427908752</v>
      </c>
      <c r="G74" s="305">
        <f>SUM(G75:G83)</f>
        <v>5.7034185322136484</v>
      </c>
      <c r="H74" s="305">
        <f>SUM(H75:H83)</f>
        <v>7.4529714747097788</v>
      </c>
      <c r="I74" s="304"/>
      <c r="J74" s="305">
        <f>SUM(J75:J83)</f>
        <v>37.928297408291478</v>
      </c>
      <c r="K74" s="305">
        <f>SUM(K75:K83)</f>
        <v>44.361210075117803</v>
      </c>
      <c r="L74" s="305">
        <f>SUM(L75:L83)</f>
        <v>57.800165248494373</v>
      </c>
      <c r="M74" s="304"/>
      <c r="N74" s="305">
        <f>SUM(N75:N83)</f>
        <v>67.170873356824742</v>
      </c>
      <c r="O74" s="305">
        <f>SUM(O75:O83)</f>
        <v>71.053856947014907</v>
      </c>
      <c r="P74" s="305">
        <f>SUM(P75:P83)</f>
        <v>79.690353958314674</v>
      </c>
      <c r="Q74" s="304"/>
      <c r="R74" s="305">
        <f>SUM(R75:R83)</f>
        <v>13.366842950950057</v>
      </c>
      <c r="S74" s="305">
        <f>SUM(S75:S83)</f>
        <v>14.209644194925385</v>
      </c>
      <c r="T74" s="305">
        <f>SUM(T75:T83)</f>
        <v>17.061351161365881</v>
      </c>
      <c r="U74" s="304"/>
      <c r="V74" s="305">
        <f>SUM(V75:V83)</f>
        <v>15.443717180415483</v>
      </c>
      <c r="W74" s="305">
        <f>SUM(W75:W83)</f>
        <v>15.998081867917184</v>
      </c>
      <c r="X74" s="305">
        <f>SUM(X75:X83)</f>
        <v>18.446611392886307</v>
      </c>
      <c r="Y74" s="304"/>
      <c r="Z74" s="305">
        <f>SUM(Z75:Z83)</f>
        <v>36.612125710819988</v>
      </c>
      <c r="AA74" s="305">
        <f>SUM(AA75:AA83)</f>
        <v>33.786361234594743</v>
      </c>
      <c r="AB74" s="305">
        <f>SUM(AB75:AB83)</f>
        <v>30.506321046916199</v>
      </c>
      <c r="AC74" s="304"/>
      <c r="AD74" s="305">
        <f>SUM(AD75:AD83)</f>
        <v>34.245640262099215</v>
      </c>
      <c r="AE74" s="305">
        <f>SUM(AE75:AE83)</f>
        <v>33.335074879407095</v>
      </c>
      <c r="AF74" s="305">
        <f>SUM(AF75:AF83)</f>
        <v>28.225379041039986</v>
      </c>
      <c r="AG74" s="304"/>
      <c r="AH74" s="305">
        <f>SUM(AH75:AH83)</f>
        <v>24.305990263707301</v>
      </c>
      <c r="AI74" s="305">
        <f>SUM(AI75:AI83)</f>
        <v>24.881975732024245</v>
      </c>
      <c r="AJ74" s="305">
        <f>SUM(AJ75:AJ83)</f>
        <v>20.795788604899251</v>
      </c>
      <c r="AK74" s="304"/>
      <c r="AL74" s="305">
        <f>SUM(AL75:AL83)</f>
        <v>8.0930713241008263</v>
      </c>
      <c r="AM74" s="305">
        <f>SUM(AM75:AM83)</f>
        <v>8.0543765367848152</v>
      </c>
      <c r="AN74" s="305">
        <f>SUM(AN75:AN83)</f>
        <v>7.7760580713734724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37.220084062316786</v>
      </c>
      <c r="C75" s="305">
        <f t="shared" ref="C75:C83" si="77">SUM(G75,K75,O75,S75,W75,AA75,AE75,AI75,AM75)</f>
        <v>36.127470503196115</v>
      </c>
      <c r="D75" s="305">
        <f t="shared" ref="D75:D83" si="78">SUM(H75,L75,P75,T75,X75,AB75,AF75,AJ75,AN75)</f>
        <v>39.983175696976531</v>
      </c>
      <c r="E75" s="304"/>
      <c r="F75" s="304">
        <v>0.90707119953700643</v>
      </c>
      <c r="G75" s="304">
        <v>0.97051141154620613</v>
      </c>
      <c r="H75" s="304">
        <v>1.3047156302612402</v>
      </c>
      <c r="I75" s="304"/>
      <c r="J75" s="304">
        <v>6.2649772548774569</v>
      </c>
      <c r="K75" s="304">
        <v>6.6705162035021308</v>
      </c>
      <c r="L75" s="304">
        <v>8.8260614221164779</v>
      </c>
      <c r="M75" s="304"/>
      <c r="N75" s="304">
        <v>11.532458696938754</v>
      </c>
      <c r="O75" s="304">
        <v>11.037783072030875</v>
      </c>
      <c r="P75" s="304">
        <v>12.415168551510703</v>
      </c>
      <c r="Q75" s="304"/>
      <c r="R75" s="304">
        <v>1.7884396070076587</v>
      </c>
      <c r="S75" s="304">
        <v>1.721321375283597</v>
      </c>
      <c r="T75" s="304">
        <v>1.9749556369080403</v>
      </c>
      <c r="U75" s="304"/>
      <c r="V75" s="304">
        <v>3.1991789717023464</v>
      </c>
      <c r="W75" s="304">
        <v>3.1299278418170093</v>
      </c>
      <c r="X75" s="304">
        <v>3.6793634669330735</v>
      </c>
      <c r="Y75" s="304"/>
      <c r="Z75" s="304">
        <v>5.8618956768345365</v>
      </c>
      <c r="AA75" s="304">
        <v>5.0865890064573547</v>
      </c>
      <c r="AB75" s="304">
        <v>4.9671539003412288</v>
      </c>
      <c r="AC75" s="304"/>
      <c r="AD75" s="304">
        <v>4.4356510453699283</v>
      </c>
      <c r="AE75" s="304">
        <v>4.2043093511225065</v>
      </c>
      <c r="AF75" s="304">
        <v>3.760126109894677</v>
      </c>
      <c r="AG75" s="304"/>
      <c r="AH75" s="304">
        <v>2.5377285043475486</v>
      </c>
      <c r="AI75" s="304">
        <v>2.5628145505603759</v>
      </c>
      <c r="AJ75" s="304">
        <v>2.1748186434015739</v>
      </c>
      <c r="AK75" s="304"/>
      <c r="AL75" s="304">
        <v>0.69268310570155112</v>
      </c>
      <c r="AM75" s="304">
        <v>0.7436976908760552</v>
      </c>
      <c r="AN75" s="304">
        <v>0.8808123356095201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62.085928682243093</v>
      </c>
      <c r="C76" s="305">
        <f t="shared" si="77"/>
        <v>69.838630052119413</v>
      </c>
      <c r="D76" s="305">
        <f>SUM(H76,L76,P76,T76,X76,AB76,AF76,AJ76,AN76)</f>
        <v>77.838483152932568</v>
      </c>
      <c r="E76" s="304"/>
      <c r="F76" s="304">
        <v>2.6593263521305026</v>
      </c>
      <c r="G76" s="304">
        <v>3.1890239611456517</v>
      </c>
      <c r="H76" s="304">
        <v>4.0473837920581355</v>
      </c>
      <c r="I76" s="304"/>
      <c r="J76" s="304">
        <v>16.773662093339887</v>
      </c>
      <c r="K76" s="304">
        <v>20.313226048381832</v>
      </c>
      <c r="L76" s="304">
        <v>26.069766220258668</v>
      </c>
      <c r="M76" s="304"/>
      <c r="N76" s="304">
        <v>23.803244669314395</v>
      </c>
      <c r="O76" s="304">
        <v>25.848320783833376</v>
      </c>
      <c r="P76" s="304">
        <v>27.069361405990325</v>
      </c>
      <c r="Q76" s="304"/>
      <c r="R76" s="304">
        <v>2.243448782742421</v>
      </c>
      <c r="S76" s="304">
        <v>2.4707363159311657</v>
      </c>
      <c r="T76" s="304">
        <v>2.88779386405424</v>
      </c>
      <c r="U76" s="304"/>
      <c r="V76" s="304">
        <v>3.6939480740174155</v>
      </c>
      <c r="W76" s="304">
        <v>3.9484423982098336</v>
      </c>
      <c r="X76" s="304">
        <v>4.3775990607704562</v>
      </c>
      <c r="Y76" s="304"/>
      <c r="Z76" s="304">
        <v>5.7689477344428433</v>
      </c>
      <c r="AA76" s="304">
        <v>5.8925372030375209</v>
      </c>
      <c r="AB76" s="304">
        <v>5.7299857699682928</v>
      </c>
      <c r="AC76" s="304"/>
      <c r="AD76" s="304">
        <v>4.2221988357988591</v>
      </c>
      <c r="AE76" s="304">
        <v>4.6163603044466219</v>
      </c>
      <c r="AF76" s="304">
        <v>4.3734520857036259</v>
      </c>
      <c r="AG76" s="304"/>
      <c r="AH76" s="304">
        <v>2.3515401356573324</v>
      </c>
      <c r="AI76" s="304">
        <v>2.6172838738818127</v>
      </c>
      <c r="AJ76" s="304">
        <v>1.8816180263640609</v>
      </c>
      <c r="AK76" s="304"/>
      <c r="AL76" s="304">
        <v>0.56961200479944296</v>
      </c>
      <c r="AM76" s="304">
        <v>0.94269916325159675</v>
      </c>
      <c r="AN76" s="304">
        <v>1.401522927764759</v>
      </c>
    </row>
    <row r="77" spans="1:40" x14ac:dyDescent="0.2">
      <c r="A77" s="13" t="str">
        <f t="shared" si="76"/>
        <v>Associate professional occupations</v>
      </c>
      <c r="B77" s="305">
        <f t="shared" si="79"/>
        <v>46.512159437032373</v>
      </c>
      <c r="C77" s="305">
        <f t="shared" si="77"/>
        <v>46.399770963783844</v>
      </c>
      <c r="D77" s="305">
        <f t="shared" si="78"/>
        <v>49.990403230113621</v>
      </c>
      <c r="E77" s="304"/>
      <c r="F77" s="304">
        <v>0.92075654764956105</v>
      </c>
      <c r="G77" s="304">
        <v>1.0442240107902903</v>
      </c>
      <c r="H77" s="304">
        <v>1.4173984093620089</v>
      </c>
      <c r="I77" s="304"/>
      <c r="J77" s="304">
        <v>9.2626243039902327</v>
      </c>
      <c r="K77" s="304">
        <v>10.402051689161741</v>
      </c>
      <c r="L77" s="304">
        <v>13.59850558605654</v>
      </c>
      <c r="M77" s="304"/>
      <c r="N77" s="304">
        <v>16.163887513299446</v>
      </c>
      <c r="O77" s="304">
        <v>16.087701175465192</v>
      </c>
      <c r="P77" s="304">
        <v>17.430098892341839</v>
      </c>
      <c r="Q77" s="304"/>
      <c r="R77" s="304">
        <v>2.9392917063260922</v>
      </c>
      <c r="S77" s="304">
        <v>3.0167831266785163</v>
      </c>
      <c r="T77" s="304">
        <v>3.6063165460762479</v>
      </c>
      <c r="U77" s="304"/>
      <c r="V77" s="304">
        <v>2.8529698754605701</v>
      </c>
      <c r="W77" s="304">
        <v>2.7680498300473761</v>
      </c>
      <c r="X77" s="304">
        <v>2.8528355953578988</v>
      </c>
      <c r="Y77" s="304"/>
      <c r="Z77" s="304">
        <v>6.3017545299148967</v>
      </c>
      <c r="AA77" s="304">
        <v>5.4900728010477469</v>
      </c>
      <c r="AB77" s="304">
        <v>4.6896407963676818</v>
      </c>
      <c r="AC77" s="304"/>
      <c r="AD77" s="304">
        <v>4.3479028657489671</v>
      </c>
      <c r="AE77" s="304">
        <v>3.7831545219648479</v>
      </c>
      <c r="AF77" s="304">
        <v>2.8057870185321301</v>
      </c>
      <c r="AG77" s="304"/>
      <c r="AH77" s="304">
        <v>2.9556996897675343</v>
      </c>
      <c r="AI77" s="304">
        <v>2.8262034749291196</v>
      </c>
      <c r="AJ77" s="304">
        <v>2.249011465104882</v>
      </c>
      <c r="AK77" s="304"/>
      <c r="AL77" s="304">
        <v>0.7672724048750712</v>
      </c>
      <c r="AM77" s="304">
        <v>0.98153033369902143</v>
      </c>
      <c r="AN77" s="304">
        <v>1.3408089209143936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29.012459488873738</v>
      </c>
      <c r="C78" s="305">
        <f t="shared" si="77"/>
        <v>28.980879902058909</v>
      </c>
      <c r="D78" s="305">
        <f t="shared" si="78"/>
        <v>27.685509892961072</v>
      </c>
      <c r="E78" s="304"/>
      <c r="F78" s="304">
        <v>0.20195287618749669</v>
      </c>
      <c r="G78" s="304">
        <v>0.24886477485555461</v>
      </c>
      <c r="H78" s="304">
        <v>0.34685108054862523</v>
      </c>
      <c r="I78" s="304"/>
      <c r="J78" s="304">
        <v>2.3611512311045635</v>
      </c>
      <c r="K78" s="304">
        <v>2.9771232868323234</v>
      </c>
      <c r="L78" s="304">
        <v>4.0039637530249683</v>
      </c>
      <c r="M78" s="304"/>
      <c r="N78" s="304">
        <v>7.0536237627418066</v>
      </c>
      <c r="O78" s="304">
        <v>8.2119256300566956</v>
      </c>
      <c r="P78" s="304">
        <v>10.528725685797772</v>
      </c>
      <c r="Q78" s="304"/>
      <c r="R78" s="304">
        <v>2.1595993452408959</v>
      </c>
      <c r="S78" s="304">
        <v>2.3691651421782911</v>
      </c>
      <c r="T78" s="304">
        <v>2.7795113981218806</v>
      </c>
      <c r="U78" s="304"/>
      <c r="V78" s="304">
        <v>2.3400254872995023</v>
      </c>
      <c r="W78" s="304">
        <v>2.5718955703349278</v>
      </c>
      <c r="X78" s="304">
        <v>3.0527715085176905</v>
      </c>
      <c r="Y78" s="304"/>
      <c r="Z78" s="304">
        <v>5.1514524947724851</v>
      </c>
      <c r="AA78" s="304">
        <v>4.357607809156268</v>
      </c>
      <c r="AB78" s="304">
        <v>2.3702846223571616</v>
      </c>
      <c r="AC78" s="304"/>
      <c r="AD78" s="304">
        <v>5.6430003067905439</v>
      </c>
      <c r="AE78" s="304">
        <v>4.994387079708174</v>
      </c>
      <c r="AF78" s="304">
        <v>3.0362706569291187</v>
      </c>
      <c r="AG78" s="304"/>
      <c r="AH78" s="304">
        <v>2.9256458090111637</v>
      </c>
      <c r="AI78" s="304">
        <v>2.0066560031042266</v>
      </c>
      <c r="AJ78" s="304">
        <v>0.64461016175554386</v>
      </c>
      <c r="AK78" s="304"/>
      <c r="AL78" s="304">
        <v>1.176008175725278</v>
      </c>
      <c r="AM78" s="304">
        <v>1.2432546058324478</v>
      </c>
      <c r="AN78" s="304">
        <v>0.92252102590831009</v>
      </c>
    </row>
    <row r="79" spans="1:40" x14ac:dyDescent="0.2">
      <c r="A79" s="13" t="str">
        <f t="shared" si="76"/>
        <v>Skilled trades occupations</v>
      </c>
      <c r="B79" s="305">
        <f t="shared" si="79"/>
        <v>8.8101702059169344</v>
      </c>
      <c r="C79" s="305">
        <f t="shared" si="77"/>
        <v>9.8584542217723072</v>
      </c>
      <c r="D79" s="305">
        <f t="shared" si="78"/>
        <v>10.84021249030271</v>
      </c>
      <c r="E79" s="304"/>
      <c r="F79" s="304">
        <v>5.4012357869503133E-2</v>
      </c>
      <c r="G79" s="304">
        <v>6.9461982821917748E-2</v>
      </c>
      <c r="H79" s="304">
        <v>9.5807292256445922E-2</v>
      </c>
      <c r="I79" s="304"/>
      <c r="J79" s="304">
        <v>0.55594644309495322</v>
      </c>
      <c r="K79" s="304">
        <v>0.73558749760581954</v>
      </c>
      <c r="L79" s="304">
        <v>1.0704004822520552</v>
      </c>
      <c r="M79" s="304"/>
      <c r="N79" s="304">
        <v>1.4510281315914821</v>
      </c>
      <c r="O79" s="304">
        <v>1.7067912223968773</v>
      </c>
      <c r="P79" s="304">
        <v>2.2852044745454911</v>
      </c>
      <c r="Q79" s="304"/>
      <c r="R79" s="304">
        <v>0.55467852900406356</v>
      </c>
      <c r="S79" s="304">
        <v>0.63126622199933458</v>
      </c>
      <c r="T79" s="304">
        <v>0.87751823189049893</v>
      </c>
      <c r="U79" s="304"/>
      <c r="V79" s="304">
        <v>0.63223893602131642</v>
      </c>
      <c r="W79" s="304">
        <v>0.6722497669733053</v>
      </c>
      <c r="X79" s="304">
        <v>0.80238077894157367</v>
      </c>
      <c r="Y79" s="304"/>
      <c r="Z79" s="304">
        <v>2.0098351263505885</v>
      </c>
      <c r="AA79" s="304">
        <v>1.9961115913393883</v>
      </c>
      <c r="AB79" s="304">
        <v>1.8644846318775963</v>
      </c>
      <c r="AC79" s="304"/>
      <c r="AD79" s="304">
        <v>1.9369844036495392</v>
      </c>
      <c r="AE79" s="304">
        <v>2.0692303889366639</v>
      </c>
      <c r="AF79" s="304">
        <v>1.903010011368502</v>
      </c>
      <c r="AG79" s="304"/>
      <c r="AH79" s="304">
        <v>1.0356686856459121</v>
      </c>
      <c r="AI79" s="304">
        <v>1.195584335845377</v>
      </c>
      <c r="AJ79" s="304">
        <v>1.0716175208552663</v>
      </c>
      <c r="AK79" s="304"/>
      <c r="AL79" s="304">
        <v>0.57977759268957585</v>
      </c>
      <c r="AM79" s="304">
        <v>0.78217121385362531</v>
      </c>
      <c r="AN79" s="304">
        <v>0.86978906631527886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18.119389172695616</v>
      </c>
      <c r="C80" s="305">
        <f t="shared" si="77"/>
        <v>18.214659010022043</v>
      </c>
      <c r="D80" s="305">
        <f t="shared" si="78"/>
        <v>18.828672606988292</v>
      </c>
      <c r="E80" s="304"/>
      <c r="F80" s="304">
        <v>1.9391791314809281E-2</v>
      </c>
      <c r="G80" s="304">
        <v>2.3121821317900741E-2</v>
      </c>
      <c r="H80" s="304">
        <v>3.5271739153259797E-2</v>
      </c>
      <c r="I80" s="304"/>
      <c r="J80" s="304">
        <v>0.97795127714242747</v>
      </c>
      <c r="K80" s="304">
        <v>1.2131800325314896</v>
      </c>
      <c r="L80" s="304">
        <v>1.6030731336287243</v>
      </c>
      <c r="M80" s="304"/>
      <c r="N80" s="304">
        <v>2.7712896053015674</v>
      </c>
      <c r="O80" s="304">
        <v>3.2891062691825241</v>
      </c>
      <c r="P80" s="304">
        <v>4.2014274133307845</v>
      </c>
      <c r="Q80" s="304"/>
      <c r="R80" s="304">
        <v>1.6742272272012031</v>
      </c>
      <c r="S80" s="304">
        <v>1.7904480665163578</v>
      </c>
      <c r="T80" s="304">
        <v>2.1554475235960489</v>
      </c>
      <c r="U80" s="304"/>
      <c r="V80" s="304">
        <v>1.2665773824428981</v>
      </c>
      <c r="W80" s="304">
        <v>1.3657497633426994</v>
      </c>
      <c r="X80" s="304">
        <v>1.8067980566297372</v>
      </c>
      <c r="Y80" s="304"/>
      <c r="Z80" s="304">
        <v>4.8820705603851033</v>
      </c>
      <c r="AA80" s="304">
        <v>4.5903065591057963</v>
      </c>
      <c r="AB80" s="304">
        <v>4.3883349502686677</v>
      </c>
      <c r="AC80" s="304"/>
      <c r="AD80" s="304">
        <v>3.7073516289474124</v>
      </c>
      <c r="AE80" s="304">
        <v>3.2030119338330136</v>
      </c>
      <c r="AF80" s="304">
        <v>2.3712945913890744</v>
      </c>
      <c r="AG80" s="304"/>
      <c r="AH80" s="304">
        <v>2.2961872850707845</v>
      </c>
      <c r="AI80" s="304">
        <v>2.2357600709138414</v>
      </c>
      <c r="AJ80" s="304">
        <v>1.7832993057081703</v>
      </c>
      <c r="AK80" s="304"/>
      <c r="AL80" s="304">
        <v>0.52434241488940958</v>
      </c>
      <c r="AM80" s="304">
        <v>0.50397449327841992</v>
      </c>
      <c r="AN80" s="304">
        <v>0.48372589328382581</v>
      </c>
    </row>
    <row r="81" spans="1:40" x14ac:dyDescent="0.2">
      <c r="A81" s="13" t="str">
        <f t="shared" si="76"/>
        <v>Sales and customer service occupations</v>
      </c>
      <c r="B81" s="305">
        <f t="shared" si="79"/>
        <v>11.281648094324224</v>
      </c>
      <c r="C81" s="305">
        <f t="shared" si="77"/>
        <v>12.2227705461917</v>
      </c>
      <c r="D81" s="305">
        <f t="shared" si="78"/>
        <v>13.03651347448765</v>
      </c>
      <c r="E81" s="304"/>
      <c r="F81" s="304">
        <v>8.0650140506051321E-2</v>
      </c>
      <c r="G81" s="304">
        <v>0.10134954228081765</v>
      </c>
      <c r="H81" s="304">
        <v>0.13125508046067158</v>
      </c>
      <c r="I81" s="304"/>
      <c r="J81" s="304">
        <v>0.76831034028223466</v>
      </c>
      <c r="K81" s="304">
        <v>0.96264060479832392</v>
      </c>
      <c r="L81" s="304">
        <v>1.3114743856227871</v>
      </c>
      <c r="M81" s="304"/>
      <c r="N81" s="304">
        <v>2.4182168520303704</v>
      </c>
      <c r="O81" s="304">
        <v>2.7210674686544483</v>
      </c>
      <c r="P81" s="304">
        <v>3.3027097887643944</v>
      </c>
      <c r="Q81" s="304"/>
      <c r="R81" s="304">
        <v>0.69619203335641611</v>
      </c>
      <c r="S81" s="304">
        <v>0.81674748001859765</v>
      </c>
      <c r="T81" s="304">
        <v>1.0463088365394351</v>
      </c>
      <c r="U81" s="304"/>
      <c r="V81" s="304">
        <v>0.75888191167204311</v>
      </c>
      <c r="W81" s="304">
        <v>0.86247536040845396</v>
      </c>
      <c r="X81" s="304">
        <v>1.0102174448079586</v>
      </c>
      <c r="Y81" s="304"/>
      <c r="Z81" s="304">
        <v>2.3056180818287455</v>
      </c>
      <c r="AA81" s="304">
        <v>2.255051808419978</v>
      </c>
      <c r="AB81" s="304">
        <v>1.9854127902030232</v>
      </c>
      <c r="AC81" s="304"/>
      <c r="AD81" s="304">
        <v>2.6562962873118128</v>
      </c>
      <c r="AE81" s="304">
        <v>2.8572808425419485</v>
      </c>
      <c r="AF81" s="304">
        <v>2.6498686125130906</v>
      </c>
      <c r="AG81" s="304"/>
      <c r="AH81" s="304">
        <v>1.19926280923632</v>
      </c>
      <c r="AI81" s="304">
        <v>1.1728977155001576</v>
      </c>
      <c r="AJ81" s="304">
        <v>1.0223531767251843</v>
      </c>
      <c r="AK81" s="304"/>
      <c r="AL81" s="304">
        <v>0.39821963810023009</v>
      </c>
      <c r="AM81" s="304">
        <v>0.47325972356897378</v>
      </c>
      <c r="AN81" s="304">
        <v>0.57691335885110628</v>
      </c>
    </row>
    <row r="82" spans="1:40" x14ac:dyDescent="0.2">
      <c r="A82" s="13" t="str">
        <f t="shared" si="76"/>
        <v>Process, plant and machine operatives</v>
      </c>
      <c r="B82" s="305">
        <f t="shared" si="79"/>
        <v>4.5480175707060573</v>
      </c>
      <c r="C82" s="305">
        <f t="shared" si="77"/>
        <v>4.8855840241603179</v>
      </c>
      <c r="D82" s="305">
        <f t="shared" si="78"/>
        <v>4.9188586189517469</v>
      </c>
      <c r="E82" s="304"/>
      <c r="F82" s="304">
        <v>1.5249697320953486E-2</v>
      </c>
      <c r="G82" s="304">
        <v>1.9666142733889842E-2</v>
      </c>
      <c r="H82" s="304">
        <v>2.5062464283567742E-2</v>
      </c>
      <c r="I82" s="304"/>
      <c r="J82" s="304">
        <v>0.2523398975096427</v>
      </c>
      <c r="K82" s="304">
        <v>0.28499608107444074</v>
      </c>
      <c r="L82" s="304">
        <v>0.3915237343084384</v>
      </c>
      <c r="M82" s="304"/>
      <c r="N82" s="304">
        <v>0.39770903581961442</v>
      </c>
      <c r="O82" s="304">
        <v>0.45309555926622269</v>
      </c>
      <c r="P82" s="304">
        <v>0.52246035965752291</v>
      </c>
      <c r="Q82" s="304"/>
      <c r="R82" s="304">
        <v>0.1345879897274366</v>
      </c>
      <c r="S82" s="304">
        <v>0.16821937834240297</v>
      </c>
      <c r="T82" s="304">
        <v>0.22748045511856038</v>
      </c>
      <c r="U82" s="304"/>
      <c r="V82" s="304">
        <v>0.15342333802781749</v>
      </c>
      <c r="W82" s="304">
        <v>0.16520339897536393</v>
      </c>
      <c r="X82" s="304">
        <v>0.2014275603453439</v>
      </c>
      <c r="Y82" s="304"/>
      <c r="Z82" s="304">
        <v>1.1723061420790031</v>
      </c>
      <c r="AA82" s="304">
        <v>1.2936891010812965</v>
      </c>
      <c r="AB82" s="304">
        <v>1.5497501148708441</v>
      </c>
      <c r="AC82" s="304"/>
      <c r="AD82" s="304">
        <v>0.90162759486750033</v>
      </c>
      <c r="AE82" s="304">
        <v>0.92862654818779544</v>
      </c>
      <c r="AF82" s="304">
        <v>0.87779858275144196</v>
      </c>
      <c r="AG82" s="304"/>
      <c r="AH82" s="304">
        <v>0.88484447141017153</v>
      </c>
      <c r="AI82" s="304">
        <v>0.903868427646767</v>
      </c>
      <c r="AJ82" s="304">
        <v>0.61489038639088267</v>
      </c>
      <c r="AK82" s="304"/>
      <c r="AL82" s="304">
        <v>0.63592940394391761</v>
      </c>
      <c r="AM82" s="304">
        <v>0.66821938685213855</v>
      </c>
      <c r="AN82" s="304">
        <v>0.50846496122514451</v>
      </c>
    </row>
    <row r="83" spans="1:40" x14ac:dyDescent="0.2">
      <c r="A83" s="39" t="str">
        <f t="shared" si="76"/>
        <v>Elementary occupations</v>
      </c>
      <c r="B83" s="307">
        <f t="shared" si="79"/>
        <v>24.469143285891114</v>
      </c>
      <c r="C83" s="307">
        <f t="shared" si="77"/>
        <v>24.855780776695173</v>
      </c>
      <c r="D83" s="307">
        <f t="shared" si="78"/>
        <v>24.633170836285728</v>
      </c>
      <c r="E83" s="307"/>
      <c r="F83" s="307">
        <v>3.4030580274991583E-2</v>
      </c>
      <c r="G83" s="307">
        <v>3.7194884721420442E-2</v>
      </c>
      <c r="H83" s="307">
        <v>4.9225986325822958E-2</v>
      </c>
      <c r="I83" s="307"/>
      <c r="J83" s="307">
        <v>0.7113345669500698</v>
      </c>
      <c r="K83" s="307">
        <v>0.80188863122970255</v>
      </c>
      <c r="L83" s="307">
        <v>0.92539653122571452</v>
      </c>
      <c r="M83" s="307"/>
      <c r="N83" s="307">
        <v>1.5794150897872887</v>
      </c>
      <c r="O83" s="307">
        <v>1.6980657661286989</v>
      </c>
      <c r="P83" s="307">
        <v>1.9351973863758316</v>
      </c>
      <c r="Q83" s="307"/>
      <c r="R83" s="307">
        <v>1.1763777303438716</v>
      </c>
      <c r="S83" s="307">
        <v>1.2249570879771199</v>
      </c>
      <c r="T83" s="307">
        <v>1.5060186690609325</v>
      </c>
      <c r="U83" s="307"/>
      <c r="V83" s="307">
        <v>0.5464732037715726</v>
      </c>
      <c r="W83" s="307">
        <v>0.51408793780821438</v>
      </c>
      <c r="X83" s="307">
        <v>0.66321792058257489</v>
      </c>
      <c r="Y83" s="307"/>
      <c r="Z83" s="307">
        <v>3.1582453642117838</v>
      </c>
      <c r="AA83" s="307">
        <v>2.8243953549493934</v>
      </c>
      <c r="AB83" s="307">
        <v>2.9612734706617063</v>
      </c>
      <c r="AC83" s="307"/>
      <c r="AD83" s="307">
        <v>6.3946272936146569</v>
      </c>
      <c r="AE83" s="307">
        <v>6.6787139086655225</v>
      </c>
      <c r="AF83" s="307">
        <v>6.4477713719583223</v>
      </c>
      <c r="AG83" s="307"/>
      <c r="AH83" s="307">
        <v>8.1194128735605329</v>
      </c>
      <c r="AI83" s="307">
        <v>9.3609072796425661</v>
      </c>
      <c r="AJ83" s="307">
        <v>9.3535699185936885</v>
      </c>
      <c r="AK83" s="307"/>
      <c r="AL83" s="307">
        <v>2.7492265833763496</v>
      </c>
      <c r="AM83" s="307">
        <v>1.7155699255725354</v>
      </c>
      <c r="AN83" s="307">
        <v>0.79149958150113364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Kent and Medway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224.62099999999995</v>
      </c>
      <c r="C92" s="305">
        <f>SUM(C93:C101)</f>
        <v>228.61900000000011</v>
      </c>
      <c r="D92" s="305">
        <f>SUM(D93:D101)</f>
        <v>231.58200000000005</v>
      </c>
      <c r="E92" s="304"/>
      <c r="F92" s="305">
        <f>SUM(F93:F101)</f>
        <v>7.0297081086468172</v>
      </c>
      <c r="G92" s="305">
        <f>SUM(G93:G101)</f>
        <v>8.0490048283488882</v>
      </c>
      <c r="H92" s="305">
        <f>SUM(H93:H101)</f>
        <v>9.8157356792523949</v>
      </c>
      <c r="I92" s="304"/>
      <c r="J92" s="305">
        <f>SUM(J93:J101)</f>
        <v>42.576422707106737</v>
      </c>
      <c r="K92" s="305">
        <f>SUM(K93:K101)</f>
        <v>48.233176814906884</v>
      </c>
      <c r="L92" s="305">
        <f>SUM(L93:L101)</f>
        <v>56.908551379846834</v>
      </c>
      <c r="M92" s="304"/>
      <c r="N92" s="305">
        <f>SUM(N93:N101)</f>
        <v>55.995189223892496</v>
      </c>
      <c r="O92" s="305">
        <f>SUM(O93:O101)</f>
        <v>59.948096958263008</v>
      </c>
      <c r="P92" s="305">
        <f>SUM(P93:P101)</f>
        <v>66.101663920391815</v>
      </c>
      <c r="Q92" s="304"/>
      <c r="R92" s="305">
        <f>SUM(R93:R101)</f>
        <v>21.272178824372276</v>
      </c>
      <c r="S92" s="305">
        <f>SUM(S93:S101)</f>
        <v>19.201923565282833</v>
      </c>
      <c r="T92" s="305">
        <f>SUM(T93:T101)</f>
        <v>17.658428333995069</v>
      </c>
      <c r="U92" s="304"/>
      <c r="V92" s="305">
        <f>SUM(V93:V101)</f>
        <v>11.228079475845364</v>
      </c>
      <c r="W92" s="305">
        <f>SUM(W93:W101)</f>
        <v>11.441559450459518</v>
      </c>
      <c r="X92" s="305">
        <f>SUM(X93:X101)</f>
        <v>12.068827733224984</v>
      </c>
      <c r="Y92" s="304"/>
      <c r="Z92" s="305">
        <f>SUM(Z93:Z101)</f>
        <v>43.355254638829045</v>
      </c>
      <c r="AA92" s="305">
        <f>SUM(AA93:AA101)</f>
        <v>43.566132817885567</v>
      </c>
      <c r="AB92" s="305">
        <f>SUM(AB93:AB101)</f>
        <v>42.895216441848021</v>
      </c>
      <c r="AC92" s="304"/>
      <c r="AD92" s="305">
        <f>SUM(AD93:AD101)</f>
        <v>29.883904721432028</v>
      </c>
      <c r="AE92" s="305">
        <f>SUM(AE93:AE101)</f>
        <v>27.845174522399134</v>
      </c>
      <c r="AF92" s="305">
        <f>SUM(AF93:AF101)</f>
        <v>19.576416305488653</v>
      </c>
      <c r="AG92" s="304"/>
      <c r="AH92" s="305">
        <f>SUM(AH93:AH101)</f>
        <v>11.149618917750884</v>
      </c>
      <c r="AI92" s="305">
        <f>SUM(AI93:AI101)</f>
        <v>8.4359178767059149</v>
      </c>
      <c r="AJ92" s="305">
        <f>SUM(AJ93:AJ101)</f>
        <v>4.2541042283726824</v>
      </c>
      <c r="AK92" s="304"/>
      <c r="AL92" s="305">
        <f>SUM(AL93:AL101)</f>
        <v>2.1306433821243167</v>
      </c>
      <c r="AM92" s="305">
        <f>SUM(AM93:AM101)</f>
        <v>1.8980131657483412</v>
      </c>
      <c r="AN92" s="305">
        <f>SUM(AN93:AN101)</f>
        <v>2.3030559775795787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12.057660371186895</v>
      </c>
      <c r="C93" s="305">
        <f t="shared" ref="C93:D93" si="81">SUM(G93,K93,O93,S93,W93,AA93,AE93,AI93,AM93)</f>
        <v>11.552839765097515</v>
      </c>
      <c r="D93" s="305">
        <f t="shared" si="81"/>
        <v>12.331469796916959</v>
      </c>
      <c r="E93" s="304"/>
      <c r="F93" s="304">
        <v>0.25983641505502197</v>
      </c>
      <c r="G93" s="304">
        <v>0.27719685841593766</v>
      </c>
      <c r="H93" s="304">
        <v>0.34575378701148302</v>
      </c>
      <c r="I93" s="304"/>
      <c r="J93" s="304">
        <v>2.5764114018593429</v>
      </c>
      <c r="K93" s="304">
        <v>2.6405549379544428</v>
      </c>
      <c r="L93" s="304">
        <v>3.0630871331292089</v>
      </c>
      <c r="M93" s="304"/>
      <c r="N93" s="304">
        <v>3.6384832869813986</v>
      </c>
      <c r="O93" s="304">
        <v>3.5679640119269616</v>
      </c>
      <c r="P93" s="304">
        <v>3.9802111485133564</v>
      </c>
      <c r="Q93" s="304"/>
      <c r="R93" s="304">
        <v>2.0265698702237493</v>
      </c>
      <c r="S93" s="304">
        <v>1.8662166172303709</v>
      </c>
      <c r="T93" s="304">
        <v>1.9965739629195622</v>
      </c>
      <c r="U93" s="304"/>
      <c r="V93" s="304">
        <v>0.56204841348425127</v>
      </c>
      <c r="W93" s="304">
        <v>0.47770603367243542</v>
      </c>
      <c r="X93" s="304">
        <v>0.46110396856231867</v>
      </c>
      <c r="Y93" s="304"/>
      <c r="Z93" s="304">
        <v>1.7496123630069771</v>
      </c>
      <c r="AA93" s="304">
        <v>1.5306253921919866</v>
      </c>
      <c r="AB93" s="304">
        <v>1.4246965138233956</v>
      </c>
      <c r="AC93" s="304"/>
      <c r="AD93" s="304">
        <v>0.76987471391995888</v>
      </c>
      <c r="AE93" s="304">
        <v>0.69500782771777425</v>
      </c>
      <c r="AF93" s="304">
        <v>0.58182014310686236</v>
      </c>
      <c r="AG93" s="304"/>
      <c r="AH93" s="304">
        <v>0.30408018631792666</v>
      </c>
      <c r="AI93" s="304">
        <v>0.2662225868726838</v>
      </c>
      <c r="AJ93" s="304">
        <v>0.18674427444704925</v>
      </c>
      <c r="AK93" s="304"/>
      <c r="AL93" s="304">
        <v>0.17074372033826707</v>
      </c>
      <c r="AM93" s="304">
        <v>0.23134549911492353</v>
      </c>
      <c r="AN93" s="304">
        <v>0.29147886540372586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81.706034786897007</v>
      </c>
      <c r="C94" s="305">
        <f t="shared" ref="C94:C101" si="83">SUM(G94,K94,O94,S94,W94,AA94,AE94,AI94,AM94)</f>
        <v>81.949545439253455</v>
      </c>
      <c r="D94" s="305">
        <f t="shared" ref="D94:D101" si="84">SUM(H94,L94,P94,T94,X94,AB94,AF94,AJ94,AN94)</f>
        <v>87.074890225844626</v>
      </c>
      <c r="E94" s="305"/>
      <c r="F94" s="304">
        <v>6.1298363884109612</v>
      </c>
      <c r="G94" s="304">
        <v>6.943035582911314</v>
      </c>
      <c r="H94" s="304">
        <v>8.3392971681256238</v>
      </c>
      <c r="I94" s="304"/>
      <c r="J94" s="304">
        <v>30.19460742972802</v>
      </c>
      <c r="K94" s="304">
        <v>33.001914069410745</v>
      </c>
      <c r="L94" s="304">
        <v>38.201889156305924</v>
      </c>
      <c r="M94" s="304"/>
      <c r="N94" s="304">
        <v>28.319358243796358</v>
      </c>
      <c r="O94" s="304">
        <v>27.478289139652322</v>
      </c>
      <c r="P94" s="304">
        <v>28.165247009407025</v>
      </c>
      <c r="Q94" s="304"/>
      <c r="R94" s="304">
        <v>5.4892793868750633</v>
      </c>
      <c r="S94" s="304">
        <v>3.1130140953422409</v>
      </c>
      <c r="T94" s="304">
        <v>1.7050854238865591</v>
      </c>
      <c r="U94" s="304"/>
      <c r="V94" s="304">
        <v>1.8873784328951959</v>
      </c>
      <c r="W94" s="304">
        <v>1.9074831192167954</v>
      </c>
      <c r="X94" s="304">
        <v>1.9943220783933897</v>
      </c>
      <c r="Y94" s="304"/>
      <c r="Z94" s="304">
        <v>4.9204085727352291</v>
      </c>
      <c r="AA94" s="304">
        <v>4.7466534774265785</v>
      </c>
      <c r="AB94" s="304">
        <v>4.9338098997730855</v>
      </c>
      <c r="AC94" s="304"/>
      <c r="AD94" s="304">
        <v>2.871380232544134</v>
      </c>
      <c r="AE94" s="304">
        <v>2.684435873145</v>
      </c>
      <c r="AF94" s="304">
        <v>2.0657169896422913</v>
      </c>
      <c r="AG94" s="304"/>
      <c r="AH94" s="304">
        <v>1.6629144946381571</v>
      </c>
      <c r="AI94" s="304">
        <v>1.727487949716572</v>
      </c>
      <c r="AJ94" s="304">
        <v>1.1629359263159802</v>
      </c>
      <c r="AK94" s="304"/>
      <c r="AL94" s="304">
        <v>0.230871605273897</v>
      </c>
      <c r="AM94" s="304">
        <v>0.34723213243188655</v>
      </c>
      <c r="AN94" s="304">
        <v>0.50658657399473528</v>
      </c>
    </row>
    <row r="95" spans="1:40" x14ac:dyDescent="0.2">
      <c r="A95" s="13" t="str">
        <f t="shared" si="80"/>
        <v>Associate professional occupations</v>
      </c>
      <c r="B95" s="305">
        <f t="shared" si="82"/>
        <v>35.288913510108017</v>
      </c>
      <c r="C95" s="305">
        <f t="shared" si="83"/>
        <v>40.981064477759581</v>
      </c>
      <c r="D95" s="305">
        <f t="shared" si="84"/>
        <v>44.024460839322522</v>
      </c>
      <c r="E95" s="305"/>
      <c r="F95" s="304">
        <v>0.33896155281538398</v>
      </c>
      <c r="G95" s="304">
        <v>0.45266455767174513</v>
      </c>
      <c r="H95" s="304">
        <v>0.63588815610207849</v>
      </c>
      <c r="I95" s="304"/>
      <c r="J95" s="304">
        <v>4.7982949131279176</v>
      </c>
      <c r="K95" s="304">
        <v>6.1842492670790206</v>
      </c>
      <c r="L95" s="304">
        <v>7.8039498979000275</v>
      </c>
      <c r="M95" s="304"/>
      <c r="N95" s="304">
        <v>10.577337555517204</v>
      </c>
      <c r="O95" s="304">
        <v>13.327499312383376</v>
      </c>
      <c r="P95" s="304">
        <v>16.115944694977728</v>
      </c>
      <c r="Q95" s="304"/>
      <c r="R95" s="304">
        <v>4.2461933254782434</v>
      </c>
      <c r="S95" s="304">
        <v>4.341020181851599</v>
      </c>
      <c r="T95" s="304">
        <v>3.573630531914278</v>
      </c>
      <c r="U95" s="304"/>
      <c r="V95" s="304">
        <v>2.1091851918058619</v>
      </c>
      <c r="W95" s="304">
        <v>2.1343244104821713</v>
      </c>
      <c r="X95" s="304">
        <v>2.311111243435831</v>
      </c>
      <c r="Y95" s="304"/>
      <c r="Z95" s="304">
        <v>6.6278706084530059</v>
      </c>
      <c r="AA95" s="304">
        <v>7.5988316276870327</v>
      </c>
      <c r="AB95" s="304">
        <v>8.1352615780880448</v>
      </c>
      <c r="AC95" s="304"/>
      <c r="AD95" s="304">
        <v>4.328094373302803</v>
      </c>
      <c r="AE95" s="304">
        <v>4.685647919522733</v>
      </c>
      <c r="AF95" s="304">
        <v>3.6495601842647445</v>
      </c>
      <c r="AG95" s="304"/>
      <c r="AH95" s="304">
        <v>1.9793966474788713</v>
      </c>
      <c r="AI95" s="304">
        <v>1.9367173525328985</v>
      </c>
      <c r="AJ95" s="304">
        <v>1.2881540392070154</v>
      </c>
      <c r="AK95" s="304"/>
      <c r="AL95" s="304">
        <v>0.28357934212872349</v>
      </c>
      <c r="AM95" s="304">
        <v>0.32010984854899921</v>
      </c>
      <c r="AN95" s="304">
        <v>0.5109605134327706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25.101904388144455</v>
      </c>
      <c r="C96" s="305">
        <f t="shared" si="83"/>
        <v>24.038083679147178</v>
      </c>
      <c r="D96" s="305">
        <f t="shared" si="84"/>
        <v>18.172594692388923</v>
      </c>
      <c r="E96" s="305"/>
      <c r="F96" s="304">
        <v>0.17576956901518515</v>
      </c>
      <c r="G96" s="304">
        <v>0.21565028670205375</v>
      </c>
      <c r="H96" s="304">
        <v>0.29111213597214003</v>
      </c>
      <c r="I96" s="304"/>
      <c r="J96" s="304">
        <v>1.9853521636619496</v>
      </c>
      <c r="K96" s="304">
        <v>2.5236023009542317</v>
      </c>
      <c r="L96" s="304">
        <v>2.7738970799103684</v>
      </c>
      <c r="M96" s="304"/>
      <c r="N96" s="304">
        <v>4.9727984733578836</v>
      </c>
      <c r="O96" s="304">
        <v>5.8113847431325052</v>
      </c>
      <c r="P96" s="304">
        <v>6.4348920955671192</v>
      </c>
      <c r="Q96" s="304"/>
      <c r="R96" s="304">
        <v>3.0113721279872672</v>
      </c>
      <c r="S96" s="304">
        <v>3.4891847059543388</v>
      </c>
      <c r="T96" s="304">
        <v>3.9003117823095317</v>
      </c>
      <c r="U96" s="304"/>
      <c r="V96" s="304">
        <v>1.9121331861732422</v>
      </c>
      <c r="W96" s="304">
        <v>2.0196573038461363</v>
      </c>
      <c r="X96" s="304">
        <v>2.0306039350927589</v>
      </c>
      <c r="Y96" s="304"/>
      <c r="Z96" s="304">
        <v>5.5897935376880659</v>
      </c>
      <c r="AA96" s="304">
        <v>5.3050302060701373</v>
      </c>
      <c r="AB96" s="304">
        <v>2.1583976082330283</v>
      </c>
      <c r="AC96" s="304"/>
      <c r="AD96" s="304">
        <v>4.6260865322331188</v>
      </c>
      <c r="AE96" s="304">
        <v>3.5309305258346906</v>
      </c>
      <c r="AF96" s="304">
        <v>0.54904306538679004</v>
      </c>
      <c r="AG96" s="304"/>
      <c r="AH96" s="304">
        <v>2.5321965573342098</v>
      </c>
      <c r="AI96" s="304">
        <v>1.071362658935771</v>
      </c>
      <c r="AJ96" s="304">
        <v>6.0189282667326791E-3</v>
      </c>
      <c r="AK96" s="304"/>
      <c r="AL96" s="304">
        <v>0.29640224069353166</v>
      </c>
      <c r="AM96" s="304">
        <v>7.1280947717312207E-2</v>
      </c>
      <c r="AN96" s="304">
        <v>2.8318061650457287E-2</v>
      </c>
    </row>
    <row r="97" spans="1:40" x14ac:dyDescent="0.2">
      <c r="A97" s="13" t="str">
        <f t="shared" si="80"/>
        <v>Skilled trades occupations</v>
      </c>
      <c r="B97" s="305">
        <f t="shared" si="82"/>
        <v>2.5001764720087132</v>
      </c>
      <c r="C97" s="305">
        <f t="shared" si="83"/>
        <v>2.4187513746384757</v>
      </c>
      <c r="D97" s="305">
        <f t="shared" si="84"/>
        <v>2.0452386636028099</v>
      </c>
      <c r="E97" s="304"/>
      <c r="F97" s="304">
        <v>2.5701081916849233E-2</v>
      </c>
      <c r="G97" s="304">
        <v>3.2796082772225316E-2</v>
      </c>
      <c r="H97" s="304">
        <v>4.1483081964792286E-2</v>
      </c>
      <c r="I97" s="304"/>
      <c r="J97" s="304">
        <v>7.9589292571664291E-2</v>
      </c>
      <c r="K97" s="304">
        <v>0.10023802295434328</v>
      </c>
      <c r="L97" s="304">
        <v>0.15108459360055637</v>
      </c>
      <c r="M97" s="304"/>
      <c r="N97" s="304">
        <v>0.34814570803396261</v>
      </c>
      <c r="O97" s="304">
        <v>0.40760795397191896</v>
      </c>
      <c r="P97" s="304">
        <v>0.45116898568945124</v>
      </c>
      <c r="Q97" s="304"/>
      <c r="R97" s="304">
        <v>0.13267972715042703</v>
      </c>
      <c r="S97" s="304">
        <v>0.13808493423416465</v>
      </c>
      <c r="T97" s="304">
        <v>0.15620898769291131</v>
      </c>
      <c r="U97" s="304"/>
      <c r="V97" s="304">
        <v>0.13041117598393995</v>
      </c>
      <c r="W97" s="304">
        <v>0.14433087254058835</v>
      </c>
      <c r="X97" s="304">
        <v>0.18360610815838116</v>
      </c>
      <c r="Y97" s="304"/>
      <c r="Z97" s="304">
        <v>0.57729469588180538</v>
      </c>
      <c r="AA97" s="304">
        <v>0.48633512841591414</v>
      </c>
      <c r="AB97" s="304">
        <v>0.3389194398201365</v>
      </c>
      <c r="AC97" s="304"/>
      <c r="AD97" s="304">
        <v>0.75427831570705928</v>
      </c>
      <c r="AE97" s="304">
        <v>0.68748927083772482</v>
      </c>
      <c r="AF97" s="304">
        <v>0.40607257156662607</v>
      </c>
      <c r="AG97" s="304"/>
      <c r="AH97" s="304">
        <v>0.35834461543689589</v>
      </c>
      <c r="AI97" s="304">
        <v>0.32544782065333389</v>
      </c>
      <c r="AJ97" s="304">
        <v>0.25935709571892196</v>
      </c>
      <c r="AK97" s="304"/>
      <c r="AL97" s="304">
        <v>9.3731859326109279E-2</v>
      </c>
      <c r="AM97" s="304">
        <v>9.6421288258262336E-2</v>
      </c>
      <c r="AN97" s="304">
        <v>5.7337799391033221E-2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54.009705812644818</v>
      </c>
      <c r="C98" s="305">
        <f t="shared" si="83"/>
        <v>54.887285276290939</v>
      </c>
      <c r="D98" s="305">
        <f t="shared" si="84"/>
        <v>57.095655920543983</v>
      </c>
      <c r="E98" s="304"/>
      <c r="F98" s="304">
        <v>4.8984378990889893E-2</v>
      </c>
      <c r="G98" s="304">
        <v>6.6496678920031277E-2</v>
      </c>
      <c r="H98" s="304">
        <v>9.0290228217798141E-2</v>
      </c>
      <c r="I98" s="304"/>
      <c r="J98" s="304">
        <v>2.4278798350975319</v>
      </c>
      <c r="K98" s="304">
        <v>3.1701129406034885</v>
      </c>
      <c r="L98" s="304">
        <v>4.2007133973390234</v>
      </c>
      <c r="M98" s="304"/>
      <c r="N98" s="304">
        <v>6.7525952723388496</v>
      </c>
      <c r="O98" s="304">
        <v>7.832340787891348</v>
      </c>
      <c r="P98" s="304">
        <v>9.2325844804289598</v>
      </c>
      <c r="Q98" s="304"/>
      <c r="R98" s="304">
        <v>5.5002484748659288</v>
      </c>
      <c r="S98" s="304">
        <v>5.3521020866285838</v>
      </c>
      <c r="T98" s="304">
        <v>5.3242856613631542</v>
      </c>
      <c r="U98" s="304"/>
      <c r="V98" s="304">
        <v>3.729548142257789</v>
      </c>
      <c r="W98" s="304">
        <v>3.791431449822201</v>
      </c>
      <c r="X98" s="304">
        <v>3.9937476093394233</v>
      </c>
      <c r="Y98" s="304"/>
      <c r="Z98" s="304">
        <v>20.622626863432913</v>
      </c>
      <c r="AA98" s="304">
        <v>20.927751186058195</v>
      </c>
      <c r="AB98" s="304">
        <v>23.236721056846598</v>
      </c>
      <c r="AC98" s="304"/>
      <c r="AD98" s="304">
        <v>12.893855358760662</v>
      </c>
      <c r="AE98" s="304">
        <v>12.316617110434288</v>
      </c>
      <c r="AF98" s="304">
        <v>9.9933519345695867</v>
      </c>
      <c r="AG98" s="304"/>
      <c r="AH98" s="304">
        <v>1.7294828824835284</v>
      </c>
      <c r="AI98" s="304">
        <v>1.1382165497014194</v>
      </c>
      <c r="AJ98" s="304">
        <v>0.72552692607860214</v>
      </c>
      <c r="AK98" s="304"/>
      <c r="AL98" s="304">
        <v>0.30448460441672742</v>
      </c>
      <c r="AM98" s="304">
        <v>0.29221648623138535</v>
      </c>
      <c r="AN98" s="304">
        <v>0.29843462636083573</v>
      </c>
    </row>
    <row r="99" spans="1:40" x14ac:dyDescent="0.2">
      <c r="A99" s="13" t="str">
        <f t="shared" si="80"/>
        <v>Sales and customer service occupations</v>
      </c>
      <c r="B99" s="305">
        <f t="shared" si="82"/>
        <v>2.8057947873137961</v>
      </c>
      <c r="C99" s="305">
        <f t="shared" si="83"/>
        <v>2.9957399348385882</v>
      </c>
      <c r="D99" s="305">
        <f>SUM(H99,L99,P99,T99,X99,AB99,AF99,AJ99,AN99)</f>
        <v>2.9068891712723506</v>
      </c>
      <c r="E99" s="304"/>
      <c r="F99" s="304">
        <v>1.700144737216211E-2</v>
      </c>
      <c r="G99" s="304">
        <v>2.231874105089891E-2</v>
      </c>
      <c r="H99" s="304">
        <v>2.6680765774207318E-2</v>
      </c>
      <c r="I99" s="304"/>
      <c r="J99" s="304">
        <v>0.31362901598823567</v>
      </c>
      <c r="K99" s="304">
        <v>0.37969914228380836</v>
      </c>
      <c r="L99" s="304">
        <v>0.42880958388819324</v>
      </c>
      <c r="M99" s="304"/>
      <c r="N99" s="304">
        <v>0.69275832464011178</v>
      </c>
      <c r="O99" s="304">
        <v>0.78165981320449252</v>
      </c>
      <c r="P99" s="304">
        <v>0.8465512659822293</v>
      </c>
      <c r="Q99" s="304"/>
      <c r="R99" s="304">
        <v>0.36714590521681795</v>
      </c>
      <c r="S99" s="304">
        <v>0.34326892552202526</v>
      </c>
      <c r="T99" s="304">
        <v>0.32837921593748981</v>
      </c>
      <c r="U99" s="304"/>
      <c r="V99" s="304">
        <v>0.24077474200691948</v>
      </c>
      <c r="W99" s="304">
        <v>0.27108161393540497</v>
      </c>
      <c r="X99" s="304">
        <v>0.28852499743197685</v>
      </c>
      <c r="Y99" s="304"/>
      <c r="Z99" s="304">
        <v>0.56551500003910837</v>
      </c>
      <c r="AA99" s="304">
        <v>0.56711595047401686</v>
      </c>
      <c r="AB99" s="304">
        <v>0.52313973267390523</v>
      </c>
      <c r="AC99" s="304"/>
      <c r="AD99" s="304">
        <v>0.42360762989192818</v>
      </c>
      <c r="AE99" s="304">
        <v>0.41437763296161156</v>
      </c>
      <c r="AF99" s="304">
        <v>0.25655686876566203</v>
      </c>
      <c r="AG99" s="304"/>
      <c r="AH99" s="304">
        <v>0.13074451585838501</v>
      </c>
      <c r="AI99" s="304">
        <v>0.13050267423602396</v>
      </c>
      <c r="AJ99" s="304">
        <v>6.877694874003637E-2</v>
      </c>
      <c r="AK99" s="304"/>
      <c r="AL99" s="304">
        <v>5.4618206300127661E-2</v>
      </c>
      <c r="AM99" s="304">
        <v>8.5715441170306272E-2</v>
      </c>
      <c r="AN99" s="304">
        <v>0.13946979207865023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2.8898360878566587</v>
      </c>
      <c r="C100" s="305">
        <f t="shared" si="83"/>
        <v>3.0862917359493838</v>
      </c>
      <c r="D100" s="305">
        <f t="shared" si="84"/>
        <v>2.8685495729136248</v>
      </c>
      <c r="E100" s="304"/>
      <c r="F100" s="304">
        <v>2.4574273461810958E-2</v>
      </c>
      <c r="G100" s="304">
        <v>3.1346466956597582E-2</v>
      </c>
      <c r="H100" s="304">
        <v>3.9596466890854075E-2</v>
      </c>
      <c r="I100" s="304"/>
      <c r="J100" s="304">
        <v>6.797382618099708E-2</v>
      </c>
      <c r="K100" s="304">
        <v>9.2856072047237573E-2</v>
      </c>
      <c r="L100" s="304">
        <v>0.11257726230921879</v>
      </c>
      <c r="M100" s="304"/>
      <c r="N100" s="304">
        <v>0.27033195024689988</v>
      </c>
      <c r="O100" s="304">
        <v>0.31397939262738389</v>
      </c>
      <c r="P100" s="304">
        <v>0.35768570839755209</v>
      </c>
      <c r="Q100" s="304"/>
      <c r="R100" s="304">
        <v>0.11910411249057665</v>
      </c>
      <c r="S100" s="304">
        <v>0.14902649120163836</v>
      </c>
      <c r="T100" s="304">
        <v>0.17973912477401352</v>
      </c>
      <c r="U100" s="304"/>
      <c r="V100" s="304">
        <v>0.33278649700800134</v>
      </c>
      <c r="W100" s="304">
        <v>0.35642791188142703</v>
      </c>
      <c r="X100" s="304">
        <v>0.4168780022263629</v>
      </c>
      <c r="Y100" s="304"/>
      <c r="Z100" s="304">
        <v>0.77008426931409946</v>
      </c>
      <c r="AA100" s="304">
        <v>0.82344360680009254</v>
      </c>
      <c r="AB100" s="304">
        <v>0.84679195343840019</v>
      </c>
      <c r="AC100" s="304"/>
      <c r="AD100" s="304">
        <v>0.53481844809418777</v>
      </c>
      <c r="AE100" s="304">
        <v>0.53117649856859861</v>
      </c>
      <c r="AF100" s="304">
        <v>0.33226343254562746</v>
      </c>
      <c r="AG100" s="304"/>
      <c r="AH100" s="304">
        <v>0.63101413762406788</v>
      </c>
      <c r="AI100" s="304">
        <v>0.62383510869637904</v>
      </c>
      <c r="AJ100" s="304">
        <v>0.33005511062329607</v>
      </c>
      <c r="AK100" s="304"/>
      <c r="AL100" s="304">
        <v>0.13914857343601716</v>
      </c>
      <c r="AM100" s="304">
        <v>0.16420018717002899</v>
      </c>
      <c r="AN100" s="304">
        <v>0.25296251170829959</v>
      </c>
    </row>
    <row r="101" spans="1:40" x14ac:dyDescent="0.2">
      <c r="A101" s="39" t="str">
        <f t="shared" si="80"/>
        <v>Elementary occupations</v>
      </c>
      <c r="B101" s="307">
        <f t="shared" si="82"/>
        <v>8.2609737838396065</v>
      </c>
      <c r="C101" s="307">
        <f t="shared" si="83"/>
        <v>6.7093983170249967</v>
      </c>
      <c r="D101" s="307">
        <f t="shared" si="84"/>
        <v>5.0622511171942453</v>
      </c>
      <c r="E101" s="307"/>
      <c r="F101" s="307">
        <v>9.0430016085526026E-3</v>
      </c>
      <c r="G101" s="307">
        <v>7.4995729480872375E-3</v>
      </c>
      <c r="H101" s="307">
        <v>5.6338891934177267E-3</v>
      </c>
      <c r="I101" s="307"/>
      <c r="J101" s="307">
        <v>0.13268482889107686</v>
      </c>
      <c r="K101" s="307">
        <v>0.13995006161956686</v>
      </c>
      <c r="L101" s="307">
        <v>0.17254327546431231</v>
      </c>
      <c r="M101" s="307"/>
      <c r="N101" s="307">
        <v>0.42338040897983115</v>
      </c>
      <c r="O101" s="307">
        <v>0.42737180347270448</v>
      </c>
      <c r="P101" s="307">
        <v>0.51737853142839485</v>
      </c>
      <c r="Q101" s="307"/>
      <c r="R101" s="307">
        <v>0.37958589408420629</v>
      </c>
      <c r="S101" s="307">
        <v>0.41000552731787288</v>
      </c>
      <c r="T101" s="307">
        <v>0.49421364319757322</v>
      </c>
      <c r="U101" s="307"/>
      <c r="V101" s="307">
        <v>0.32381369423016337</v>
      </c>
      <c r="W101" s="307">
        <v>0.33911673506236051</v>
      </c>
      <c r="X101" s="307">
        <v>0.38892979058453908</v>
      </c>
      <c r="Y101" s="307"/>
      <c r="Z101" s="307">
        <v>1.9320487282778462</v>
      </c>
      <c r="AA101" s="307">
        <v>1.5803462427616179</v>
      </c>
      <c r="AB101" s="307">
        <v>1.2974786591514285</v>
      </c>
      <c r="AC101" s="307"/>
      <c r="AD101" s="307">
        <v>2.6819091169781721</v>
      </c>
      <c r="AE101" s="307">
        <v>2.2994918633767165</v>
      </c>
      <c r="AF101" s="307">
        <v>1.7420311156404609</v>
      </c>
      <c r="AG101" s="307"/>
      <c r="AH101" s="307">
        <v>1.8214448805788417</v>
      </c>
      <c r="AI101" s="307">
        <v>1.2161251753608331</v>
      </c>
      <c r="AJ101" s="307">
        <v>0.22653497897504762</v>
      </c>
      <c r="AK101" s="307"/>
      <c r="AL101" s="307">
        <v>0.55706323021091608</v>
      </c>
      <c r="AM101" s="307">
        <v>0.28949133510523678</v>
      </c>
      <c r="AN101" s="307">
        <v>0.21750723355907114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Kent and Medway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Kent and Medway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Kent and Medway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Kent and Medway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Kent and Medway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Kent and Medway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Kent and Medway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Kent and Medway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Kent and Medway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0.82726717053781762</v>
      </c>
      <c r="C8" s="69">
        <v>1.0460785028589559</v>
      </c>
      <c r="D8" s="69">
        <v>1.1668836726062861</v>
      </c>
      <c r="E8" s="69">
        <v>1.1898947756666245</v>
      </c>
      <c r="F8" s="69">
        <v>1.5667976389541405</v>
      </c>
      <c r="G8" s="10"/>
      <c r="H8" s="69">
        <f>F8-D8</f>
        <v>0.39991396634785437</v>
      </c>
      <c r="I8" s="69">
        <f>'RD T1'!E36</f>
        <v>0.70653098201925013</v>
      </c>
      <c r="J8" s="69">
        <f>SUM(H8:I8)</f>
        <v>1.1064449483671046</v>
      </c>
      <c r="L8" t="str">
        <f>A8</f>
        <v>11 Corporate managers and directors</v>
      </c>
      <c r="M8" s="69">
        <v>6.94081053631872</v>
      </c>
      <c r="N8" s="69">
        <v>9.398684596352096</v>
      </c>
      <c r="O8" s="69">
        <v>10.240939581643552</v>
      </c>
      <c r="P8" s="69">
        <v>10.326958643034024</v>
      </c>
      <c r="Q8" s="69">
        <v>13.292904346201594</v>
      </c>
      <c r="R8" s="10"/>
      <c r="S8" s="69">
        <f>Q8-O8</f>
        <v>3.0519647645580417</v>
      </c>
      <c r="T8" s="69">
        <f>'RD T1'!E65</f>
        <v>6.1072282092206605</v>
      </c>
      <c r="U8" s="69">
        <f>SUM(S8:T8)</f>
        <v>9.1591929737787012</v>
      </c>
      <c r="W8" t="str">
        <f>A8</f>
        <v>11 Corporate managers and directors</v>
      </c>
      <c r="X8" s="69">
        <v>17.59818895083907</v>
      </c>
      <c r="Y8" s="69">
        <v>21.773901145119421</v>
      </c>
      <c r="Z8" s="69">
        <v>21.321732928687389</v>
      </c>
      <c r="AA8" s="69">
        <v>19.904556371103642</v>
      </c>
      <c r="AB8" s="69">
        <v>22.764507695751348</v>
      </c>
      <c r="AC8" s="69"/>
      <c r="AD8" s="69">
        <f>AB8-Z8</f>
        <v>1.442774767063959</v>
      </c>
      <c r="AE8" s="69">
        <f>'RD T1'!E94</f>
        <v>12.057730940309103</v>
      </c>
      <c r="AF8" s="69">
        <f>SUM(AD8:AE8)</f>
        <v>13.500505707373062</v>
      </c>
      <c r="AH8" t="str">
        <f>L8</f>
        <v>11 Corporate managers and directors</v>
      </c>
      <c r="AI8" s="69">
        <v>3.527611356461601</v>
      </c>
      <c r="AJ8" s="69">
        <v>4.2504821171622726</v>
      </c>
      <c r="AK8" s="69">
        <v>4.3208055192812429</v>
      </c>
      <c r="AL8" s="69">
        <v>3.883661639102757</v>
      </c>
      <c r="AM8" s="69">
        <v>4.28691009990695</v>
      </c>
      <c r="AN8" s="69"/>
      <c r="AO8" s="69">
        <f>AM8-AK8</f>
        <v>-3.3895419374292857E-2</v>
      </c>
      <c r="AP8" s="69">
        <f>'RD T1'!E123</f>
        <v>2.1563136917955514</v>
      </c>
      <c r="AQ8" s="69">
        <f>SUM(AO8:AP8)</f>
        <v>2.1224182724212586</v>
      </c>
      <c r="AS8" t="str">
        <f>W8</f>
        <v>11 Corporate managers and directors</v>
      </c>
      <c r="AT8" s="69">
        <v>5.1431663457444294</v>
      </c>
      <c r="AU8" s="69">
        <v>6.2326984885239893</v>
      </c>
      <c r="AV8" s="69">
        <v>6.2645910910306295</v>
      </c>
      <c r="AW8" s="69">
        <v>5.486727522588362</v>
      </c>
      <c r="AX8" s="69">
        <v>6.1535167760324443</v>
      </c>
      <c r="AY8" s="69"/>
      <c r="AZ8" s="69">
        <f>AX8-AV8</f>
        <v>-0.11107431499818521</v>
      </c>
      <c r="BA8" s="69">
        <f>'RD T1'!E152</f>
        <v>3.0759558982196196</v>
      </c>
      <c r="BB8" s="69">
        <f>SUM(AZ8:BA8)</f>
        <v>2.9648815832214344</v>
      </c>
      <c r="BD8" t="str">
        <f>AH8</f>
        <v>11 Corporate managers and directors</v>
      </c>
      <c r="BE8" s="69">
        <v>11.445365699019327</v>
      </c>
      <c r="BF8" s="69">
        <v>12.328735490597012</v>
      </c>
      <c r="BG8" s="69">
        <v>13.484519213458453</v>
      </c>
      <c r="BH8" s="69">
        <v>11.714882245715177</v>
      </c>
      <c r="BI8" s="69">
        <v>12.621086018225569</v>
      </c>
      <c r="BJ8" s="69"/>
      <c r="BK8" s="69">
        <f>BI8-BG8</f>
        <v>-0.86343319523288464</v>
      </c>
      <c r="BL8" s="69">
        <f>'RD T1'!E181</f>
        <v>5.3941130965268469</v>
      </c>
      <c r="BM8" s="69">
        <f>SUM(BK8:BL8)</f>
        <v>4.5306799012939623</v>
      </c>
      <c r="BO8" t="str">
        <f>AS8</f>
        <v>11 Corporate managers and directors</v>
      </c>
      <c r="BP8" s="69">
        <v>9.0946007366505892</v>
      </c>
      <c r="BQ8" s="69">
        <v>10.106653543667189</v>
      </c>
      <c r="BR8" s="69">
        <v>9.5484612777719615</v>
      </c>
      <c r="BS8" s="69">
        <v>8.1647831682966387</v>
      </c>
      <c r="BT8" s="69">
        <v>6.8315748137280181</v>
      </c>
      <c r="BU8" s="69"/>
      <c r="BV8" s="69">
        <f>BT8-BR8</f>
        <v>-2.7168864640439434</v>
      </c>
      <c r="BW8" s="69">
        <f>'RD T1'!E210</f>
        <v>3.5250718566408512</v>
      </c>
      <c r="BX8" s="69">
        <f>SUM(BV8:BW8)</f>
        <v>0.8081853925969078</v>
      </c>
      <c r="BZ8" t="str">
        <f>BD8</f>
        <v>11 Corporate managers and directors</v>
      </c>
      <c r="CA8" s="69">
        <v>6.3160146525167624</v>
      </c>
      <c r="CB8" s="69">
        <v>6.4622426808533584</v>
      </c>
      <c r="CC8" s="69">
        <v>6.3532857969446903</v>
      </c>
      <c r="CD8" s="69">
        <v>5.8766158190429536</v>
      </c>
      <c r="CE8" s="69">
        <v>4.5456954093634394</v>
      </c>
      <c r="CF8" s="69"/>
      <c r="CG8" s="69">
        <f>CE8-CC8</f>
        <v>-1.8075903875812509</v>
      </c>
      <c r="CH8" s="69">
        <f>'RD T1'!E239</f>
        <v>2.3490296889894924</v>
      </c>
      <c r="CI8" s="69">
        <f>SUM(CG8:CH8)</f>
        <v>0.54143930140824148</v>
      </c>
      <c r="CK8" t="str">
        <f>BO8</f>
        <v>11 Corporate managers and directors</v>
      </c>
      <c r="CL8" s="69">
        <v>1.0131956211753432</v>
      </c>
      <c r="CM8" s="69">
        <v>1.2631699013333799</v>
      </c>
      <c r="CN8" s="69">
        <v>1.1542646888813448</v>
      </c>
      <c r="CO8" s="69">
        <v>1.2629360604904818</v>
      </c>
      <c r="CP8" s="69">
        <v>1.5297220963430598</v>
      </c>
      <c r="CQ8" s="69"/>
      <c r="CR8" s="69">
        <f>CP8-CN8</f>
        <v>0.37545740746171496</v>
      </c>
      <c r="CS8" s="69">
        <f>'RD T1'!E268</f>
        <v>0.39940987869250388</v>
      </c>
      <c r="CT8" s="69">
        <f>SUM(CR8:CS8)</f>
        <v>0.77486728615421885</v>
      </c>
    </row>
    <row r="9" spans="1:98" x14ac:dyDescent="0.2">
      <c r="A9" s="10" t="str">
        <f>name!D5</f>
        <v>12 Other managers and proprietors</v>
      </c>
      <c r="B9" s="69">
        <v>0.31777487191219439</v>
      </c>
      <c r="C9" s="69">
        <v>0.42698777859514619</v>
      </c>
      <c r="D9" s="69">
        <v>0.4319684952444382</v>
      </c>
      <c r="E9" s="69">
        <v>0.50950090486343058</v>
      </c>
      <c r="F9" s="69">
        <v>0.69192309327789914</v>
      </c>
      <c r="H9" s="69">
        <f t="shared" ref="H9:H32" si="26">F9-D9</f>
        <v>0.25995459803346094</v>
      </c>
      <c r="I9" s="69">
        <f>'RD T1'!E37</f>
        <v>0.34538183502866882</v>
      </c>
      <c r="J9" s="69">
        <f t="shared" ref="J9:J32" si="27">SUM(H9:I9)</f>
        <v>0.60533643306212981</v>
      </c>
      <c r="L9" t="str">
        <f t="shared" ref="L9:L32" si="28">A9</f>
        <v>12 Other managers and proprietors</v>
      </c>
      <c r="M9" s="69">
        <v>2.7597655362946925</v>
      </c>
      <c r="N9" s="69">
        <v>3.519078113880894</v>
      </c>
      <c r="O9" s="69">
        <v>3.8079779915557119</v>
      </c>
      <c r="P9" s="69">
        <v>4.4712039241189032</v>
      </c>
      <c r="Q9" s="69">
        <v>6.1300691847852802</v>
      </c>
      <c r="S9" s="69">
        <f t="shared" ref="S9:S35" si="29">Q9-O9</f>
        <v>2.3220911932295683</v>
      </c>
      <c r="T9" s="69">
        <f>'RD T1'!E66</f>
        <v>2.9974313626433013</v>
      </c>
      <c r="U9" s="69">
        <f t="shared" ref="U9:U32" si="30">SUM(S9:T9)</f>
        <v>5.3195225558728696</v>
      </c>
      <c r="W9" t="str">
        <f t="shared" ref="W9:W32" si="31">A9</f>
        <v>12 Other managers and proprietors</v>
      </c>
      <c r="X9" s="69">
        <v>6.5212476712760008</v>
      </c>
      <c r="Y9" s="69">
        <v>7.4222217700207835</v>
      </c>
      <c r="Z9" s="69">
        <v>7.1658740632213949</v>
      </c>
      <c r="AA9" s="69">
        <v>7.7215929235764378</v>
      </c>
      <c r="AB9" s="69">
        <v>9.3359158506939881</v>
      </c>
      <c r="AC9" s="69"/>
      <c r="AD9" s="69">
        <f t="shared" ref="AD9:AD32" si="32">AB9-Z9</f>
        <v>2.1700417874725932</v>
      </c>
      <c r="AE9" s="69">
        <f>'RD T1'!E95</f>
        <v>5.1977380518966259</v>
      </c>
      <c r="AF9" s="69">
        <f t="shared" ref="AF9:AF32" si="33">SUM(AD9:AE9)</f>
        <v>7.3677798393692191</v>
      </c>
      <c r="AH9" t="str">
        <f t="shared" ref="AH9:AH32" si="34">L9</f>
        <v>12 Other managers and proprietors</v>
      </c>
      <c r="AI9" s="69">
        <v>1.9110651636126341</v>
      </c>
      <c r="AJ9" s="69">
        <v>2.2466285524456451</v>
      </c>
      <c r="AK9" s="69">
        <v>2.2915980876345117</v>
      </c>
      <c r="AL9" s="69">
        <v>2.3220858181573698</v>
      </c>
      <c r="AM9" s="69">
        <v>2.8258154371811846</v>
      </c>
      <c r="AN9" s="69"/>
      <c r="AO9" s="69">
        <f t="shared" ref="AO9:AO32" si="35">AM9-AK9</f>
        <v>0.53421734954667288</v>
      </c>
      <c r="AP9" s="69">
        <f>'RD T1'!E124</f>
        <v>1.5999745139724695</v>
      </c>
      <c r="AQ9" s="69">
        <f t="shared" ref="AQ9:AQ32" si="36">SUM(AO9:AP9)</f>
        <v>2.1341918635191424</v>
      </c>
      <c r="AS9" t="str">
        <f t="shared" ref="AS9:AS32" si="37">W9</f>
        <v>12 Other managers and proprietors</v>
      </c>
      <c r="AT9" s="69">
        <v>2.1337416676249208</v>
      </c>
      <c r="AU9" s="69">
        <v>2.3791651950510517</v>
      </c>
      <c r="AV9" s="69">
        <v>2.35804874068356</v>
      </c>
      <c r="AW9" s="69">
        <v>2.5537263459792863</v>
      </c>
      <c r="AX9" s="69">
        <v>3.0255482481373925</v>
      </c>
      <c r="AY9" s="69"/>
      <c r="AZ9" s="69">
        <f t="shared" ref="AZ9:AZ32" si="38">AX9-AV9</f>
        <v>0.66749950745383257</v>
      </c>
      <c r="BA9" s="69">
        <f>'RD T1'!E153</f>
        <v>1.6173908904162146</v>
      </c>
      <c r="BB9" s="69">
        <f t="shared" ref="BB9:BB32" si="39">SUM(AZ9:BA9)</f>
        <v>2.284890397870047</v>
      </c>
      <c r="BD9" t="str">
        <f t="shared" ref="BD9:BD32" si="40">AH9</f>
        <v>12 Other managers and proprietors</v>
      </c>
      <c r="BE9" s="69">
        <v>5.5149077350749272</v>
      </c>
      <c r="BF9" s="69">
        <v>5.0496210967244872</v>
      </c>
      <c r="BG9" s="69">
        <v>5.353323222790328</v>
      </c>
      <c r="BH9" s="69">
        <v>5.1607277722496407</v>
      </c>
      <c r="BI9" s="69">
        <v>5.377281516934711</v>
      </c>
      <c r="BJ9" s="69"/>
      <c r="BK9" s="69">
        <f t="shared" ref="BK9:BK32" si="41">BI9-BG9</f>
        <v>2.3958294144382997E-2</v>
      </c>
      <c r="BL9" s="69">
        <f>'RD T1'!E182</f>
        <v>2.4959976651007496</v>
      </c>
      <c r="BM9" s="69">
        <f t="shared" ref="BM9:BM32" si="42">SUM(BK9:BL9)</f>
        <v>2.5199559592451326</v>
      </c>
      <c r="BO9" t="str">
        <f t="shared" ref="BO9:BO32" si="43">AS9</f>
        <v>12 Other managers and proprietors</v>
      </c>
      <c r="BP9" s="69">
        <v>5.3760388654898836</v>
      </c>
      <c r="BQ9" s="69">
        <v>5.4151635329503582</v>
      </c>
      <c r="BR9" s="69">
        <v>5.1524538284952035</v>
      </c>
      <c r="BS9" s="69">
        <v>5.3067834440800272</v>
      </c>
      <c r="BT9" s="69">
        <v>5.1293021146132469</v>
      </c>
      <c r="BU9" s="69"/>
      <c r="BV9" s="69">
        <f t="shared" ref="BV9:BV32" si="44">BT9-BR9</f>
        <v>-2.3151713881956582E-2</v>
      </c>
      <c r="BW9" s="69">
        <f>'RD T1'!E211</f>
        <v>2.765434299877497</v>
      </c>
      <c r="BX9" s="69">
        <f t="shared" ref="BX9:BX32" si="45">SUM(BV9:BW9)</f>
        <v>2.7422825859955404</v>
      </c>
      <c r="BZ9" t="str">
        <f t="shared" ref="BZ9:BZ32" si="46">BD9</f>
        <v>12 Other managers and proprietors</v>
      </c>
      <c r="CA9" s="69">
        <v>3.3989239114483993</v>
      </c>
      <c r="CB9" s="69">
        <v>3.1152000830494826</v>
      </c>
      <c r="CC9" s="69">
        <v>2.6918075381024096</v>
      </c>
      <c r="CD9" s="69">
        <v>2.7363876327300942</v>
      </c>
      <c r="CE9" s="69">
        <v>2.1276449086276088</v>
      </c>
      <c r="CF9" s="69"/>
      <c r="CG9" s="69">
        <f t="shared" ref="CG9:CG32" si="47">CE9-CC9</f>
        <v>-0.56416262947480078</v>
      </c>
      <c r="CH9" s="69">
        <f>'RD T1'!E240</f>
        <v>1.1211891946110968</v>
      </c>
      <c r="CI9" s="69">
        <f t="shared" ref="CI9:CI32" si="48">SUM(CG9:CH9)</f>
        <v>0.557026565136296</v>
      </c>
      <c r="CK9" t="str">
        <f t="shared" ref="CK9:CK32" si="49">BO9</f>
        <v>12 Other managers and proprietors</v>
      </c>
      <c r="CL9" s="69">
        <v>0.98884440935880202</v>
      </c>
      <c r="CM9" s="69">
        <v>1.03909386842524</v>
      </c>
      <c r="CN9" s="69">
        <v>0.90536421885552076</v>
      </c>
      <c r="CO9" s="69">
        <v>1.0902264333543141</v>
      </c>
      <c r="CP9" s="69">
        <v>1.3949390444347392</v>
      </c>
      <c r="CQ9" s="69"/>
      <c r="CR9" s="69">
        <f t="shared" ref="CR9:CR32" si="50">CP9-CN9</f>
        <v>0.48957482557921839</v>
      </c>
      <c r="CS9" s="69">
        <f>'RD T1'!E269</f>
        <v>0.39069605259112467</v>
      </c>
      <c r="CT9" s="69">
        <f t="shared" ref="CT9:CT32" si="51">SUM(CR9:CS9)</f>
        <v>0.880270878170343</v>
      </c>
    </row>
    <row r="10" spans="1:98" x14ac:dyDescent="0.2">
      <c r="A10" s="10" t="str">
        <f>name!D6</f>
        <v>21 Science, research, engineering and technology professionals</v>
      </c>
      <c r="B10" s="69">
        <v>2.1739072560110824</v>
      </c>
      <c r="C10" s="69">
        <v>2.7553969650317947</v>
      </c>
      <c r="D10" s="69">
        <v>2.917284817944926</v>
      </c>
      <c r="E10" s="69">
        <v>3.7504857829374627</v>
      </c>
      <c r="F10" s="69">
        <v>4.8598656824615905</v>
      </c>
      <c r="G10" s="11"/>
      <c r="H10" s="69">
        <f t="shared" si="26"/>
        <v>1.9425808645166645</v>
      </c>
      <c r="I10" s="69">
        <f>'RD T1'!E38</f>
        <v>1.5464045233153465</v>
      </c>
      <c r="J10" s="69">
        <f t="shared" si="27"/>
        <v>3.488985387832011</v>
      </c>
      <c r="L10" t="str">
        <f t="shared" si="28"/>
        <v>21 Science, research, engineering and technology professionals</v>
      </c>
      <c r="M10" s="69">
        <v>8.3004264187955439</v>
      </c>
      <c r="N10" s="69">
        <v>10.587138886820055</v>
      </c>
      <c r="O10" s="69">
        <v>11.929713586653005</v>
      </c>
      <c r="P10" s="69">
        <v>16.54998817259909</v>
      </c>
      <c r="Q10" s="69">
        <v>22.489472706324424</v>
      </c>
      <c r="R10" s="11"/>
      <c r="S10" s="69">
        <f t="shared" si="29"/>
        <v>10.559759119671419</v>
      </c>
      <c r="T10" s="69">
        <f>'RD T1'!E67</f>
        <v>7.3605459263490554</v>
      </c>
      <c r="U10" s="69">
        <f t="shared" si="30"/>
        <v>17.920305046020474</v>
      </c>
      <c r="W10" t="str">
        <f t="shared" si="31"/>
        <v>21 Science, research, engineering and technology professionals</v>
      </c>
      <c r="X10" s="69">
        <v>16.249681784757982</v>
      </c>
      <c r="Y10" s="69">
        <v>17.88066720880866</v>
      </c>
      <c r="Z10" s="69">
        <v>17.73205472364539</v>
      </c>
      <c r="AA10" s="69">
        <v>21.651983763175977</v>
      </c>
      <c r="AB10" s="69">
        <v>23.893110963033696</v>
      </c>
      <c r="AC10" s="69"/>
      <c r="AD10" s="69">
        <f t="shared" si="32"/>
        <v>6.161056239388305</v>
      </c>
      <c r="AE10" s="69">
        <f>'RD T1'!E96</f>
        <v>8.8564220860290614</v>
      </c>
      <c r="AF10" s="69">
        <f t="shared" si="33"/>
        <v>15.017478325417366</v>
      </c>
      <c r="AH10" t="str">
        <f t="shared" si="34"/>
        <v>21 Science, research, engineering and technology professionals</v>
      </c>
      <c r="AI10" s="69">
        <v>1.7288704517092648</v>
      </c>
      <c r="AJ10" s="69">
        <v>1.8853649178393577</v>
      </c>
      <c r="AK10" s="69">
        <v>1.9711124980606853</v>
      </c>
      <c r="AL10" s="69">
        <v>2.3856567569885687</v>
      </c>
      <c r="AM10" s="69">
        <v>2.7979436187527886</v>
      </c>
      <c r="AN10" s="69"/>
      <c r="AO10" s="69">
        <f t="shared" si="35"/>
        <v>0.82683112069210329</v>
      </c>
      <c r="AP10" s="69">
        <f>'RD T1'!E125</f>
        <v>0.9828226807905317</v>
      </c>
      <c r="AQ10" s="69">
        <f t="shared" si="36"/>
        <v>1.8096538014826349</v>
      </c>
      <c r="AS10" t="str">
        <f t="shared" si="37"/>
        <v>21 Science, research, engineering and technology professionals</v>
      </c>
      <c r="AT10" s="69">
        <v>4.3446409396235159</v>
      </c>
      <c r="AU10" s="69">
        <v>4.7795246758898333</v>
      </c>
      <c r="AV10" s="69">
        <v>4.7406373560650685</v>
      </c>
      <c r="AW10" s="69">
        <v>5.2431762105463822</v>
      </c>
      <c r="AX10" s="69">
        <v>5.4394700742618696</v>
      </c>
      <c r="AY10" s="69"/>
      <c r="AZ10" s="69">
        <f t="shared" si="38"/>
        <v>0.69883271819680104</v>
      </c>
      <c r="BA10" s="69">
        <f>'RD T1'!E154</f>
        <v>1.9373423977032631</v>
      </c>
      <c r="BB10" s="69">
        <f t="shared" si="39"/>
        <v>2.6361751159000644</v>
      </c>
      <c r="BD10" t="str">
        <f t="shared" si="40"/>
        <v>21 Science, research, engineering and technology professionals</v>
      </c>
      <c r="BE10" s="69">
        <v>5.9932532513640187</v>
      </c>
      <c r="BF10" s="69">
        <v>5.9990125407479384</v>
      </c>
      <c r="BG10" s="69">
        <v>6.6585426555073237</v>
      </c>
      <c r="BH10" s="69">
        <v>7.6077979901308792</v>
      </c>
      <c r="BI10" s="69">
        <v>7.8053010062129484</v>
      </c>
      <c r="BJ10" s="69"/>
      <c r="BK10" s="69">
        <f t="shared" si="41"/>
        <v>1.1467583507056247</v>
      </c>
      <c r="BL10" s="69">
        <f>'RD T1'!E183</f>
        <v>2.1420689397080674</v>
      </c>
      <c r="BM10" s="69">
        <f t="shared" si="42"/>
        <v>3.2888272904136922</v>
      </c>
      <c r="BO10" t="str">
        <f t="shared" si="43"/>
        <v>21 Science, research, engineering and technology professionals</v>
      </c>
      <c r="BP10" s="69">
        <v>4.2938045590019032</v>
      </c>
      <c r="BQ10" s="69">
        <v>4.6806307805887313</v>
      </c>
      <c r="BR10" s="69">
        <v>4.4971764958677918</v>
      </c>
      <c r="BS10" s="69">
        <v>5.3972987921855227</v>
      </c>
      <c r="BT10" s="69">
        <v>5.114886556845943</v>
      </c>
      <c r="BU10" s="69"/>
      <c r="BV10" s="69">
        <f t="shared" si="44"/>
        <v>0.61771006097815118</v>
      </c>
      <c r="BW10" s="69">
        <f>'RD T1'!E212</f>
        <v>1.6932088386556767</v>
      </c>
      <c r="BX10" s="69">
        <f t="shared" si="45"/>
        <v>2.3109188996338279</v>
      </c>
      <c r="BZ10" t="str">
        <f t="shared" si="46"/>
        <v>21 Science, research, engineering and technology professionals</v>
      </c>
      <c r="CA10" s="69">
        <v>2.6356093516295545</v>
      </c>
      <c r="CB10" s="69">
        <v>2.4820175635508024</v>
      </c>
      <c r="CC10" s="69">
        <v>2.3850936464738526</v>
      </c>
      <c r="CD10" s="69">
        <v>2.9276429134738957</v>
      </c>
      <c r="CE10" s="69">
        <v>1.930357561029751</v>
      </c>
      <c r="CF10" s="69"/>
      <c r="CG10" s="69">
        <f t="shared" si="47"/>
        <v>-0.4547360854441016</v>
      </c>
      <c r="CH10" s="69">
        <f>'RD T1'!E241</f>
        <v>0.76199924432836541</v>
      </c>
      <c r="CI10" s="69">
        <f t="shared" si="48"/>
        <v>0.30726315888426381</v>
      </c>
      <c r="CK10" t="str">
        <f t="shared" si="49"/>
        <v>21 Science, research, engineering and technology professionals</v>
      </c>
      <c r="CL10" s="69">
        <v>0.46045632874870018</v>
      </c>
      <c r="CM10" s="69">
        <v>0.61240141939358583</v>
      </c>
      <c r="CN10" s="69">
        <v>0.61276741704547855</v>
      </c>
      <c r="CO10" s="69">
        <v>1.0162179113599557</v>
      </c>
      <c r="CP10" s="69">
        <v>1.490531739217007</v>
      </c>
      <c r="CQ10" s="69"/>
      <c r="CR10" s="69">
        <f t="shared" si="50"/>
        <v>0.87776432217152844</v>
      </c>
      <c r="CS10" s="69">
        <f>'RD T1'!E270</f>
        <v>0.32177038769511307</v>
      </c>
      <c r="CT10" s="69">
        <f t="shared" si="51"/>
        <v>1.1995347098666416</v>
      </c>
    </row>
    <row r="11" spans="1:98" x14ac:dyDescent="0.2">
      <c r="A11" s="10" t="str">
        <f>name!D7</f>
        <v>22 Health professionals</v>
      </c>
      <c r="B11" s="69">
        <v>1.5547609437305858</v>
      </c>
      <c r="C11" s="69">
        <v>2.1369440321675439</v>
      </c>
      <c r="D11" s="69">
        <v>2.2446840462047328</v>
      </c>
      <c r="E11" s="69">
        <v>2.576887795153036</v>
      </c>
      <c r="F11" s="69">
        <v>3.1037391212091223</v>
      </c>
      <c r="G11" s="11"/>
      <c r="H11" s="69">
        <f t="shared" si="26"/>
        <v>0.85905507500438949</v>
      </c>
      <c r="I11" s="69">
        <f>'RD T1'!E39</f>
        <v>1.3713638423013188</v>
      </c>
      <c r="J11" s="69">
        <f t="shared" si="27"/>
        <v>2.2304189173057081</v>
      </c>
      <c r="L11" t="str">
        <f t="shared" si="28"/>
        <v>22 Health professionals</v>
      </c>
      <c r="M11" s="69">
        <v>4.8867368039040473</v>
      </c>
      <c r="N11" s="69">
        <v>6.7532308278542583</v>
      </c>
      <c r="O11" s="69">
        <v>7.1069881647294446</v>
      </c>
      <c r="P11" s="69">
        <v>7.6930660238641888</v>
      </c>
      <c r="Q11" s="69">
        <v>8.9183095034442168</v>
      </c>
      <c r="R11" s="11"/>
      <c r="S11" s="69">
        <f t="shared" si="29"/>
        <v>1.8113213387147722</v>
      </c>
      <c r="T11" s="69">
        <f>'RD T1'!E68</f>
        <v>4.3620177507237035</v>
      </c>
      <c r="U11" s="69">
        <f t="shared" si="30"/>
        <v>6.1733390894384756</v>
      </c>
      <c r="W11" t="str">
        <f t="shared" si="31"/>
        <v>22 Health professionals</v>
      </c>
      <c r="X11" s="69">
        <v>10.872978232046632</v>
      </c>
      <c r="Y11" s="69">
        <v>13.557532309217383</v>
      </c>
      <c r="Z11" s="69">
        <v>13.326423354009922</v>
      </c>
      <c r="AA11" s="69">
        <v>13.260535726079098</v>
      </c>
      <c r="AB11" s="69">
        <v>14.138732021069929</v>
      </c>
      <c r="AC11" s="69"/>
      <c r="AD11" s="69">
        <f t="shared" si="32"/>
        <v>0.81230866706000704</v>
      </c>
      <c r="AE11" s="69">
        <f>'RD T1'!E97</f>
        <v>7.7270386671768847</v>
      </c>
      <c r="AF11" s="69">
        <f t="shared" si="33"/>
        <v>8.5393473342368917</v>
      </c>
      <c r="AH11" t="str">
        <f t="shared" si="34"/>
        <v>22 Health professionals</v>
      </c>
      <c r="AI11" s="69">
        <v>5.6473999375071626</v>
      </c>
      <c r="AJ11" s="69">
        <v>4.8241429199097503</v>
      </c>
      <c r="AK11" s="69">
        <v>4.2479464945163929</v>
      </c>
      <c r="AL11" s="69">
        <v>2.2720641170507165</v>
      </c>
      <c r="AM11" s="69">
        <v>0.88953872075906115</v>
      </c>
      <c r="AN11" s="69"/>
      <c r="AO11" s="69">
        <f t="shared" si="35"/>
        <v>-3.3584077737573317</v>
      </c>
      <c r="AP11" s="69">
        <f>'RD T1'!E126</f>
        <v>0.77024436828074028</v>
      </c>
      <c r="AQ11" s="69">
        <f t="shared" si="36"/>
        <v>-2.5881634054765916</v>
      </c>
      <c r="AS11" t="str">
        <f t="shared" si="37"/>
        <v>22 Health professionals</v>
      </c>
      <c r="AT11" s="69">
        <v>0.77484111766216457</v>
      </c>
      <c r="AU11" s="69">
        <v>0.93360463174630171</v>
      </c>
      <c r="AV11" s="69">
        <v>1.0395508807695379</v>
      </c>
      <c r="AW11" s="69">
        <v>1.0550171246340734</v>
      </c>
      <c r="AX11" s="69">
        <v>1.1393979712376441</v>
      </c>
      <c r="AY11" s="69"/>
      <c r="AZ11" s="69">
        <f t="shared" si="38"/>
        <v>9.9847090468106137E-2</v>
      </c>
      <c r="BA11" s="69">
        <f>'RD T1'!E155</f>
        <v>0.55664796895777902</v>
      </c>
      <c r="BB11" s="69">
        <f t="shared" si="39"/>
        <v>0.65649505942588515</v>
      </c>
      <c r="BD11" t="str">
        <f t="shared" si="40"/>
        <v>22 Health professionals</v>
      </c>
      <c r="BE11" s="69">
        <v>2.88250982572773</v>
      </c>
      <c r="BF11" s="69">
        <v>3.4503273457340855</v>
      </c>
      <c r="BG11" s="69">
        <v>3.7423320964887967</v>
      </c>
      <c r="BH11" s="69">
        <v>3.7311546618733082</v>
      </c>
      <c r="BI11" s="69">
        <v>4.0548660813304016</v>
      </c>
      <c r="BJ11" s="69"/>
      <c r="BK11" s="69">
        <f t="shared" si="41"/>
        <v>0.31253398484160488</v>
      </c>
      <c r="BL11" s="69">
        <f>'RD T1'!E184</f>
        <v>2.1855290085630013</v>
      </c>
      <c r="BM11" s="69">
        <f t="shared" si="42"/>
        <v>2.4980629934046061</v>
      </c>
      <c r="BO11" t="str">
        <f t="shared" si="43"/>
        <v>22 Health professionals</v>
      </c>
      <c r="BP11" s="69">
        <v>2.132470937922379</v>
      </c>
      <c r="BQ11" s="69">
        <v>2.3808280520950995</v>
      </c>
      <c r="BR11" s="69">
        <v>2.3868887120144877</v>
      </c>
      <c r="BS11" s="69">
        <v>2.3214082406589771</v>
      </c>
      <c r="BT11" s="69">
        <v>1.8910016309646203</v>
      </c>
      <c r="BU11" s="69"/>
      <c r="BV11" s="69">
        <f t="shared" si="44"/>
        <v>-0.49588708104986745</v>
      </c>
      <c r="BW11" s="69">
        <f>'RD T1'!E213</f>
        <v>1.0292333266619407</v>
      </c>
      <c r="BX11" s="69">
        <f t="shared" si="45"/>
        <v>0.53334624561207322</v>
      </c>
      <c r="BZ11" t="str">
        <f t="shared" si="46"/>
        <v>22 Health professionals</v>
      </c>
      <c r="CA11" s="69">
        <v>1.2610240468572591</v>
      </c>
      <c r="CB11" s="69">
        <v>1.5244770192896324</v>
      </c>
      <c r="CC11" s="69">
        <v>1.247916322469075</v>
      </c>
      <c r="CD11" s="69">
        <v>1.2591376206436788</v>
      </c>
      <c r="CE11" s="69">
        <v>0.83008463759855322</v>
      </c>
      <c r="CF11" s="69"/>
      <c r="CG11" s="69">
        <f t="shared" si="47"/>
        <v>-0.4178316848705218</v>
      </c>
      <c r="CH11" s="69">
        <f>'RD T1'!E242</f>
        <v>0.48108288761740126</v>
      </c>
      <c r="CI11" s="69">
        <f t="shared" si="48"/>
        <v>6.3251202746879454E-2</v>
      </c>
      <c r="CK11" t="str">
        <f t="shared" si="49"/>
        <v>22 Health professionals</v>
      </c>
      <c r="CL11" s="69">
        <v>0.10925029143004325</v>
      </c>
      <c r="CM11" s="69">
        <v>0.17784445014370587</v>
      </c>
      <c r="CN11" s="69">
        <v>0.18207243713290422</v>
      </c>
      <c r="CO11" s="69">
        <v>0.258462196108738</v>
      </c>
      <c r="CP11" s="69">
        <v>0.45136154246236787</v>
      </c>
      <c r="CQ11" s="69"/>
      <c r="CR11" s="69">
        <f t="shared" si="50"/>
        <v>0.26928910532946365</v>
      </c>
      <c r="CS11" s="69">
        <f>'RD T1'!E271</f>
        <v>0.11328048438097339</v>
      </c>
      <c r="CT11" s="69">
        <f t="shared" si="51"/>
        <v>0.38256958971043703</v>
      </c>
    </row>
    <row r="12" spans="1:98" x14ac:dyDescent="0.2">
      <c r="A12" s="10" t="str">
        <f>name!D8</f>
        <v>23 Teaching and other educational professionals</v>
      </c>
      <c r="B12" s="69">
        <v>2.9419770961453331</v>
      </c>
      <c r="C12" s="69">
        <v>3.4907518865518985</v>
      </c>
      <c r="D12" s="69">
        <v>3.6300608633206219</v>
      </c>
      <c r="E12" s="69">
        <v>3.8510630557086829</v>
      </c>
      <c r="F12" s="69">
        <v>4.4883200116486668</v>
      </c>
      <c r="G12" s="11"/>
      <c r="H12" s="69">
        <f t="shared" si="26"/>
        <v>0.85825914832804484</v>
      </c>
      <c r="I12" s="69">
        <f>'RD T1'!E40</f>
        <v>2.0531262956638288</v>
      </c>
      <c r="J12" s="69">
        <f t="shared" si="27"/>
        <v>2.9113854439918736</v>
      </c>
      <c r="L12" t="str">
        <f t="shared" si="28"/>
        <v>23 Teaching and other educational professionals</v>
      </c>
      <c r="M12" s="69">
        <v>17.014249530846989</v>
      </c>
      <c r="N12" s="69">
        <v>20.622337999399367</v>
      </c>
      <c r="O12" s="69">
        <v>20.868076051455059</v>
      </c>
      <c r="P12" s="69">
        <v>21.950734105038382</v>
      </c>
      <c r="Q12" s="69">
        <v>25.138397732091683</v>
      </c>
      <c r="R12" s="11"/>
      <c r="S12" s="69">
        <f t="shared" si="29"/>
        <v>4.2703216806366235</v>
      </c>
      <c r="T12" s="69">
        <f>'RD T1'!E69</f>
        <v>12.241177584856588</v>
      </c>
      <c r="U12" s="69">
        <f t="shared" si="30"/>
        <v>16.511499265493214</v>
      </c>
      <c r="W12" t="str">
        <f t="shared" si="31"/>
        <v>23 Teaching and other educational professionals</v>
      </c>
      <c r="X12" s="69">
        <v>12.416535193413791</v>
      </c>
      <c r="Y12" s="69">
        <v>12.026826930174042</v>
      </c>
      <c r="Z12" s="69">
        <v>11.605148485735038</v>
      </c>
      <c r="AA12" s="69">
        <v>9.5185227124333345</v>
      </c>
      <c r="AB12" s="69">
        <v>8.1951639067464228</v>
      </c>
      <c r="AC12" s="69"/>
      <c r="AD12" s="69">
        <f t="shared" si="32"/>
        <v>-3.409984578988615</v>
      </c>
      <c r="AE12" s="69">
        <f>'RD T1'!E98</f>
        <v>4.8406920314188771</v>
      </c>
      <c r="AF12" s="69">
        <f t="shared" si="33"/>
        <v>1.4307074524302621</v>
      </c>
      <c r="AH12" t="str">
        <f t="shared" si="34"/>
        <v>23 Teaching and other educational professionals</v>
      </c>
      <c r="AI12" s="69">
        <v>1.6449487622155849</v>
      </c>
      <c r="AJ12" s="69">
        <v>1.0398455913584228</v>
      </c>
      <c r="AK12" s="69">
        <v>0.90234768466272031</v>
      </c>
      <c r="AL12" s="69">
        <v>0.53288660840594337</v>
      </c>
      <c r="AM12" s="69">
        <v>0.54006955982769334</v>
      </c>
      <c r="AN12" s="69"/>
      <c r="AO12" s="69">
        <f t="shared" si="35"/>
        <v>-0.36227812483502697</v>
      </c>
      <c r="AP12" s="69">
        <f>'RD T1'!E127</f>
        <v>0.17433085495462017</v>
      </c>
      <c r="AQ12" s="69">
        <f t="shared" si="36"/>
        <v>-0.1879472698804068</v>
      </c>
      <c r="AS12" t="str">
        <f t="shared" si="37"/>
        <v>23 Teaching and other educational professionals</v>
      </c>
      <c r="AT12" s="69">
        <v>0.44184309145518902</v>
      </c>
      <c r="AU12" s="69">
        <v>0.45689753903490943</v>
      </c>
      <c r="AV12" s="69">
        <v>0.46427987216227762</v>
      </c>
      <c r="AW12" s="69">
        <v>0.38054803228786022</v>
      </c>
      <c r="AX12" s="69">
        <v>0.35244661141673184</v>
      </c>
      <c r="AY12" s="69"/>
      <c r="AZ12" s="69">
        <f t="shared" si="38"/>
        <v>-0.11183326074554578</v>
      </c>
      <c r="BA12" s="69">
        <f>'RD T1'!E156</f>
        <v>0.18482343276441418</v>
      </c>
      <c r="BB12" s="69">
        <f t="shared" si="39"/>
        <v>7.2990172018868399E-2</v>
      </c>
      <c r="BD12" t="str">
        <f t="shared" si="40"/>
        <v>23 Teaching and other educational professionals</v>
      </c>
      <c r="BE12" s="69">
        <v>1.5213530935275981</v>
      </c>
      <c r="BF12" s="69">
        <v>1.484668051296993</v>
      </c>
      <c r="BG12" s="69">
        <v>1.663780108599531</v>
      </c>
      <c r="BH12" s="69">
        <v>1.5799763931768382</v>
      </c>
      <c r="BI12" s="69">
        <v>1.8805504271492646</v>
      </c>
      <c r="BJ12" s="69"/>
      <c r="BK12" s="69">
        <f t="shared" si="41"/>
        <v>0.21677031854973361</v>
      </c>
      <c r="BL12" s="69">
        <f>'RD T1'!E185</f>
        <v>0.69927128472286693</v>
      </c>
      <c r="BM12" s="69">
        <f t="shared" si="42"/>
        <v>0.91604160327260054</v>
      </c>
      <c r="BO12" t="str">
        <f t="shared" si="43"/>
        <v>23 Teaching and other educational professionals</v>
      </c>
      <c r="BP12" s="69">
        <v>1.2443643782352318</v>
      </c>
      <c r="BQ12" s="69">
        <v>1.2194282921539064</v>
      </c>
      <c r="BR12" s="69">
        <v>1.2221240188631817</v>
      </c>
      <c r="BS12" s="69">
        <v>1.1015493140260519</v>
      </c>
      <c r="BT12" s="69">
        <v>1.014318150587542</v>
      </c>
      <c r="BU12" s="69"/>
      <c r="BV12" s="69">
        <f t="shared" si="44"/>
        <v>-0.20780586827563963</v>
      </c>
      <c r="BW12" s="69">
        <f>'RD T1'!E214</f>
        <v>0.49048495866246467</v>
      </c>
      <c r="BX12" s="69">
        <f t="shared" si="45"/>
        <v>0.28267909038682504</v>
      </c>
      <c r="BZ12" t="str">
        <f t="shared" si="46"/>
        <v>23 Teaching and other educational professionals</v>
      </c>
      <c r="CA12" s="69">
        <v>0.80654191358234339</v>
      </c>
      <c r="CB12" s="69">
        <v>0.7959710627081823</v>
      </c>
      <c r="CC12" s="69">
        <v>0.73875718150941261</v>
      </c>
      <c r="CD12" s="69">
        <v>0.75724438945428052</v>
      </c>
      <c r="CE12" s="69">
        <v>0.6338433872765703</v>
      </c>
      <c r="CF12" s="69"/>
      <c r="CG12" s="69">
        <f t="shared" si="47"/>
        <v>-0.10491379423284231</v>
      </c>
      <c r="CH12" s="69">
        <f>'RD T1'!E243</f>
        <v>0.30681765848143877</v>
      </c>
      <c r="CI12" s="69">
        <f t="shared" si="48"/>
        <v>0.20190386424859647</v>
      </c>
      <c r="CK12" t="str">
        <f t="shared" si="49"/>
        <v>23 Teaching and other educational professionals</v>
      </c>
      <c r="CL12" s="69">
        <v>0.11289386273947563</v>
      </c>
      <c r="CM12" s="69">
        <v>0.15797038174991482</v>
      </c>
      <c r="CN12" s="69">
        <v>0.17192413994609837</v>
      </c>
      <c r="CO12" s="69">
        <v>0.21840476662593572</v>
      </c>
      <c r="CP12" s="69">
        <v>0.2850041746493891</v>
      </c>
      <c r="CQ12" s="69"/>
      <c r="CR12" s="69">
        <f t="shared" si="50"/>
        <v>0.11308003470329073</v>
      </c>
      <c r="CS12" s="69">
        <f>'RD T1'!E272</f>
        <v>8.0967184397872177E-2</v>
      </c>
      <c r="CT12" s="69">
        <f t="shared" si="51"/>
        <v>0.1940472191011629</v>
      </c>
    </row>
    <row r="13" spans="1:98" x14ac:dyDescent="0.2">
      <c r="A13" s="10" t="str">
        <f>name!D9</f>
        <v>24 Business, media and public service professionals</v>
      </c>
      <c r="B13" s="69">
        <v>0.80505748889978568</v>
      </c>
      <c r="C13" s="69">
        <v>1.0411991245612486</v>
      </c>
      <c r="D13" s="69">
        <v>1.1922747676435301</v>
      </c>
      <c r="E13" s="69">
        <v>1.408859568597687</v>
      </c>
      <c r="F13" s="69">
        <v>1.8946080132870582</v>
      </c>
      <c r="G13" s="11"/>
      <c r="H13" s="69">
        <f t="shared" si="26"/>
        <v>0.70233324564352806</v>
      </c>
      <c r="I13" s="69">
        <f>'RD T1'!E41</f>
        <v>0.76511922980811042</v>
      </c>
      <c r="J13" s="69">
        <f t="shared" si="27"/>
        <v>1.4674524754516385</v>
      </c>
      <c r="L13" t="str">
        <f t="shared" si="28"/>
        <v>24 Business, media and public service professionals</v>
      </c>
      <c r="M13" s="69">
        <v>10.026300438427011</v>
      </c>
      <c r="N13" s="69">
        <v>13.109371457989701</v>
      </c>
      <c r="O13" s="69">
        <v>14.223696190519991</v>
      </c>
      <c r="P13" s="69">
        <v>16.193820586165188</v>
      </c>
      <c r="Q13" s="69">
        <v>20.161324211121585</v>
      </c>
      <c r="R13" s="11"/>
      <c r="S13" s="69">
        <f t="shared" si="29"/>
        <v>5.9376280206015934</v>
      </c>
      <c r="T13" s="69">
        <f>'RD T1'!E70</f>
        <v>8.6517053278388989</v>
      </c>
      <c r="U13" s="69">
        <f t="shared" si="30"/>
        <v>14.589333348440492</v>
      </c>
      <c r="W13" t="str">
        <f t="shared" si="31"/>
        <v>24 Business, media and public service professionals</v>
      </c>
      <c r="X13" s="69">
        <v>18.588610239245764</v>
      </c>
      <c r="Y13" s="69">
        <v>21.406676747045982</v>
      </c>
      <c r="Z13" s="69">
        <v>22.213140279944028</v>
      </c>
      <c r="AA13" s="69">
        <v>23.02269009568391</v>
      </c>
      <c r="AB13" s="69">
        <v>25.152347574804548</v>
      </c>
      <c r="AC13" s="69"/>
      <c r="AD13" s="69">
        <f t="shared" si="32"/>
        <v>2.9392072948605197</v>
      </c>
      <c r="AE13" s="69">
        <f>'RD T1'!E99</f>
        <v>12.117400685627523</v>
      </c>
      <c r="AF13" s="69">
        <f t="shared" si="33"/>
        <v>15.056607980488042</v>
      </c>
      <c r="AH13" t="str">
        <f t="shared" si="34"/>
        <v>24 Business, media and public service professionals</v>
      </c>
      <c r="AI13" s="69">
        <v>2.1064682153559136</v>
      </c>
      <c r="AJ13" s="69">
        <v>2.1569824788656904</v>
      </c>
      <c r="AK13" s="69">
        <v>2.3085960295606038</v>
      </c>
      <c r="AL13" s="69">
        <v>2.1242230816213685</v>
      </c>
      <c r="AM13" s="69">
        <v>2.3129869056427146</v>
      </c>
      <c r="AN13" s="69"/>
      <c r="AO13" s="69">
        <f t="shared" si="35"/>
        <v>4.3908760821107506E-3</v>
      </c>
      <c r="AP13" s="69">
        <f>'RD T1'!E128</f>
        <v>0.83378588392126252</v>
      </c>
      <c r="AQ13" s="69">
        <f t="shared" si="36"/>
        <v>0.83817676000337327</v>
      </c>
      <c r="AS13" t="str">
        <f t="shared" si="37"/>
        <v>24 Business, media and public service professionals</v>
      </c>
      <c r="AT13" s="69">
        <v>3.0785176978131612</v>
      </c>
      <c r="AU13" s="69">
        <v>3.4598696317765452</v>
      </c>
      <c r="AV13" s="69">
        <v>3.6102098547018939</v>
      </c>
      <c r="AW13" s="69">
        <v>3.7069833096361724</v>
      </c>
      <c r="AX13" s="69">
        <v>4.1435041295295987</v>
      </c>
      <c r="AY13" s="69"/>
      <c r="AZ13" s="69">
        <f t="shared" si="38"/>
        <v>0.53329427482770475</v>
      </c>
      <c r="BA13" s="69">
        <f>'RD T1'!E157</f>
        <v>1.8656433540697135</v>
      </c>
      <c r="BB13" s="69">
        <f t="shared" si="39"/>
        <v>2.3989376288974182</v>
      </c>
      <c r="BD13" t="str">
        <f t="shared" si="40"/>
        <v>24 Business, media and public service professionals</v>
      </c>
      <c r="BE13" s="69">
        <v>6.4629875651176514</v>
      </c>
      <c r="BF13" s="69">
        <v>6.8501885994769838</v>
      </c>
      <c r="BG13" s="69">
        <v>7.91576276332622</v>
      </c>
      <c r="BH13" s="69">
        <v>8.210411848168949</v>
      </c>
      <c r="BI13" s="69">
        <v>8.8986370593839439</v>
      </c>
      <c r="BJ13" s="69"/>
      <c r="BK13" s="69">
        <f t="shared" si="41"/>
        <v>0.98287429605772392</v>
      </c>
      <c r="BL13" s="69">
        <f>'RD T1'!E186</f>
        <v>3.4548354904565697</v>
      </c>
      <c r="BM13" s="69">
        <f t="shared" si="42"/>
        <v>4.4377097865142936</v>
      </c>
      <c r="BO13" t="str">
        <f t="shared" si="43"/>
        <v>24 Business, media and public service professionals</v>
      </c>
      <c r="BP13" s="69">
        <v>4.6177805059246477</v>
      </c>
      <c r="BQ13" s="69">
        <v>4.9642611057714623</v>
      </c>
      <c r="BR13" s="69">
        <v>4.9046833774168688</v>
      </c>
      <c r="BS13" s="69">
        <v>4.9035238295455468</v>
      </c>
      <c r="BT13" s="69">
        <v>4.3373494082525017</v>
      </c>
      <c r="BU13" s="69"/>
      <c r="BV13" s="69">
        <f t="shared" si="44"/>
        <v>-0.56733396916436707</v>
      </c>
      <c r="BW13" s="69">
        <f>'RD T1'!E215</f>
        <v>1.8728852336367532</v>
      </c>
      <c r="BX13" s="69">
        <f t="shared" si="45"/>
        <v>1.3055512644723861</v>
      </c>
      <c r="BZ13" t="str">
        <f t="shared" si="46"/>
        <v>24 Business, media and public service professionals</v>
      </c>
      <c r="CA13" s="69">
        <v>2.8693515736965507</v>
      </c>
      <c r="CB13" s="69">
        <v>2.9834936303055568</v>
      </c>
      <c r="CC13" s="69">
        <v>2.9324727723807413</v>
      </c>
      <c r="CD13" s="69">
        <v>2.9869856039692495</v>
      </c>
      <c r="CE13" s="69">
        <v>2.0756202003423807</v>
      </c>
      <c r="CF13" s="69"/>
      <c r="CG13" s="69">
        <f t="shared" si="47"/>
        <v>-0.85685257203836063</v>
      </c>
      <c r="CH13" s="69">
        <f>'RD T1'!E244</f>
        <v>1.0002726790340479</v>
      </c>
      <c r="CI13" s="69">
        <f t="shared" si="48"/>
        <v>0.1434201069956873</v>
      </c>
      <c r="CK13" t="str">
        <f t="shared" si="49"/>
        <v>24 Business, media and public service professionals</v>
      </c>
      <c r="CL13" s="69">
        <v>0.50307188759351795</v>
      </c>
      <c r="CM13" s="69">
        <v>0.64264587554484098</v>
      </c>
      <c r="CN13" s="69">
        <v>0.65202144132889039</v>
      </c>
      <c r="CO13" s="69">
        <v>0.84749541298890652</v>
      </c>
      <c r="CP13" s="69">
        <v>1.2030617019953938</v>
      </c>
      <c r="CQ13" s="69"/>
      <c r="CR13" s="69">
        <f t="shared" si="50"/>
        <v>0.55104026066650336</v>
      </c>
      <c r="CS13" s="69">
        <f>'RD T1'!E273</f>
        <v>0.29613045166388835</v>
      </c>
      <c r="CT13" s="69">
        <f t="shared" si="51"/>
        <v>0.84717071233039176</v>
      </c>
    </row>
    <row r="14" spans="1:98" x14ac:dyDescent="0.2">
      <c r="A14" s="10" t="str">
        <f>name!D10</f>
        <v>31 Science, engineering and technology associate professionals</v>
      </c>
      <c r="B14" s="69">
        <v>0.23621888370100508</v>
      </c>
      <c r="C14" s="69">
        <v>0.33634412313621792</v>
      </c>
      <c r="D14" s="69">
        <v>0.37035338715224092</v>
      </c>
      <c r="E14" s="69">
        <v>0.41392042675180513</v>
      </c>
      <c r="F14" s="69">
        <v>0.60507411446391479</v>
      </c>
      <c r="G14" s="11"/>
      <c r="H14" s="69">
        <f t="shared" si="26"/>
        <v>0.23472072731167387</v>
      </c>
      <c r="I14" s="69">
        <f>'RD T1'!E42</f>
        <v>0.22520440426314847</v>
      </c>
      <c r="J14" s="69">
        <f t="shared" si="27"/>
        <v>0.45992513157482234</v>
      </c>
      <c r="L14" t="str">
        <f t="shared" si="28"/>
        <v>31 Science, engineering and technology associate professionals</v>
      </c>
      <c r="M14" s="69">
        <v>1.3586843486336133</v>
      </c>
      <c r="N14" s="69">
        <v>1.8068419642822735</v>
      </c>
      <c r="O14" s="69">
        <v>2.1238659368728472</v>
      </c>
      <c r="P14" s="69">
        <v>2.1864586967100581</v>
      </c>
      <c r="Q14" s="69">
        <v>2.8838101140844974</v>
      </c>
      <c r="R14" s="11"/>
      <c r="S14" s="69">
        <f t="shared" si="29"/>
        <v>0.7599441772116502</v>
      </c>
      <c r="T14" s="69">
        <f>'RD T1'!E71</f>
        <v>1.0677145189718076</v>
      </c>
      <c r="U14" s="69">
        <f t="shared" si="30"/>
        <v>1.8276586961834578</v>
      </c>
      <c r="W14" t="str">
        <f t="shared" si="31"/>
        <v>31 Science, engineering and technology associate professionals</v>
      </c>
      <c r="X14" s="69">
        <v>3.2556426884417373</v>
      </c>
      <c r="Y14" s="69">
        <v>3.9374568016245157</v>
      </c>
      <c r="Z14" s="69">
        <v>4.0302871790951391</v>
      </c>
      <c r="AA14" s="69">
        <v>3.9183821859260748</v>
      </c>
      <c r="AB14" s="69">
        <v>4.4406603535697986</v>
      </c>
      <c r="AC14" s="69"/>
      <c r="AD14" s="69">
        <f t="shared" si="32"/>
        <v>0.41037317447465949</v>
      </c>
      <c r="AE14" s="69">
        <f>'RD T1'!E100</f>
        <v>1.8548511747907341</v>
      </c>
      <c r="AF14" s="69">
        <f t="shared" si="33"/>
        <v>2.2652243492653934</v>
      </c>
      <c r="AH14" t="str">
        <f t="shared" si="34"/>
        <v>31 Science, engineering and technology associate professionals</v>
      </c>
      <c r="AI14" s="69">
        <v>0.57028984717296416</v>
      </c>
      <c r="AJ14" s="69">
        <v>0.70562344625894791</v>
      </c>
      <c r="AK14" s="69">
        <v>0.77290585234504616</v>
      </c>
      <c r="AL14" s="69">
        <v>0.81580538645292899</v>
      </c>
      <c r="AM14" s="69">
        <v>1.0632964160885441</v>
      </c>
      <c r="AN14" s="69"/>
      <c r="AO14" s="69">
        <f t="shared" si="35"/>
        <v>0.29039056374349792</v>
      </c>
      <c r="AP14" s="69">
        <f>'RD T1'!E129</f>
        <v>0.43056744809897779</v>
      </c>
      <c r="AQ14" s="69">
        <f t="shared" si="36"/>
        <v>0.72095801184247565</v>
      </c>
      <c r="AS14" t="str">
        <f t="shared" si="37"/>
        <v>31 Science, engineering and technology associate professionals</v>
      </c>
      <c r="AT14" s="69">
        <v>1.503687020741828</v>
      </c>
      <c r="AU14" s="69">
        <v>1.7270546528984476</v>
      </c>
      <c r="AV14" s="69">
        <v>1.7805967354498167</v>
      </c>
      <c r="AW14" s="69">
        <v>1.5724939078685147</v>
      </c>
      <c r="AX14" s="69">
        <v>1.6147977920549879</v>
      </c>
      <c r="AY14" s="69"/>
      <c r="AZ14" s="69">
        <f t="shared" si="38"/>
        <v>-0.16579894339482881</v>
      </c>
      <c r="BA14" s="69">
        <f>'RD T1'!E158</f>
        <v>0.62423317147281088</v>
      </c>
      <c r="BB14" s="69">
        <f t="shared" si="39"/>
        <v>0.45843422807798206</v>
      </c>
      <c r="BD14" t="str">
        <f t="shared" si="40"/>
        <v>31 Science, engineering and technology associate professionals</v>
      </c>
      <c r="BE14" s="69">
        <v>2.3342365446693134</v>
      </c>
      <c r="BF14" s="69">
        <v>2.3145725848379719</v>
      </c>
      <c r="BG14" s="69">
        <v>2.6946280285717785</v>
      </c>
      <c r="BH14" s="69">
        <v>2.1487338176670581</v>
      </c>
      <c r="BI14" s="69">
        <v>1.7302534451438196</v>
      </c>
      <c r="BJ14" s="69"/>
      <c r="BK14" s="69">
        <f t="shared" si="41"/>
        <v>-0.9643745834279589</v>
      </c>
      <c r="BL14" s="69">
        <f>'RD T1'!E187</f>
        <v>0.71460760227134168</v>
      </c>
      <c r="BM14" s="69">
        <f t="shared" si="42"/>
        <v>-0.24976698115661722</v>
      </c>
      <c r="BO14" t="str">
        <f t="shared" si="43"/>
        <v>31 Science, engineering and technology associate professionals</v>
      </c>
      <c r="BP14" s="69">
        <v>1.6954365403951746</v>
      </c>
      <c r="BQ14" s="69">
        <v>1.9584473718770381</v>
      </c>
      <c r="BR14" s="69">
        <v>1.9928890887657627</v>
      </c>
      <c r="BS14" s="69">
        <v>1.8844976835590581</v>
      </c>
      <c r="BT14" s="69">
        <v>1.8251780521166634</v>
      </c>
      <c r="BU14" s="69"/>
      <c r="BV14" s="69">
        <f t="shared" si="44"/>
        <v>-0.16771103664909925</v>
      </c>
      <c r="BW14" s="69">
        <f>'RD T1'!E216</f>
        <v>0.70344048214198873</v>
      </c>
      <c r="BX14" s="69">
        <f t="shared" si="45"/>
        <v>0.53572944549288948</v>
      </c>
      <c r="BZ14" t="str">
        <f t="shared" si="46"/>
        <v>31 Science, engineering and technology associate professionals</v>
      </c>
      <c r="CA14" s="69">
        <v>1.3216565884520495</v>
      </c>
      <c r="CB14" s="69">
        <v>1.3726895750023833</v>
      </c>
      <c r="CC14" s="69">
        <v>1.4420598102670861</v>
      </c>
      <c r="CD14" s="69">
        <v>1.4347907859518041</v>
      </c>
      <c r="CE14" s="69">
        <v>1.24810742578333</v>
      </c>
      <c r="CF14" s="69"/>
      <c r="CG14" s="69">
        <f t="shared" si="47"/>
        <v>-0.19395238448375607</v>
      </c>
      <c r="CH14" s="69">
        <f>'RD T1'!E245</f>
        <v>0.46843991854797312</v>
      </c>
      <c r="CI14" s="69">
        <f t="shared" si="48"/>
        <v>0.27448753406421705</v>
      </c>
      <c r="CK14" t="str">
        <f t="shared" si="49"/>
        <v>31 Science, engineering and technology associate professionals</v>
      </c>
      <c r="CL14" s="69">
        <v>0.19920967248019344</v>
      </c>
      <c r="CM14" s="69">
        <v>0.28522707622075177</v>
      </c>
      <c r="CN14" s="69">
        <v>0.33484265434490468</v>
      </c>
      <c r="CO14" s="69">
        <v>0.44674105335212655</v>
      </c>
      <c r="CP14" s="69">
        <v>0.77485901916136279</v>
      </c>
      <c r="CQ14" s="69"/>
      <c r="CR14" s="69">
        <f t="shared" si="50"/>
        <v>0.44001636481645812</v>
      </c>
      <c r="CS14" s="69">
        <f>'RD T1'!E274</f>
        <v>0.18518722518988007</v>
      </c>
      <c r="CT14" s="69">
        <f t="shared" si="51"/>
        <v>0.62520359000633818</v>
      </c>
    </row>
    <row r="15" spans="1:98" x14ac:dyDescent="0.2">
      <c r="A15" s="10" t="str">
        <f>name!D11</f>
        <v>32 Health and social care associate professionals</v>
      </c>
      <c r="B15" s="69">
        <v>6.5990379060792026E-2</v>
      </c>
      <c r="C15" s="69">
        <v>8.3957312626453506E-2</v>
      </c>
      <c r="D15" s="69">
        <v>8.2908199684855133E-2</v>
      </c>
      <c r="E15" s="69">
        <v>0.14357648627156533</v>
      </c>
      <c r="F15" s="69">
        <v>0.20688480439937737</v>
      </c>
      <c r="G15" s="11"/>
      <c r="H15" s="69">
        <f t="shared" si="26"/>
        <v>0.12397660471452224</v>
      </c>
      <c r="I15" s="69">
        <f>'RD T1'!E43</f>
        <v>9.6921545605252901E-2</v>
      </c>
      <c r="J15" s="69">
        <f t="shared" si="27"/>
        <v>0.22089815031977514</v>
      </c>
      <c r="L15" t="str">
        <f t="shared" si="28"/>
        <v>32 Health and social care associate professionals</v>
      </c>
      <c r="M15" s="69">
        <v>1.2905975712584534</v>
      </c>
      <c r="N15" s="69">
        <v>1.7506897204109846</v>
      </c>
      <c r="O15" s="69">
        <v>1.8446312712577537</v>
      </c>
      <c r="P15" s="69">
        <v>3.2966188713090974</v>
      </c>
      <c r="Q15" s="69">
        <v>4.5097929299680022</v>
      </c>
      <c r="R15" s="11"/>
      <c r="S15" s="69">
        <f t="shared" si="29"/>
        <v>2.6651616587102485</v>
      </c>
      <c r="T15" s="69">
        <f>'RD T1'!E72</f>
        <v>2.1054239337375176</v>
      </c>
      <c r="U15" s="69">
        <f t="shared" si="30"/>
        <v>4.770585592447766</v>
      </c>
      <c r="W15" t="str">
        <f t="shared" si="31"/>
        <v>32 Health and social care associate professionals</v>
      </c>
      <c r="X15" s="69">
        <v>3.9603793015151321</v>
      </c>
      <c r="Y15" s="69">
        <v>4.8819611657348405</v>
      </c>
      <c r="Z15" s="69">
        <v>4.9224743770518371</v>
      </c>
      <c r="AA15" s="69">
        <v>8.197175499775982</v>
      </c>
      <c r="AB15" s="69">
        <v>10.224135938397877</v>
      </c>
      <c r="AC15" s="69"/>
      <c r="AD15" s="69">
        <f t="shared" si="32"/>
        <v>5.3016615613460401</v>
      </c>
      <c r="AE15" s="69">
        <f>'RD T1'!E101</f>
        <v>5.4068701361638976</v>
      </c>
      <c r="AF15" s="69">
        <f t="shared" si="33"/>
        <v>10.708531697509937</v>
      </c>
      <c r="AH15" t="str">
        <f t="shared" si="34"/>
        <v>32 Health and social care associate professionals</v>
      </c>
      <c r="AI15" s="69">
        <v>2.6944277631315319</v>
      </c>
      <c r="AJ15" s="69">
        <v>2.4836975356243398</v>
      </c>
      <c r="AK15" s="69">
        <v>2.3614306123431388</v>
      </c>
      <c r="AL15" s="69">
        <v>2.6149913635049176</v>
      </c>
      <c r="AM15" s="69">
        <v>1.6754518398551266</v>
      </c>
      <c r="AN15" s="69"/>
      <c r="AO15" s="69">
        <f t="shared" si="35"/>
        <v>-0.6859787724880122</v>
      </c>
      <c r="AP15" s="69">
        <f>'RD T1'!E130</f>
        <v>0.99976949293869799</v>
      </c>
      <c r="AQ15" s="69">
        <f t="shared" si="36"/>
        <v>0.31379072045068579</v>
      </c>
      <c r="AS15" t="str">
        <f t="shared" si="37"/>
        <v>32 Health and social care associate professionals</v>
      </c>
      <c r="AT15" s="69">
        <v>0.62332990660131482</v>
      </c>
      <c r="AU15" s="69">
        <v>0.72131801263233253</v>
      </c>
      <c r="AV15" s="69">
        <v>0.80795724427100257</v>
      </c>
      <c r="AW15" s="69">
        <v>1.1501613085780997</v>
      </c>
      <c r="AX15" s="69">
        <v>1.3298976114461003</v>
      </c>
      <c r="AY15" s="69"/>
      <c r="AZ15" s="69">
        <f t="shared" si="38"/>
        <v>0.52194036717509773</v>
      </c>
      <c r="BA15" s="69">
        <f>'RD T1'!E159</f>
        <v>0.67634205564671945</v>
      </c>
      <c r="BB15" s="69">
        <f t="shared" si="39"/>
        <v>1.1982824228218172</v>
      </c>
      <c r="BD15" t="str">
        <f t="shared" si="40"/>
        <v>32 Health and social care associate professionals</v>
      </c>
      <c r="BE15" s="69">
        <v>2.2847332479976732</v>
      </c>
      <c r="BF15" s="69">
        <v>2.6856136515824369</v>
      </c>
      <c r="BG15" s="69">
        <v>2.9591251179530045</v>
      </c>
      <c r="BH15" s="69">
        <v>4.6525192626080756</v>
      </c>
      <c r="BI15" s="69">
        <v>5.7678749652573762</v>
      </c>
      <c r="BJ15" s="69"/>
      <c r="BK15" s="69">
        <f t="shared" si="41"/>
        <v>2.8087498473043717</v>
      </c>
      <c r="BL15" s="69">
        <f>'RD T1'!E188</f>
        <v>2.9217086078822869</v>
      </c>
      <c r="BM15" s="69">
        <f t="shared" si="42"/>
        <v>5.7304584551866586</v>
      </c>
      <c r="BO15" t="str">
        <f t="shared" si="43"/>
        <v>32 Health and social care associate professionals</v>
      </c>
      <c r="BP15" s="69">
        <v>1.8104831951932014</v>
      </c>
      <c r="BQ15" s="69">
        <v>1.9387445036159088</v>
      </c>
      <c r="BR15" s="69">
        <v>1.9535164217675209</v>
      </c>
      <c r="BS15" s="69">
        <v>2.9101517808580151</v>
      </c>
      <c r="BT15" s="69">
        <v>2.586576382799695</v>
      </c>
      <c r="BU15" s="69"/>
      <c r="BV15" s="69">
        <f t="shared" si="44"/>
        <v>0.6330599610321741</v>
      </c>
      <c r="BW15" s="69">
        <f>'RD T1'!E217</f>
        <v>1.3949966447690765</v>
      </c>
      <c r="BX15" s="69">
        <f t="shared" si="45"/>
        <v>2.0280566058012504</v>
      </c>
      <c r="BZ15" t="str">
        <f t="shared" si="46"/>
        <v>32 Health and social care associate professionals</v>
      </c>
      <c r="CA15" s="69">
        <v>0.74018982677705325</v>
      </c>
      <c r="CB15" s="69">
        <v>0.69611406442225376</v>
      </c>
      <c r="CC15" s="69">
        <v>0.58933350304175525</v>
      </c>
      <c r="CD15" s="69">
        <v>0.82793047964456223</v>
      </c>
      <c r="CE15" s="69">
        <v>0.5667434073450156</v>
      </c>
      <c r="CF15" s="69"/>
      <c r="CG15" s="69">
        <f t="shared" si="47"/>
        <v>-2.2590095696739643E-2</v>
      </c>
      <c r="CH15" s="69">
        <f>'RD T1'!E246</f>
        <v>0.31682991799558446</v>
      </c>
      <c r="CI15" s="69">
        <f t="shared" si="48"/>
        <v>0.29423982229884482</v>
      </c>
      <c r="CK15" t="str">
        <f t="shared" si="49"/>
        <v>32 Health and social care associate professionals</v>
      </c>
      <c r="CL15" s="69">
        <v>8.3232327852458293E-2</v>
      </c>
      <c r="CM15" s="69">
        <v>0.10679083603128585</v>
      </c>
      <c r="CN15" s="69">
        <v>0.11213207704345877</v>
      </c>
      <c r="CO15" s="69">
        <v>0.22023856630077404</v>
      </c>
      <c r="CP15" s="69">
        <v>0.39755032914996036</v>
      </c>
      <c r="CQ15" s="69"/>
      <c r="CR15" s="69">
        <f t="shared" si="50"/>
        <v>0.28541825210650157</v>
      </c>
      <c r="CS15" s="69">
        <f>'RD T1'!E275</f>
        <v>0.10271963156395747</v>
      </c>
      <c r="CT15" s="69">
        <f t="shared" si="51"/>
        <v>0.38813788367045904</v>
      </c>
    </row>
    <row r="16" spans="1:98" x14ac:dyDescent="0.2">
      <c r="A16" s="10" t="str">
        <f>name!D12</f>
        <v>33 Protective service occupations</v>
      </c>
      <c r="B16" s="69">
        <v>3.1763376290010338E-2</v>
      </c>
      <c r="C16" s="69">
        <v>3.4183039096661802E-2</v>
      </c>
      <c r="D16" s="69">
        <v>3.8792816954604376E-2</v>
      </c>
      <c r="E16" s="69">
        <v>4.0401285332890502E-2</v>
      </c>
      <c r="F16" s="69">
        <v>5.7358958650317142E-2</v>
      </c>
      <c r="G16" s="11"/>
      <c r="H16" s="69">
        <f t="shared" si="26"/>
        <v>1.8566141695712766E-2</v>
      </c>
      <c r="I16" s="69">
        <f>'RD T1'!E44</f>
        <v>1.6283029720676332E-2</v>
      </c>
      <c r="J16" s="69">
        <f t="shared" si="27"/>
        <v>3.4849171416389102E-2</v>
      </c>
      <c r="L16" t="str">
        <f t="shared" si="28"/>
        <v>33 Protective service occupations</v>
      </c>
      <c r="M16" s="69">
        <v>0.5889447863270677</v>
      </c>
      <c r="N16" s="69">
        <v>0.67069305335009755</v>
      </c>
      <c r="O16" s="69">
        <v>0.82683097537157946</v>
      </c>
      <c r="P16" s="69">
        <v>0.79710843111140051</v>
      </c>
      <c r="Q16" s="69">
        <v>1.1421836781257559</v>
      </c>
      <c r="R16" s="11"/>
      <c r="S16" s="69">
        <f t="shared" si="29"/>
        <v>0.31535270275417648</v>
      </c>
      <c r="T16" s="69">
        <f>'RD T1'!E73</f>
        <v>0.30178591681581518</v>
      </c>
      <c r="U16" s="69">
        <f t="shared" si="30"/>
        <v>0.61713861956999172</v>
      </c>
      <c r="W16" t="str">
        <f t="shared" si="31"/>
        <v>33 Protective service occupations</v>
      </c>
      <c r="X16" s="69">
        <v>2.7502442901091788</v>
      </c>
      <c r="Y16" s="69">
        <v>3.0853336233868687</v>
      </c>
      <c r="Z16" s="69">
        <v>3.3677377518206963</v>
      </c>
      <c r="AA16" s="69">
        <v>3.1517009642090308</v>
      </c>
      <c r="AB16" s="69">
        <v>4.1483840453550975</v>
      </c>
      <c r="AC16" s="69"/>
      <c r="AD16" s="69">
        <f t="shared" si="32"/>
        <v>0.78064629353440118</v>
      </c>
      <c r="AE16" s="69">
        <f>'RD T1'!E102</f>
        <v>1.4728721300489154</v>
      </c>
      <c r="AF16" s="69">
        <f t="shared" si="33"/>
        <v>2.2535184235833166</v>
      </c>
      <c r="AH16" t="str">
        <f t="shared" si="34"/>
        <v>33 Protective service occupations</v>
      </c>
      <c r="AI16" s="69">
        <v>0.74253457994380945</v>
      </c>
      <c r="AJ16" s="69">
        <v>0.79949633156287914</v>
      </c>
      <c r="AK16" s="69">
        <v>0.87412509328841004</v>
      </c>
      <c r="AL16" s="69">
        <v>0.80825467724485411</v>
      </c>
      <c r="AM16" s="69">
        <v>1.00895286109425</v>
      </c>
      <c r="AN16" s="69"/>
      <c r="AO16" s="69">
        <f t="shared" si="35"/>
        <v>0.13482776780583994</v>
      </c>
      <c r="AP16" s="69">
        <f>'RD T1'!E131</f>
        <v>0.32798620685943147</v>
      </c>
      <c r="AQ16" s="69">
        <f t="shared" si="36"/>
        <v>0.46281397466527141</v>
      </c>
      <c r="AS16" t="str">
        <f t="shared" si="37"/>
        <v>33 Protective service occupations</v>
      </c>
      <c r="AT16" s="69">
        <v>0.71168049424035185</v>
      </c>
      <c r="AU16" s="69">
        <v>0.65333870790694848</v>
      </c>
      <c r="AV16" s="69">
        <v>0.69788838544784726</v>
      </c>
      <c r="AW16" s="69">
        <v>0.54732308303526556</v>
      </c>
      <c r="AX16" s="69">
        <v>0.58312421512591872</v>
      </c>
      <c r="AY16" s="69"/>
      <c r="AZ16" s="69">
        <f t="shared" si="38"/>
        <v>-0.11476417032192854</v>
      </c>
      <c r="BA16" s="69">
        <f>'RD T1'!E160</f>
        <v>0.20724527753495681</v>
      </c>
      <c r="BB16" s="69">
        <f t="shared" si="39"/>
        <v>9.2481107213028269E-2</v>
      </c>
      <c r="BD16" t="str">
        <f t="shared" si="40"/>
        <v>33 Protective service occupations</v>
      </c>
      <c r="BE16" s="69">
        <v>2.587427835363032</v>
      </c>
      <c r="BF16" s="69">
        <v>2.1214379988660736</v>
      </c>
      <c r="BG16" s="69">
        <v>2.347478641623939</v>
      </c>
      <c r="BH16" s="69">
        <v>1.9895683507193396</v>
      </c>
      <c r="BI16" s="69">
        <v>1.7847474469356652</v>
      </c>
      <c r="BJ16" s="69"/>
      <c r="BK16" s="69">
        <f t="shared" si="41"/>
        <v>-0.56273119468827382</v>
      </c>
      <c r="BL16" s="69">
        <f>'RD T1'!E189</f>
        <v>0.48241022617078205</v>
      </c>
      <c r="BM16" s="69">
        <f t="shared" si="42"/>
        <v>-8.0320968517491764E-2</v>
      </c>
      <c r="BO16" t="str">
        <f t="shared" si="43"/>
        <v>33 Protective service occupations</v>
      </c>
      <c r="BP16" s="69">
        <v>2.6667519805325002</v>
      </c>
      <c r="BQ16" s="69">
        <v>2.5387595183682823</v>
      </c>
      <c r="BR16" s="69">
        <v>2.4159720042542676</v>
      </c>
      <c r="BS16" s="69">
        <v>2.0012886743352745</v>
      </c>
      <c r="BT16" s="69">
        <v>1.5357770844607253</v>
      </c>
      <c r="BU16" s="69"/>
      <c r="BV16" s="69">
        <f t="shared" si="44"/>
        <v>-0.88019491979354236</v>
      </c>
      <c r="BW16" s="69">
        <f>'RD T1'!E218</f>
        <v>0.53919255024647716</v>
      </c>
      <c r="BX16" s="69">
        <f t="shared" si="45"/>
        <v>-0.3410023695470652</v>
      </c>
      <c r="BZ16" t="str">
        <f t="shared" si="46"/>
        <v>33 Protective service occupations</v>
      </c>
      <c r="CA16" s="69">
        <v>1.5453411128158916</v>
      </c>
      <c r="CB16" s="69">
        <v>1.3464706377038862</v>
      </c>
      <c r="CC16" s="69">
        <v>1.3176946597585339</v>
      </c>
      <c r="CD16" s="69">
        <v>1.1417379553113602</v>
      </c>
      <c r="CE16" s="69">
        <v>0.95290886727213586</v>
      </c>
      <c r="CF16" s="69"/>
      <c r="CG16" s="69">
        <f t="shared" si="47"/>
        <v>-0.36478579248639809</v>
      </c>
      <c r="CH16" s="69">
        <f>'RD T1'!E247</f>
        <v>0.39592587117439804</v>
      </c>
      <c r="CI16" s="69">
        <f t="shared" si="48"/>
        <v>3.114007868799995E-2</v>
      </c>
      <c r="CK16" t="str">
        <f t="shared" si="49"/>
        <v>33 Protective service occupations</v>
      </c>
      <c r="CL16" s="69">
        <v>0.20079789451706714</v>
      </c>
      <c r="CM16" s="69">
        <v>0.1760156281871384</v>
      </c>
      <c r="CN16" s="69">
        <v>0.16740171573174881</v>
      </c>
      <c r="CO16" s="69">
        <v>8.6686700259307609E-2</v>
      </c>
      <c r="CP16" s="69">
        <v>8.9213756912455144E-2</v>
      </c>
      <c r="CQ16" s="69"/>
      <c r="CR16" s="69">
        <f t="shared" si="50"/>
        <v>-7.8187958819293663E-2</v>
      </c>
      <c r="CS16" s="69">
        <f>'RD T1'!E276</f>
        <v>1.8567819022809219E-2</v>
      </c>
      <c r="CT16" s="69">
        <f t="shared" si="51"/>
        <v>-5.9620139796484443E-2</v>
      </c>
    </row>
    <row r="17" spans="1:98" x14ac:dyDescent="0.2">
      <c r="A17" s="10" t="str">
        <f>name!D13</f>
        <v>34 Culture, media and sports occupations</v>
      </c>
      <c r="B17" s="69">
        <v>0.1974960677069322</v>
      </c>
      <c r="C17" s="69">
        <v>0.25199499052283109</v>
      </c>
      <c r="D17" s="69">
        <v>0.26872691576348107</v>
      </c>
      <c r="E17" s="69">
        <v>0.29190470813549108</v>
      </c>
      <c r="F17" s="69">
        <v>0.37211652268155537</v>
      </c>
      <c r="G17" s="11"/>
      <c r="H17" s="69">
        <f t="shared" si="26"/>
        <v>0.10338960691807431</v>
      </c>
      <c r="I17" s="69">
        <f>'RD T1'!E45</f>
        <v>0.17004207747084485</v>
      </c>
      <c r="J17" s="69">
        <f t="shared" si="27"/>
        <v>0.27343168438891918</v>
      </c>
      <c r="L17" t="str">
        <f t="shared" si="28"/>
        <v>34 Culture, media and sports occupations</v>
      </c>
      <c r="M17" s="69">
        <v>3.2121043471043049</v>
      </c>
      <c r="N17" s="69">
        <v>3.4541106190423063</v>
      </c>
      <c r="O17" s="69">
        <v>4.0384572218783426</v>
      </c>
      <c r="P17" s="69">
        <v>4.187203977220439</v>
      </c>
      <c r="Q17" s="69">
        <v>5.317024347244991</v>
      </c>
      <c r="R17" s="11"/>
      <c r="S17" s="69">
        <f t="shared" si="29"/>
        <v>1.2785671253666484</v>
      </c>
      <c r="T17" s="69">
        <f>'RD T1'!E74</f>
        <v>2.3783549436206597</v>
      </c>
      <c r="U17" s="69">
        <f t="shared" si="30"/>
        <v>3.6569220689873081</v>
      </c>
      <c r="W17" t="str">
        <f t="shared" si="31"/>
        <v>34 Culture, media and sports occupations</v>
      </c>
      <c r="X17" s="69">
        <v>7.2782122158929923</v>
      </c>
      <c r="Y17" s="69">
        <v>7.0862263436758459</v>
      </c>
      <c r="Z17" s="69">
        <v>7.0718803343241374</v>
      </c>
      <c r="AA17" s="69">
        <v>6.5070206650897271</v>
      </c>
      <c r="AB17" s="69">
        <v>7.1098815654496326</v>
      </c>
      <c r="AC17" s="69"/>
      <c r="AD17" s="69">
        <f t="shared" si="32"/>
        <v>3.8001231125495138E-2</v>
      </c>
      <c r="AE17" s="69">
        <f>'RD T1'!E103</f>
        <v>3.296611810913153</v>
      </c>
      <c r="AF17" s="69">
        <f t="shared" si="33"/>
        <v>3.3346130420386482</v>
      </c>
      <c r="AH17" t="str">
        <f t="shared" si="34"/>
        <v>34 Culture, media and sports occupations</v>
      </c>
      <c r="AI17" s="69">
        <v>0.82848782539164367</v>
      </c>
      <c r="AJ17" s="69">
        <v>0.83885899247187279</v>
      </c>
      <c r="AK17" s="69">
        <v>0.94056771652420867</v>
      </c>
      <c r="AL17" s="69">
        <v>0.83433053100412702</v>
      </c>
      <c r="AM17" s="69">
        <v>1.0322201239401363</v>
      </c>
      <c r="AN17" s="69"/>
      <c r="AO17" s="69">
        <f t="shared" si="35"/>
        <v>9.1652407415927617E-2</v>
      </c>
      <c r="AP17" s="69">
        <f>'RD T1'!E132</f>
        <v>0.41216035431795084</v>
      </c>
      <c r="AQ17" s="69">
        <f t="shared" si="36"/>
        <v>0.50381276173387846</v>
      </c>
      <c r="AS17" t="str">
        <f t="shared" si="37"/>
        <v>34 Culture, media and sports occupations</v>
      </c>
      <c r="AT17" s="69">
        <v>1.2134493108805946</v>
      </c>
      <c r="AU17" s="69">
        <v>1.1368601944237431</v>
      </c>
      <c r="AV17" s="69">
        <v>1.107700926699984</v>
      </c>
      <c r="AW17" s="69">
        <v>0.93691272027371908</v>
      </c>
      <c r="AX17" s="69">
        <v>0.93097160182280303</v>
      </c>
      <c r="AY17" s="69"/>
      <c r="AZ17" s="69">
        <f t="shared" si="38"/>
        <v>-0.17672932487718096</v>
      </c>
      <c r="BA17" s="69">
        <f>'RD T1'!E161</f>
        <v>0.43690716950651842</v>
      </c>
      <c r="BB17" s="69">
        <f t="shared" si="39"/>
        <v>0.26017784462933746</v>
      </c>
      <c r="BD17" t="str">
        <f t="shared" si="40"/>
        <v>34 Culture, media and sports occupations</v>
      </c>
      <c r="BE17" s="69">
        <v>2.8640858422972069</v>
      </c>
      <c r="BF17" s="69">
        <v>2.2909904906492473</v>
      </c>
      <c r="BG17" s="69">
        <v>2.5202345050498671</v>
      </c>
      <c r="BH17" s="69">
        <v>2.0874045783504589</v>
      </c>
      <c r="BI17" s="69">
        <v>2.0701700781410621</v>
      </c>
      <c r="BJ17" s="69"/>
      <c r="BK17" s="69">
        <f t="shared" si="41"/>
        <v>-0.45006442690880499</v>
      </c>
      <c r="BL17" s="69">
        <f>'RD T1'!E190</f>
        <v>0.76750803945924051</v>
      </c>
      <c r="BM17" s="69">
        <f t="shared" si="42"/>
        <v>0.31744361255043552</v>
      </c>
      <c r="BO17" t="str">
        <f t="shared" si="43"/>
        <v>34 Culture, media and sports occupations</v>
      </c>
      <c r="BP17" s="69">
        <v>1.6758266774882264</v>
      </c>
      <c r="BQ17" s="69">
        <v>1.2612670052806736</v>
      </c>
      <c r="BR17" s="69">
        <v>1.1481093103933935</v>
      </c>
      <c r="BS17" s="69">
        <v>0.83501882903715596</v>
      </c>
      <c r="BT17" s="69">
        <v>0.48793880519623595</v>
      </c>
      <c r="BU17" s="69"/>
      <c r="BV17" s="69">
        <f t="shared" si="44"/>
        <v>-0.66017050519715759</v>
      </c>
      <c r="BW17" s="69">
        <f>'RD T1'!E219</f>
        <v>0.28356861642238124</v>
      </c>
      <c r="BX17" s="69">
        <f t="shared" si="45"/>
        <v>-0.37660188877477635</v>
      </c>
      <c r="BZ17" t="str">
        <f t="shared" si="46"/>
        <v>34 Culture, media and sports occupations</v>
      </c>
      <c r="CA17" s="69">
        <v>1.2621122883789089</v>
      </c>
      <c r="CB17" s="69">
        <v>1.0473523902219144</v>
      </c>
      <c r="CC17" s="69">
        <v>0.9399306977911237</v>
      </c>
      <c r="CD17" s="69">
        <v>0.72517959607526872</v>
      </c>
      <c r="CE17" s="69">
        <v>0.40245763911791516</v>
      </c>
      <c r="CF17" s="69"/>
      <c r="CG17" s="69">
        <f t="shared" si="47"/>
        <v>-0.5374730586732086</v>
      </c>
      <c r="CH17" s="69">
        <f>'RD T1'!E248</f>
        <v>0.23347492966858116</v>
      </c>
      <c r="CI17" s="69">
        <f t="shared" si="48"/>
        <v>-0.30399812900462742</v>
      </c>
      <c r="CK17" t="str">
        <f t="shared" si="49"/>
        <v>34 Culture, media and sports occupations</v>
      </c>
      <c r="CL17" s="69">
        <v>0.31003638136859052</v>
      </c>
      <c r="CM17" s="69">
        <v>0.34006819283924011</v>
      </c>
      <c r="CN17" s="69">
        <v>0.32504402352114481</v>
      </c>
      <c r="CO17" s="69">
        <v>0.37426559894771222</v>
      </c>
      <c r="CP17" s="69">
        <v>0.510086804333169</v>
      </c>
      <c r="CQ17" s="69"/>
      <c r="CR17" s="69">
        <f t="shared" si="50"/>
        <v>0.18504278081202419</v>
      </c>
      <c r="CS17" s="69">
        <f>'RD T1'!E277</f>
        <v>0.12172252824772994</v>
      </c>
      <c r="CT17" s="69">
        <f t="shared" si="51"/>
        <v>0.30676530905975413</v>
      </c>
    </row>
    <row r="18" spans="1:98" x14ac:dyDescent="0.2">
      <c r="A18" s="10" t="str">
        <f>name!D14</f>
        <v>35 Business and public service associate professionals</v>
      </c>
      <c r="B18" s="69">
        <v>0.60788246271100788</v>
      </c>
      <c r="C18" s="69">
        <v>0.73579410090039143</v>
      </c>
      <c r="D18" s="69">
        <v>0.83700043141328395</v>
      </c>
      <c r="E18" s="69">
        <v>0.98616606967868248</v>
      </c>
      <c r="F18" s="69">
        <v>1.3258795589821752</v>
      </c>
      <c r="G18" s="11"/>
      <c r="H18" s="69">
        <f t="shared" si="26"/>
        <v>0.48887912756889129</v>
      </c>
      <c r="I18" s="69">
        <f>'RD T1'!E46</f>
        <v>0.52691152087948367</v>
      </c>
      <c r="J18" s="69">
        <f t="shared" si="27"/>
        <v>1.015790648448375</v>
      </c>
      <c r="L18" t="str">
        <f t="shared" si="28"/>
        <v>35 Business and public service associate professionals</v>
      </c>
      <c r="M18" s="69">
        <v>6.3235892847070918</v>
      </c>
      <c r="N18" s="69">
        <v>7.7757483021368659</v>
      </c>
      <c r="O18" s="69">
        <v>8.3313841905923134</v>
      </c>
      <c r="P18" s="69">
        <v>9.5908491530977535</v>
      </c>
      <c r="Q18" s="69">
        <v>12.067617879607299</v>
      </c>
      <c r="R18" s="11"/>
      <c r="S18" s="69">
        <f t="shared" si="29"/>
        <v>3.7362336890149859</v>
      </c>
      <c r="T18" s="69">
        <f>'RD T1'!E75</f>
        <v>5.0719972128055586</v>
      </c>
      <c r="U18" s="69">
        <f t="shared" si="30"/>
        <v>8.8082309018205436</v>
      </c>
      <c r="W18" t="str">
        <f t="shared" si="31"/>
        <v>35 Business and public service associate professionals</v>
      </c>
      <c r="X18" s="69">
        <v>14.454327145415022</v>
      </c>
      <c r="Y18" s="69">
        <v>15.915204571975471</v>
      </c>
      <c r="Z18" s="69">
        <v>15.855363604566049</v>
      </c>
      <c r="AA18" s="69">
        <v>16.452676464388095</v>
      </c>
      <c r="AB18" s="69">
        <v>17.950081180143183</v>
      </c>
      <c r="AC18" s="69"/>
      <c r="AD18" s="69">
        <f t="shared" si="32"/>
        <v>2.0947175755771337</v>
      </c>
      <c r="AE18" s="69">
        <f>'RD T1'!E104</f>
        <v>8.4925107856347779</v>
      </c>
      <c r="AF18" s="69">
        <f t="shared" si="33"/>
        <v>10.587228361211912</v>
      </c>
      <c r="AH18" t="str">
        <f t="shared" si="34"/>
        <v>35 Business and public service associate professionals</v>
      </c>
      <c r="AI18" s="69">
        <v>3.90761660440026</v>
      </c>
      <c r="AJ18" s="69">
        <v>4.3674135133544825</v>
      </c>
      <c r="AK18" s="69">
        <v>4.5271806584515959</v>
      </c>
      <c r="AL18" s="69">
        <v>4.7200534407984156</v>
      </c>
      <c r="AM18" s="69">
        <v>5.3790912273727614</v>
      </c>
      <c r="AN18" s="69"/>
      <c r="AO18" s="69">
        <f t="shared" si="35"/>
        <v>0.85191056892116546</v>
      </c>
      <c r="AP18" s="69">
        <f>'RD T1'!E133</f>
        <v>2.3667335959855458</v>
      </c>
      <c r="AQ18" s="69">
        <f t="shared" si="36"/>
        <v>3.2186441649067112</v>
      </c>
      <c r="AS18" t="str">
        <f t="shared" si="37"/>
        <v>35 Business and public service associate professionals</v>
      </c>
      <c r="AT18" s="69">
        <v>3.6127869866940712</v>
      </c>
      <c r="AU18" s="69">
        <v>3.9947174732040915</v>
      </c>
      <c r="AV18" s="69">
        <v>4.0885823292334749</v>
      </c>
      <c r="AW18" s="69">
        <v>4.1890608683383697</v>
      </c>
      <c r="AX18" s="69">
        <v>4.7491415179372503</v>
      </c>
      <c r="AY18" s="69"/>
      <c r="AZ18" s="69">
        <f t="shared" si="38"/>
        <v>0.66055918870377539</v>
      </c>
      <c r="BA18" s="69">
        <f>'RD T1'!E162</f>
        <v>2.0820278481905388</v>
      </c>
      <c r="BB18" s="69">
        <f t="shared" si="39"/>
        <v>2.7425870368943142</v>
      </c>
      <c r="BD18" t="str">
        <f t="shared" si="40"/>
        <v>35 Business and public service associate professionals</v>
      </c>
      <c r="BE18" s="69">
        <v>10.086040201233322</v>
      </c>
      <c r="BF18" s="69">
        <v>9.7878867628832698</v>
      </c>
      <c r="BG18" s="69">
        <v>10.837865531534705</v>
      </c>
      <c r="BH18" s="69">
        <v>10.426604145821113</v>
      </c>
      <c r="BI18" s="69">
        <v>10.402468659466606</v>
      </c>
      <c r="BJ18" s="69"/>
      <c r="BK18" s="69">
        <f t="shared" si="41"/>
        <v>-0.43539687206809852</v>
      </c>
      <c r="BL18" s="69">
        <f>'RD T1'!E191</f>
        <v>4.453687398117574</v>
      </c>
      <c r="BM18" s="69">
        <f t="shared" si="42"/>
        <v>4.0182905260494755</v>
      </c>
      <c r="BO18" t="str">
        <f t="shared" si="43"/>
        <v>35 Business and public service associate professionals</v>
      </c>
      <c r="BP18" s="69">
        <v>8.2240801358920681</v>
      </c>
      <c r="BQ18" s="69">
        <v>8.2147161391251018</v>
      </c>
      <c r="BR18" s="69">
        <v>7.9578495794770694</v>
      </c>
      <c r="BS18" s="69">
        <v>7.7531929631325021</v>
      </c>
      <c r="BT18" s="69">
        <v>6.8280558074785862</v>
      </c>
      <c r="BU18" s="69"/>
      <c r="BV18" s="69">
        <f t="shared" si="44"/>
        <v>-1.1297937719984832</v>
      </c>
      <c r="BW18" s="69">
        <f>'RD T1'!E220</f>
        <v>2.8675041546573374</v>
      </c>
      <c r="BX18" s="69">
        <f t="shared" si="45"/>
        <v>1.7377103826588542</v>
      </c>
      <c r="BZ18" t="str">
        <f t="shared" si="46"/>
        <v>35 Business and public service associate professionals</v>
      </c>
      <c r="CA18" s="69">
        <v>5.0714861164351834</v>
      </c>
      <c r="CB18" s="69">
        <v>4.7499613089336057</v>
      </c>
      <c r="CC18" s="69">
        <v>4.3796745158139041</v>
      </c>
      <c r="CD18" s="69">
        <v>4.1432413079647175</v>
      </c>
      <c r="CE18" s="69">
        <v>2.6912992993004381</v>
      </c>
      <c r="CF18" s="69"/>
      <c r="CG18" s="69">
        <f t="shared" si="47"/>
        <v>-1.688375216513466</v>
      </c>
      <c r="CH18" s="69">
        <f>'RD T1'!E249</f>
        <v>1.2807185878426279</v>
      </c>
      <c r="CI18" s="69">
        <f t="shared" si="48"/>
        <v>-0.40765662867083807</v>
      </c>
      <c r="CK18" t="str">
        <f t="shared" si="49"/>
        <v>35 Business and public service associate professionals</v>
      </c>
      <c r="CL18" s="69">
        <v>0.82576619231892479</v>
      </c>
      <c r="CM18" s="69">
        <v>0.92955979559912938</v>
      </c>
      <c r="CN18" s="69">
        <v>0.92965487448378492</v>
      </c>
      <c r="CO18" s="69">
        <v>0.98419387531334324</v>
      </c>
      <c r="CP18" s="69">
        <v>1.2990739847573247</v>
      </c>
      <c r="CQ18" s="69"/>
      <c r="CR18" s="69">
        <f t="shared" si="50"/>
        <v>0.3694191102735398</v>
      </c>
      <c r="CS18" s="69">
        <f>'RD T1'!E278</f>
        <v>0.31063477623579028</v>
      </c>
      <c r="CT18" s="69">
        <f t="shared" si="51"/>
        <v>0.68005388650933007</v>
      </c>
    </row>
    <row r="19" spans="1:98" x14ac:dyDescent="0.2">
      <c r="A19" s="10" t="str">
        <f>name!D15</f>
        <v>41 Administrative occupations</v>
      </c>
      <c r="B19" s="69">
        <v>0.34146983313758672</v>
      </c>
      <c r="C19" s="69">
        <v>0.39579814068149999</v>
      </c>
      <c r="D19" s="69">
        <v>0.47787385503151109</v>
      </c>
      <c r="E19" s="69">
        <v>0.58793252135715002</v>
      </c>
      <c r="F19" s="69">
        <v>0.83115717368386188</v>
      </c>
      <c r="G19" s="11"/>
      <c r="H19" s="69">
        <f t="shared" si="26"/>
        <v>0.3532833186523508</v>
      </c>
      <c r="I19" s="69">
        <f>'RD T1'!E47</f>
        <v>0.35272572174361971</v>
      </c>
      <c r="J19" s="69">
        <f t="shared" si="27"/>
        <v>0.70600904039597046</v>
      </c>
      <c r="L19" t="str">
        <f t="shared" si="28"/>
        <v>41 Administrative occupations</v>
      </c>
      <c r="M19" s="69">
        <v>3.9142744306862221</v>
      </c>
      <c r="N19" s="69">
        <v>4.7144355856056146</v>
      </c>
      <c r="O19" s="69">
        <v>5.0955719939186981</v>
      </c>
      <c r="P19" s="69">
        <v>6.4071135198222677</v>
      </c>
      <c r="Q19" s="69">
        <v>8.5481098858589579</v>
      </c>
      <c r="R19" s="11"/>
      <c r="S19" s="69">
        <f t="shared" si="29"/>
        <v>3.4525378919402598</v>
      </c>
      <c r="T19" s="69">
        <f>'RD T1'!E76</f>
        <v>3.7821268824312821</v>
      </c>
      <c r="U19" s="69">
        <f t="shared" si="30"/>
        <v>7.2346647743715415</v>
      </c>
      <c r="W19" t="str">
        <f t="shared" si="31"/>
        <v>41 Administrative occupations</v>
      </c>
      <c r="X19" s="69">
        <v>13.274500842044132</v>
      </c>
      <c r="Y19" s="69">
        <v>14.27320928106354</v>
      </c>
      <c r="Z19" s="69">
        <v>14.801116530906171</v>
      </c>
      <c r="AA19" s="69">
        <v>17.271767793536533</v>
      </c>
      <c r="AB19" s="69">
        <v>20.840173228831727</v>
      </c>
      <c r="AC19" s="69"/>
      <c r="AD19" s="69">
        <f t="shared" si="32"/>
        <v>6.039056697925556</v>
      </c>
      <c r="AE19" s="69">
        <f>'RD T1'!E105</f>
        <v>10.11381840595474</v>
      </c>
      <c r="AF19" s="69">
        <f t="shared" si="33"/>
        <v>16.152875103880298</v>
      </c>
      <c r="AH19" t="str">
        <f t="shared" si="34"/>
        <v>41 Administrative occupations</v>
      </c>
      <c r="AI19" s="69">
        <v>5.0796661802091752</v>
      </c>
      <c r="AJ19" s="69">
        <v>5.5917087377034731</v>
      </c>
      <c r="AK19" s="69">
        <v>5.9151138812448503</v>
      </c>
      <c r="AL19" s="69">
        <v>6.7168968166232057</v>
      </c>
      <c r="AM19" s="69">
        <v>8.0022079685986061</v>
      </c>
      <c r="AN19" s="69"/>
      <c r="AO19" s="69">
        <f t="shared" si="35"/>
        <v>2.0870940873537558</v>
      </c>
      <c r="AP19" s="69">
        <f>'RD T1'!E134</f>
        <v>4.1130491633726711</v>
      </c>
      <c r="AQ19" s="69">
        <f t="shared" si="36"/>
        <v>6.2001432507264269</v>
      </c>
      <c r="AS19" t="str">
        <f t="shared" si="37"/>
        <v>41 Administrative occupations</v>
      </c>
      <c r="AT19" s="69">
        <v>4.6238701637932662</v>
      </c>
      <c r="AU19" s="69">
        <v>4.9290698714060754</v>
      </c>
      <c r="AV19" s="69">
        <v>5.1750619939381419</v>
      </c>
      <c r="AW19" s="69">
        <v>5.5158778307396945</v>
      </c>
      <c r="AX19" s="69">
        <v>6.4634509210006597</v>
      </c>
      <c r="AY19" s="69"/>
      <c r="AZ19" s="69">
        <f t="shared" si="38"/>
        <v>1.2883889270625177</v>
      </c>
      <c r="BA19" s="69">
        <f>'RD T1'!E163</f>
        <v>3.1977184301000832</v>
      </c>
      <c r="BB19" s="69">
        <f t="shared" si="39"/>
        <v>4.4861073571626005</v>
      </c>
      <c r="BD19" t="str">
        <f t="shared" si="40"/>
        <v>41 Administrative occupations</v>
      </c>
      <c r="BE19" s="69">
        <v>15.14232527025297</v>
      </c>
      <c r="BF19" s="69">
        <v>13.829079147051658</v>
      </c>
      <c r="BG19" s="69">
        <v>15.06387860523931</v>
      </c>
      <c r="BH19" s="69">
        <v>14.44175358220591</v>
      </c>
      <c r="BI19" s="69">
        <v>11.553119314018106</v>
      </c>
      <c r="BJ19" s="69"/>
      <c r="BK19" s="69">
        <f t="shared" si="41"/>
        <v>-3.5107592912212038</v>
      </c>
      <c r="BL19" s="69">
        <f>'RD T1'!E192</f>
        <v>6.7218638772703478</v>
      </c>
      <c r="BM19" s="69">
        <f t="shared" si="42"/>
        <v>3.2111045860491441</v>
      </c>
      <c r="BO19" t="str">
        <f t="shared" si="43"/>
        <v>41 Administrative occupations</v>
      </c>
      <c r="BP19" s="69">
        <v>17.186356322695818</v>
      </c>
      <c r="BQ19" s="69">
        <v>15.090828262914203</v>
      </c>
      <c r="BR19" s="69">
        <v>15.094586341357314</v>
      </c>
      <c r="BS19" s="69">
        <v>14.431284438659198</v>
      </c>
      <c r="BT19" s="69">
        <v>9.8546270297404543</v>
      </c>
      <c r="BU19" s="69"/>
      <c r="BV19" s="69">
        <f t="shared" si="44"/>
        <v>-5.2399593116168592</v>
      </c>
      <c r="BW19" s="69">
        <f>'RD T1'!E221</f>
        <v>5.4307787037790813</v>
      </c>
      <c r="BX19" s="69">
        <f t="shared" si="45"/>
        <v>0.1908193921622221</v>
      </c>
      <c r="BZ19" t="str">
        <f t="shared" si="46"/>
        <v>41 Administrative occupations</v>
      </c>
      <c r="CA19" s="69">
        <v>9.4711424975887493</v>
      </c>
      <c r="CB19" s="69">
        <v>8.3857322094653384</v>
      </c>
      <c r="CC19" s="69">
        <v>7.2265489790619419</v>
      </c>
      <c r="CD19" s="69">
        <v>5.7027485418200881</v>
      </c>
      <c r="CE19" s="69">
        <v>1.9905767084715054</v>
      </c>
      <c r="CF19" s="69"/>
      <c r="CG19" s="69">
        <f t="shared" si="47"/>
        <v>-5.2359722705904366</v>
      </c>
      <c r="CH19" s="69">
        <f>'RD T1'!E250</f>
        <v>1.7086845861195836</v>
      </c>
      <c r="CI19" s="69">
        <f t="shared" si="48"/>
        <v>-3.5272876844708527</v>
      </c>
      <c r="CK19" t="str">
        <f t="shared" si="49"/>
        <v>41 Administrative occupations</v>
      </c>
      <c r="CL19" s="69">
        <v>1.6680232212038635</v>
      </c>
      <c r="CM19" s="69">
        <v>1.7856254946013783</v>
      </c>
      <c r="CN19" s="69">
        <v>1.6656882351546629</v>
      </c>
      <c r="CO19" s="69">
        <v>1.3103338099990132</v>
      </c>
      <c r="CP19" s="69">
        <v>0.98610023022944593</v>
      </c>
      <c r="CQ19" s="69"/>
      <c r="CR19" s="69">
        <f t="shared" si="50"/>
        <v>-0.67958800492521698</v>
      </c>
      <c r="CS19" s="69">
        <f>'RD T1'!E279</f>
        <v>0.33278122893059009</v>
      </c>
      <c r="CT19" s="69">
        <f t="shared" si="51"/>
        <v>-0.34680677599462689</v>
      </c>
    </row>
    <row r="20" spans="1:98" x14ac:dyDescent="0.2">
      <c r="A20" s="10" t="str">
        <f>name!D16</f>
        <v>42 Secretarial and related occupations</v>
      </c>
      <c r="B20" s="69">
        <v>3.4524136549382162E-2</v>
      </c>
      <c r="C20" s="69">
        <v>4.5811984479763326E-2</v>
      </c>
      <c r="D20" s="69">
        <v>4.6494422382978004E-2</v>
      </c>
      <c r="E20" s="69">
        <v>7.3989974732736649E-2</v>
      </c>
      <c r="F20" s="69">
        <v>0.13912315719641549</v>
      </c>
      <c r="G20" s="11"/>
      <c r="H20" s="69">
        <f t="shared" si="26"/>
        <v>9.2628734813437488E-2</v>
      </c>
      <c r="I20" s="69">
        <f>'RD T1'!E48</f>
        <v>5.8891766355181778E-2</v>
      </c>
      <c r="J20" s="69">
        <f t="shared" si="27"/>
        <v>0.15152050116861926</v>
      </c>
      <c r="L20" t="str">
        <f t="shared" si="28"/>
        <v>42 Secretarial and related occupations</v>
      </c>
      <c r="M20" s="69">
        <v>0.83160709460935189</v>
      </c>
      <c r="N20" s="69">
        <v>0.96630462231411995</v>
      </c>
      <c r="O20" s="69">
        <v>1.0143371502951533</v>
      </c>
      <c r="P20" s="69">
        <v>1.4025936017963951</v>
      </c>
      <c r="Q20" s="69">
        <v>1.6937638253356053</v>
      </c>
      <c r="R20" s="11"/>
      <c r="S20" s="69">
        <f t="shared" si="29"/>
        <v>0.67942667504045207</v>
      </c>
      <c r="T20" s="69">
        <f>'RD T1'!E77</f>
        <v>0.86267235860113001</v>
      </c>
      <c r="U20" s="69">
        <f t="shared" si="30"/>
        <v>1.5420990336415821</v>
      </c>
      <c r="W20" t="str">
        <f t="shared" si="31"/>
        <v>42 Secretarial and related occupations</v>
      </c>
      <c r="X20" s="69">
        <v>2.8388274567597582</v>
      </c>
      <c r="Y20" s="69">
        <v>2.917056318858692</v>
      </c>
      <c r="Z20" s="69">
        <v>2.9723431844618555</v>
      </c>
      <c r="AA20" s="69">
        <v>3.7955861883269577</v>
      </c>
      <c r="AB20" s="69">
        <v>5.6172053584519999</v>
      </c>
      <c r="AC20" s="69"/>
      <c r="AD20" s="69">
        <f t="shared" si="32"/>
        <v>2.6448621739901443</v>
      </c>
      <c r="AE20" s="69">
        <f>'RD T1'!E106</f>
        <v>2.582229842387247</v>
      </c>
      <c r="AF20" s="69">
        <f t="shared" si="33"/>
        <v>5.2270920163773908</v>
      </c>
      <c r="AH20" t="str">
        <f t="shared" si="34"/>
        <v>42 Secretarial and related occupations</v>
      </c>
      <c r="AI20" s="69">
        <v>1.4209328343801855</v>
      </c>
      <c r="AJ20" s="69">
        <v>1.4584624522558984</v>
      </c>
      <c r="AK20" s="69">
        <v>1.5068819804782172</v>
      </c>
      <c r="AL20" s="69">
        <v>1.7496067521634757</v>
      </c>
      <c r="AM20" s="69">
        <v>2.0501670727181542</v>
      </c>
      <c r="AN20" s="69"/>
      <c r="AO20" s="69">
        <f t="shared" si="35"/>
        <v>0.54328509223993704</v>
      </c>
      <c r="AP20" s="69">
        <f>'RD T1'!E135</f>
        <v>1.0751138272531222</v>
      </c>
      <c r="AQ20" s="69">
        <f t="shared" si="36"/>
        <v>1.6183989194930593</v>
      </c>
      <c r="AS20" t="str">
        <f t="shared" si="37"/>
        <v>42 Secretarial and related occupations</v>
      </c>
      <c r="AT20" s="69">
        <v>1.1377726020563315</v>
      </c>
      <c r="AU20" s="69">
        <v>1.1286934500245949</v>
      </c>
      <c r="AV20" s="69">
        <v>1.1678906645438039</v>
      </c>
      <c r="AW20" s="69">
        <v>1.3401744042541091</v>
      </c>
      <c r="AX20" s="69">
        <v>1.4055223865771791</v>
      </c>
      <c r="AY20" s="69"/>
      <c r="AZ20" s="69">
        <f t="shared" si="38"/>
        <v>0.23763172203337524</v>
      </c>
      <c r="BA20" s="69">
        <f>'RD T1'!E164</f>
        <v>0.76044671330160873</v>
      </c>
      <c r="BB20" s="69">
        <f t="shared" si="39"/>
        <v>0.99807843533498397</v>
      </c>
      <c r="BD20" t="str">
        <f t="shared" si="40"/>
        <v>42 Secretarial and related occupations</v>
      </c>
      <c r="BE20" s="69">
        <v>4.1631465896775586</v>
      </c>
      <c r="BF20" s="69">
        <v>3.6852844631352903</v>
      </c>
      <c r="BG20" s="69">
        <v>3.8359949971883389</v>
      </c>
      <c r="BH20" s="69">
        <v>3.5377149511722306</v>
      </c>
      <c r="BI20" s="69">
        <v>0.70864935823924879</v>
      </c>
      <c r="BJ20" s="69"/>
      <c r="BK20" s="69">
        <f t="shared" si="41"/>
        <v>-3.1273456389490901</v>
      </c>
      <c r="BL20" s="69">
        <f>'RD T1'!E193</f>
        <v>1.2802291457930939</v>
      </c>
      <c r="BM20" s="69">
        <f t="shared" si="42"/>
        <v>-1.8471164931559962</v>
      </c>
      <c r="BO20" t="str">
        <f t="shared" si="43"/>
        <v>42 Secretarial and related occupations</v>
      </c>
      <c r="BP20" s="69">
        <v>5.3574886242256516</v>
      </c>
      <c r="BQ20" s="69">
        <v>4.0312421539219159</v>
      </c>
      <c r="BR20" s="69">
        <v>3.923582813560734</v>
      </c>
      <c r="BS20" s="69">
        <v>2.869481114714314</v>
      </c>
      <c r="BT20" s="69">
        <v>0.56578599781032979</v>
      </c>
      <c r="BU20" s="69"/>
      <c r="BV20" s="69">
        <f t="shared" si="44"/>
        <v>-3.3577968157504041</v>
      </c>
      <c r="BW20" s="69">
        <f>'RD T1'!E222</f>
        <v>0.94770679701334193</v>
      </c>
      <c r="BX20" s="69">
        <f t="shared" si="45"/>
        <v>-2.410090018737062</v>
      </c>
      <c r="BZ20" t="str">
        <f t="shared" si="46"/>
        <v>42 Secretarial and related occupations</v>
      </c>
      <c r="CA20" s="69">
        <v>4.2055340762042128</v>
      </c>
      <c r="CB20" s="69">
        <v>3.7122448608374348</v>
      </c>
      <c r="CC20" s="69">
        <v>3.0405485405641257</v>
      </c>
      <c r="CD20" s="69">
        <v>1.3068674551853918</v>
      </c>
      <c r="CE20" s="69">
        <v>0.19629874813164322</v>
      </c>
      <c r="CF20" s="69"/>
      <c r="CG20" s="69">
        <f t="shared" si="47"/>
        <v>-2.8442497924324823</v>
      </c>
      <c r="CH20" s="69">
        <f>'RD T1'!E251</f>
        <v>0.49154764876589624</v>
      </c>
      <c r="CI20" s="69">
        <f t="shared" si="48"/>
        <v>-2.352702143666586</v>
      </c>
      <c r="CK20" t="str">
        <f t="shared" si="49"/>
        <v>42 Secretarial and related occupations</v>
      </c>
      <c r="CL20" s="69">
        <v>0.73348435604115514</v>
      </c>
      <c r="CM20" s="69">
        <v>0.78646852160476122</v>
      </c>
      <c r="CN20" s="69">
        <v>0.73571298349865677</v>
      </c>
      <c r="CO20" s="69">
        <v>0.56858506471522063</v>
      </c>
      <c r="CP20" s="69">
        <v>0.32608122806921602</v>
      </c>
      <c r="CQ20" s="69"/>
      <c r="CR20" s="69">
        <f t="shared" si="50"/>
        <v>-0.40963175542944075</v>
      </c>
      <c r="CS20" s="69">
        <f>'RD T1'!E280</f>
        <v>0.17366455028716732</v>
      </c>
      <c r="CT20" s="69">
        <f t="shared" si="51"/>
        <v>-0.23596720514227343</v>
      </c>
    </row>
    <row r="21" spans="1:98" x14ac:dyDescent="0.2">
      <c r="A21" s="10" t="str">
        <f>name!D17</f>
        <v>51 Skilled agricultural and related trades</v>
      </c>
      <c r="B21" s="69">
        <v>3.6202356062147695E-2</v>
      </c>
      <c r="C21" s="69">
        <v>4.4012548446215105E-2</v>
      </c>
      <c r="D21" s="69">
        <v>3.9595824544305137E-2</v>
      </c>
      <c r="E21" s="69">
        <v>4.7887343395682971E-2</v>
      </c>
      <c r="F21" s="69">
        <v>6.0099142023489358E-2</v>
      </c>
      <c r="G21" s="11"/>
      <c r="H21" s="69">
        <f t="shared" si="26"/>
        <v>2.050331747918422E-2</v>
      </c>
      <c r="I21" s="69">
        <f>'RD T1'!E49</f>
        <v>3.6520800350788696E-2</v>
      </c>
      <c r="J21" s="69">
        <f t="shared" si="27"/>
        <v>5.7024117829972916E-2</v>
      </c>
      <c r="L21" t="str">
        <f t="shared" si="28"/>
        <v>51 Skilled agricultural and related trades</v>
      </c>
      <c r="M21" s="69">
        <v>0.20121336332441847</v>
      </c>
      <c r="N21" s="69">
        <v>0.2624153207619796</v>
      </c>
      <c r="O21" s="69">
        <v>0.18472526417051977</v>
      </c>
      <c r="P21" s="69">
        <v>0.19405162112133922</v>
      </c>
      <c r="Q21" s="69">
        <v>0.25777498706069296</v>
      </c>
      <c r="R21" s="11"/>
      <c r="S21" s="69">
        <f t="shared" si="29"/>
        <v>7.3049722890173197E-2</v>
      </c>
      <c r="T21" s="69">
        <f>'RD T1'!E78</f>
        <v>0.12276886923529898</v>
      </c>
      <c r="U21" s="69">
        <f t="shared" si="30"/>
        <v>0.19581859212547217</v>
      </c>
      <c r="W21" t="str">
        <f t="shared" si="31"/>
        <v>51 Skilled agricultural and related trades</v>
      </c>
      <c r="X21" s="69">
        <v>1.589813030193127</v>
      </c>
      <c r="Y21" s="69">
        <v>1.8753829567252482</v>
      </c>
      <c r="Z21" s="69">
        <v>1.6096613819068715</v>
      </c>
      <c r="AA21" s="69">
        <v>1.8305477318180561</v>
      </c>
      <c r="AB21" s="69">
        <v>2.6306723081213557</v>
      </c>
      <c r="AC21" s="69"/>
      <c r="AD21" s="69">
        <f t="shared" si="32"/>
        <v>1.0210109262144842</v>
      </c>
      <c r="AE21" s="69">
        <f>'RD T1'!E107</f>
        <v>1.4069132207280868</v>
      </c>
      <c r="AF21" s="69">
        <f t="shared" si="33"/>
        <v>2.427924146942571</v>
      </c>
      <c r="AH21" t="str">
        <f t="shared" si="34"/>
        <v>51 Skilled agricultural and related trades</v>
      </c>
      <c r="AI21" s="69">
        <v>0.60923800236796621</v>
      </c>
      <c r="AJ21" s="69">
        <v>0.79510528796471858</v>
      </c>
      <c r="AK21" s="69">
        <v>0.57344945857306306</v>
      </c>
      <c r="AL21" s="69">
        <v>0.60294959526022829</v>
      </c>
      <c r="AM21" s="69">
        <v>0.78873383826044086</v>
      </c>
      <c r="AN21" s="69"/>
      <c r="AO21" s="69">
        <f t="shared" si="35"/>
        <v>0.21528437968737779</v>
      </c>
      <c r="AP21" s="69">
        <f>'RD T1'!E136</f>
        <v>0.47570352612567374</v>
      </c>
      <c r="AQ21" s="69">
        <f t="shared" si="36"/>
        <v>0.69098790581305147</v>
      </c>
      <c r="AS21" t="str">
        <f t="shared" si="37"/>
        <v>51 Skilled agricultural and related trades</v>
      </c>
      <c r="AT21" s="69">
        <v>0.88241921879820417</v>
      </c>
      <c r="AU21" s="69">
        <v>1.2882739508125356</v>
      </c>
      <c r="AV21" s="69">
        <v>0.90468367455826815</v>
      </c>
      <c r="AW21" s="69">
        <v>0.91182201273271235</v>
      </c>
      <c r="AX21" s="69">
        <v>1.2175620989594793</v>
      </c>
      <c r="AY21" s="69"/>
      <c r="AZ21" s="69">
        <f t="shared" si="38"/>
        <v>0.31287842440121116</v>
      </c>
      <c r="BA21" s="69">
        <f>'RD T1'!E165</f>
        <v>0.6565313729082336</v>
      </c>
      <c r="BB21" s="69">
        <f t="shared" si="39"/>
        <v>0.96940979730944477</v>
      </c>
      <c r="BD21" t="str">
        <f t="shared" si="40"/>
        <v>51 Skilled agricultural and related trades</v>
      </c>
      <c r="BE21" s="69">
        <v>1.7209921763629057</v>
      </c>
      <c r="BF21" s="69">
        <v>1.7554013687576626</v>
      </c>
      <c r="BG21" s="69">
        <v>1.3418497529323696</v>
      </c>
      <c r="BH21" s="69">
        <v>1.2432838263185682</v>
      </c>
      <c r="BI21" s="69">
        <v>1.2518988438473615</v>
      </c>
      <c r="BJ21" s="69"/>
      <c r="BK21" s="69">
        <f t="shared" si="41"/>
        <v>-8.9950909085008135E-2</v>
      </c>
      <c r="BL21" s="69">
        <f>'RD T1'!E194</f>
        <v>0.67950050347626312</v>
      </c>
      <c r="BM21" s="69">
        <f t="shared" si="42"/>
        <v>0.58954959439125498</v>
      </c>
      <c r="BO21" t="str">
        <f t="shared" si="43"/>
        <v>51 Skilled agricultural and related trades</v>
      </c>
      <c r="BP21" s="69">
        <v>2.3913655621833594</v>
      </c>
      <c r="BQ21" s="69">
        <v>2.7796568999776095</v>
      </c>
      <c r="BR21" s="69">
        <v>1.8094576293624891</v>
      </c>
      <c r="BS21" s="69">
        <v>1.8081581737928027</v>
      </c>
      <c r="BT21" s="69">
        <v>1.8429128455599924</v>
      </c>
      <c r="BU21" s="69"/>
      <c r="BV21" s="69">
        <f t="shared" si="44"/>
        <v>3.3455216197503246E-2</v>
      </c>
      <c r="BW21" s="69">
        <f>'RD T1'!E223</f>
        <v>0.95183808297690609</v>
      </c>
      <c r="BX21" s="69">
        <f t="shared" si="45"/>
        <v>0.98529329917440933</v>
      </c>
      <c r="BZ21" t="str">
        <f t="shared" si="46"/>
        <v>51 Skilled agricultural and related trades</v>
      </c>
      <c r="CA21" s="69">
        <v>2.0198879926629454</v>
      </c>
      <c r="CB21" s="69">
        <v>2.0093524941233261</v>
      </c>
      <c r="CC21" s="69">
        <v>1.5008272322740481</v>
      </c>
      <c r="CD21" s="69">
        <v>1.4429428861627915</v>
      </c>
      <c r="CE21" s="69">
        <v>1.6254999415164952</v>
      </c>
      <c r="CF21" s="69"/>
      <c r="CG21" s="69">
        <f t="shared" si="47"/>
        <v>0.12467270924244711</v>
      </c>
      <c r="CH21" s="69">
        <f>'RD T1'!E252</f>
        <v>0.68115856679934295</v>
      </c>
      <c r="CI21" s="69">
        <f t="shared" si="48"/>
        <v>0.80583127604179006</v>
      </c>
      <c r="CK21" t="str">
        <f t="shared" si="49"/>
        <v>51 Skilled agricultural and related trades</v>
      </c>
      <c r="CL21" s="69">
        <v>1.009681684427099</v>
      </c>
      <c r="CM21" s="69">
        <v>1.3887473942466677</v>
      </c>
      <c r="CN21" s="69">
        <v>0.79804754838569247</v>
      </c>
      <c r="CO21" s="69">
        <v>0.83275236430010435</v>
      </c>
      <c r="CP21" s="69">
        <v>0.48238383306610866</v>
      </c>
      <c r="CQ21" s="69"/>
      <c r="CR21" s="69">
        <f t="shared" si="50"/>
        <v>-0.31566371531958382</v>
      </c>
      <c r="CS21" s="69">
        <f>'RD T1'!E281</f>
        <v>0.21845914315041828</v>
      </c>
      <c r="CT21" s="69">
        <f t="shared" si="51"/>
        <v>-9.7204572169165532E-2</v>
      </c>
    </row>
    <row r="22" spans="1:98" x14ac:dyDescent="0.2">
      <c r="A22" s="10" t="str">
        <f>name!D18</f>
        <v>52 Skilled metal, electrical and electronic trades</v>
      </c>
      <c r="B22" s="69">
        <v>2.951850477795636E-2</v>
      </c>
      <c r="C22" s="69">
        <v>3.3314165780308935E-2</v>
      </c>
      <c r="D22" s="69">
        <v>3.5933351092843201E-2</v>
      </c>
      <c r="E22" s="69">
        <v>3.767107559202975E-2</v>
      </c>
      <c r="F22" s="69">
        <v>5.0646403352553306E-2</v>
      </c>
      <c r="G22" s="11"/>
      <c r="H22" s="69">
        <f t="shared" si="26"/>
        <v>1.4713052259710105E-2</v>
      </c>
      <c r="I22" s="69">
        <f>'RD T1'!E50</f>
        <v>1.8808720344352246E-2</v>
      </c>
      <c r="J22" s="69">
        <f t="shared" si="27"/>
        <v>3.3521772604062347E-2</v>
      </c>
      <c r="L22" t="str">
        <f t="shared" si="28"/>
        <v>52 Skilled metal, electrical and electronic trades</v>
      </c>
      <c r="M22" s="69">
        <v>0.51012830725582647</v>
      </c>
      <c r="N22" s="69">
        <v>0.64474801790083192</v>
      </c>
      <c r="O22" s="69">
        <v>0.5894029264401569</v>
      </c>
      <c r="P22" s="69">
        <v>0.80219256536209871</v>
      </c>
      <c r="Q22" s="69">
        <v>1.3424313890829576</v>
      </c>
      <c r="R22" s="11"/>
      <c r="S22" s="69">
        <f t="shared" si="29"/>
        <v>0.75302846264280066</v>
      </c>
      <c r="T22" s="69">
        <f>'RD T1'!E79</f>
        <v>0.47497095188575678</v>
      </c>
      <c r="U22" s="69">
        <f t="shared" si="30"/>
        <v>1.2279994145285573</v>
      </c>
      <c r="W22" t="str">
        <f t="shared" si="31"/>
        <v>52 Skilled metal, electrical and electronic trades</v>
      </c>
      <c r="X22" s="69">
        <v>1.6216500690053144</v>
      </c>
      <c r="Y22" s="69">
        <v>1.9030594095677791</v>
      </c>
      <c r="Z22" s="69">
        <v>1.5657535744966737</v>
      </c>
      <c r="AA22" s="69">
        <v>1.8300410422730358</v>
      </c>
      <c r="AB22" s="69">
        <v>2.3210413068017055</v>
      </c>
      <c r="AC22" s="69"/>
      <c r="AD22" s="69">
        <f t="shared" si="32"/>
        <v>0.75528773230503177</v>
      </c>
      <c r="AE22" s="69">
        <f>'RD T1'!E108</f>
        <v>0.98841327421510161</v>
      </c>
      <c r="AF22" s="69">
        <f t="shared" si="33"/>
        <v>1.7437010065201335</v>
      </c>
      <c r="AH22" t="str">
        <f t="shared" si="34"/>
        <v>52 Skilled metal, electrical and electronic trades</v>
      </c>
      <c r="AI22" s="69">
        <v>0.59337157436296328</v>
      </c>
      <c r="AJ22" s="69">
        <v>0.70392391741946969</v>
      </c>
      <c r="AK22" s="69">
        <v>0.59925186226089255</v>
      </c>
      <c r="AL22" s="69">
        <v>0.66082013979639864</v>
      </c>
      <c r="AM22" s="69">
        <v>0.84342293781476807</v>
      </c>
      <c r="AN22" s="69"/>
      <c r="AO22" s="69">
        <f t="shared" si="35"/>
        <v>0.24417107555387552</v>
      </c>
      <c r="AP22" s="69">
        <f>'RD T1'!E137</f>
        <v>0.33041887317515484</v>
      </c>
      <c r="AQ22" s="69">
        <f t="shared" si="36"/>
        <v>0.57458994872903035</v>
      </c>
      <c r="AS22" t="str">
        <f t="shared" si="37"/>
        <v>52 Skilled metal, electrical and electronic trades</v>
      </c>
      <c r="AT22" s="69">
        <v>2.2892594170597071</v>
      </c>
      <c r="AU22" s="69">
        <v>2.6600799158021968</v>
      </c>
      <c r="AV22" s="69">
        <v>2.3614244494750367</v>
      </c>
      <c r="AW22" s="69">
        <v>2.4849722301475556</v>
      </c>
      <c r="AX22" s="69">
        <v>3.0591784847038852</v>
      </c>
      <c r="AY22" s="69"/>
      <c r="AZ22" s="69">
        <f t="shared" si="38"/>
        <v>0.69775403522884849</v>
      </c>
      <c r="BA22" s="69">
        <f>'RD T1'!E166</f>
        <v>1.2361375880798411</v>
      </c>
      <c r="BB22" s="69">
        <f t="shared" si="39"/>
        <v>1.9338916233086896</v>
      </c>
      <c r="BD22" t="str">
        <f t="shared" si="40"/>
        <v>52 Skilled metal, electrical and electronic trades</v>
      </c>
      <c r="BE22" s="69">
        <v>11.409752188965033</v>
      </c>
      <c r="BF22" s="69">
        <v>11.313687362430684</v>
      </c>
      <c r="BG22" s="69">
        <v>10.655322386977247</v>
      </c>
      <c r="BH22" s="69">
        <v>10.533382337674402</v>
      </c>
      <c r="BI22" s="69">
        <v>10.23430110113582</v>
      </c>
      <c r="BJ22" s="69"/>
      <c r="BK22" s="69">
        <f t="shared" si="41"/>
        <v>-0.42102128584142662</v>
      </c>
      <c r="BL22" s="69">
        <f>'RD T1'!E195</f>
        <v>3.6081129611202192</v>
      </c>
      <c r="BM22" s="69">
        <f t="shared" si="42"/>
        <v>3.1870916752787926</v>
      </c>
      <c r="BO22" t="str">
        <f t="shared" si="43"/>
        <v>52 Skilled metal, electrical and electronic trades</v>
      </c>
      <c r="BP22" s="69">
        <v>6.7188471078818219</v>
      </c>
      <c r="BQ22" s="69">
        <v>7.4891681131145793</v>
      </c>
      <c r="BR22" s="69">
        <v>6.0432877271339924</v>
      </c>
      <c r="BS22" s="69">
        <v>6.0670205353524187</v>
      </c>
      <c r="BT22" s="69">
        <v>5.467714626785475</v>
      </c>
      <c r="BU22" s="69"/>
      <c r="BV22" s="69">
        <f t="shared" si="44"/>
        <v>-0.57557310034851739</v>
      </c>
      <c r="BW22" s="69">
        <f>'RD T1'!E224</f>
        <v>2.1154930827724767</v>
      </c>
      <c r="BX22" s="69">
        <f t="shared" si="45"/>
        <v>1.5399199824239593</v>
      </c>
      <c r="BZ22" t="str">
        <f t="shared" si="46"/>
        <v>52 Skilled metal, electrical and electronic trades</v>
      </c>
      <c r="CA22" s="69">
        <v>3.642358710049284</v>
      </c>
      <c r="CB22" s="69">
        <v>3.1849598171814009</v>
      </c>
      <c r="CC22" s="69">
        <v>2.6459055578388155</v>
      </c>
      <c r="CD22" s="69">
        <v>2.6752047907651133</v>
      </c>
      <c r="CE22" s="69">
        <v>1.5896515445532775</v>
      </c>
      <c r="CF22" s="69"/>
      <c r="CG22" s="69">
        <f t="shared" si="47"/>
        <v>-1.056254013285538</v>
      </c>
      <c r="CH22" s="69">
        <f>'RD T1'!E253</f>
        <v>0.82356196768548628</v>
      </c>
      <c r="CI22" s="69">
        <f t="shared" si="48"/>
        <v>-0.23269204560005174</v>
      </c>
      <c r="CK22" t="str">
        <f t="shared" si="49"/>
        <v>52 Skilled metal, electrical and electronic trades</v>
      </c>
      <c r="CL22" s="69">
        <v>1.0124963999998162</v>
      </c>
      <c r="CM22" s="69">
        <v>1.1727682134279727</v>
      </c>
      <c r="CN22" s="69">
        <v>0.92017539325872189</v>
      </c>
      <c r="CO22" s="69">
        <v>1.0215526430595816</v>
      </c>
      <c r="CP22" s="69">
        <v>0.73180524924649215</v>
      </c>
      <c r="CQ22" s="69"/>
      <c r="CR22" s="69">
        <f t="shared" si="50"/>
        <v>-0.18837014401222973</v>
      </c>
      <c r="CS22" s="69">
        <f>'RD T1'!E282</f>
        <v>0.26083164214734628</v>
      </c>
      <c r="CT22" s="69">
        <f t="shared" si="51"/>
        <v>7.2461498135116542E-2</v>
      </c>
    </row>
    <row r="23" spans="1:98" x14ac:dyDescent="0.2">
      <c r="A23" s="10" t="str">
        <f>name!D19</f>
        <v>53 Skilled construction and building trades</v>
      </c>
      <c r="B23" s="69">
        <v>1.6366770392123225E-2</v>
      </c>
      <c r="C23" s="69">
        <v>1.1755565345732317E-2</v>
      </c>
      <c r="D23" s="69">
        <v>1.0505436258920557E-2</v>
      </c>
      <c r="E23" s="69">
        <v>1.4750540644770835E-2</v>
      </c>
      <c r="F23" s="69">
        <v>1.5790116001509695E-2</v>
      </c>
      <c r="G23" s="11"/>
      <c r="H23" s="69">
        <f t="shared" si="26"/>
        <v>5.2846797425891382E-3</v>
      </c>
      <c r="I23" s="69">
        <f>'RD T1'!E51</f>
        <v>6.8225903003798069E-3</v>
      </c>
      <c r="J23" s="69">
        <f t="shared" si="27"/>
        <v>1.2107270042968944E-2</v>
      </c>
      <c r="L23" t="str">
        <f t="shared" si="28"/>
        <v>53 Skilled construction and building trades</v>
      </c>
      <c r="M23" s="69">
        <v>0.28826308548897867</v>
      </c>
      <c r="N23" s="69">
        <v>0.33486347993745097</v>
      </c>
      <c r="O23" s="69">
        <v>0.33568944858091643</v>
      </c>
      <c r="P23" s="69">
        <v>0.38327037845597905</v>
      </c>
      <c r="Q23" s="69">
        <v>0.47021703348272814</v>
      </c>
      <c r="R23" s="11"/>
      <c r="S23" s="69">
        <f t="shared" si="29"/>
        <v>0.13452758490181171</v>
      </c>
      <c r="T23" s="69">
        <f>'RD T1'!E80</f>
        <v>0.2050729084066282</v>
      </c>
      <c r="U23" s="69">
        <f t="shared" si="30"/>
        <v>0.33960049330843989</v>
      </c>
      <c r="W23" t="str">
        <f t="shared" si="31"/>
        <v>53 Skilled construction and building trades</v>
      </c>
      <c r="X23" s="69">
        <v>1.0650077117125181</v>
      </c>
      <c r="Y23" s="69">
        <v>1.1213836835316562</v>
      </c>
      <c r="Z23" s="69">
        <v>1.0077799482933938</v>
      </c>
      <c r="AA23" s="69">
        <v>1.115210445113157</v>
      </c>
      <c r="AB23" s="69">
        <v>1.2347522826811428</v>
      </c>
      <c r="AC23" s="69"/>
      <c r="AD23" s="69">
        <f t="shared" si="32"/>
        <v>0.226972334387749</v>
      </c>
      <c r="AE23" s="69">
        <f>'RD T1'!E109</f>
        <v>0.60614353384520414</v>
      </c>
      <c r="AF23" s="69">
        <f t="shared" si="33"/>
        <v>0.83311586823295314</v>
      </c>
      <c r="AH23" t="str">
        <f t="shared" si="34"/>
        <v>53 Skilled construction and building trades</v>
      </c>
      <c r="AI23" s="69">
        <v>0.64239566611268284</v>
      </c>
      <c r="AJ23" s="69">
        <v>0.78186210904415454</v>
      </c>
      <c r="AK23" s="69">
        <v>0.69562724632741479</v>
      </c>
      <c r="AL23" s="69">
        <v>0.77685054505997231</v>
      </c>
      <c r="AM23" s="69">
        <v>0.89490397456142634</v>
      </c>
      <c r="AN23" s="69"/>
      <c r="AO23" s="69">
        <f t="shared" si="35"/>
        <v>0.19927672823401155</v>
      </c>
      <c r="AP23" s="69">
        <f>'RD T1'!E138</f>
        <v>0.46612548159370171</v>
      </c>
      <c r="AQ23" s="69">
        <f t="shared" si="36"/>
        <v>0.66540220982771325</v>
      </c>
      <c r="AS23" t="str">
        <f t="shared" si="37"/>
        <v>53 Skilled construction and building trades</v>
      </c>
      <c r="AT23" s="69">
        <v>0.96165853939195312</v>
      </c>
      <c r="AU23" s="69">
        <v>1.0075708069410851</v>
      </c>
      <c r="AV23" s="69">
        <v>0.96352802511271263</v>
      </c>
      <c r="AW23" s="69">
        <v>1.0772891175213639</v>
      </c>
      <c r="AX23" s="69">
        <v>1.1173360371406362</v>
      </c>
      <c r="AY23" s="69"/>
      <c r="AZ23" s="69">
        <f t="shared" si="38"/>
        <v>0.1538080120279236</v>
      </c>
      <c r="BA23" s="69">
        <f>'RD T1'!E167</f>
        <v>0.59842098961479773</v>
      </c>
      <c r="BB23" s="69">
        <f t="shared" si="39"/>
        <v>0.75222900164272133</v>
      </c>
      <c r="BD23" t="str">
        <f t="shared" si="40"/>
        <v>53 Skilled construction and building trades</v>
      </c>
      <c r="BE23" s="69">
        <v>9.604577762293923</v>
      </c>
      <c r="BF23" s="69">
        <v>8.6726546208321977</v>
      </c>
      <c r="BG23" s="69">
        <v>8.4038048025740615</v>
      </c>
      <c r="BH23" s="69">
        <v>8.0468711479547341</v>
      </c>
      <c r="BI23" s="69">
        <v>6.8931621024848777</v>
      </c>
      <c r="BJ23" s="69"/>
      <c r="BK23" s="69">
        <f t="shared" si="41"/>
        <v>-1.5106427000891838</v>
      </c>
      <c r="BL23" s="69">
        <f>'RD T1'!E196</f>
        <v>2.8802008114762323</v>
      </c>
      <c r="BM23" s="69">
        <f t="shared" si="42"/>
        <v>1.3695581113870485</v>
      </c>
      <c r="BO23" t="str">
        <f t="shared" si="43"/>
        <v>53 Skilled construction and building trades</v>
      </c>
      <c r="BP23" s="69">
        <v>7.8905227468208441</v>
      </c>
      <c r="BQ23" s="69">
        <v>8.9490106006799461</v>
      </c>
      <c r="BR23" s="69">
        <v>7.5198099772692855</v>
      </c>
      <c r="BS23" s="69">
        <v>8.0637348255514478</v>
      </c>
      <c r="BT23" s="69">
        <v>7.8187234130095229</v>
      </c>
      <c r="BU23" s="69"/>
      <c r="BV23" s="69">
        <f t="shared" si="44"/>
        <v>0.29891343574023743</v>
      </c>
      <c r="BW23" s="69">
        <f>'RD T1'!E225</f>
        <v>3.4695138389205051</v>
      </c>
      <c r="BX23" s="69">
        <f t="shared" si="45"/>
        <v>3.7684272746607426</v>
      </c>
      <c r="BZ23" t="str">
        <f t="shared" si="46"/>
        <v>53 Skilled construction and building trades</v>
      </c>
      <c r="CA23" s="69">
        <v>4.5543945168699063</v>
      </c>
      <c r="CB23" s="69">
        <v>3.9217708337741066</v>
      </c>
      <c r="CC23" s="69">
        <v>3.546965166018528</v>
      </c>
      <c r="CD23" s="69">
        <v>3.8592359813646153</v>
      </c>
      <c r="CE23" s="69">
        <v>3.6792714024187529</v>
      </c>
      <c r="CF23" s="69"/>
      <c r="CG23" s="69">
        <f t="shared" si="47"/>
        <v>0.13230623640022499</v>
      </c>
      <c r="CH23" s="69">
        <f>'RD T1'!E254</f>
        <v>1.4802717115384765</v>
      </c>
      <c r="CI23" s="69">
        <f t="shared" si="48"/>
        <v>1.6125779479387015</v>
      </c>
      <c r="CK23" t="str">
        <f t="shared" si="49"/>
        <v>53 Skilled construction and building trades</v>
      </c>
      <c r="CL23" s="69">
        <v>1.9822570851489132</v>
      </c>
      <c r="CM23" s="69">
        <v>1.9069235168287109</v>
      </c>
      <c r="CN23" s="69">
        <v>1.5440344903442473</v>
      </c>
      <c r="CO23" s="69">
        <v>1.3249601168124536</v>
      </c>
      <c r="CP23" s="69">
        <v>0.39034376274415833</v>
      </c>
      <c r="CQ23" s="69"/>
      <c r="CR23" s="69">
        <f t="shared" si="50"/>
        <v>-1.1536907276000889</v>
      </c>
      <c r="CS23" s="69">
        <f>'RD T1'!E283</f>
        <v>0.26269695514461272</v>
      </c>
      <c r="CT23" s="69">
        <f t="shared" si="51"/>
        <v>-0.89099377245547617</v>
      </c>
    </row>
    <row r="24" spans="1:98" x14ac:dyDescent="0.2">
      <c r="A24" s="10" t="str">
        <f>name!D20</f>
        <v>54 Textiles, printing and other skilled trades</v>
      </c>
      <c r="B24" s="69">
        <v>5.4155451153923409E-2</v>
      </c>
      <c r="C24" s="69">
        <v>5.8645641350136918E-2</v>
      </c>
      <c r="D24" s="69">
        <v>6.2736500472032428E-2</v>
      </c>
      <c r="E24" s="69">
        <v>8.662276968944832E-2</v>
      </c>
      <c r="F24" s="69">
        <v>0.12131307584370742</v>
      </c>
      <c r="G24" s="11"/>
      <c r="H24" s="69">
        <f t="shared" si="26"/>
        <v>5.8576575371674988E-2</v>
      </c>
      <c r="I24" s="69">
        <f>'RD T1'!E52</f>
        <v>4.9653063745163359E-2</v>
      </c>
      <c r="J24" s="69">
        <f t="shared" si="27"/>
        <v>0.10822963911683835</v>
      </c>
      <c r="L24" t="str">
        <f t="shared" si="28"/>
        <v>54 Textiles, printing and other skilled trades</v>
      </c>
      <c r="M24" s="69">
        <v>0.51917054598997248</v>
      </c>
      <c r="N24" s="69">
        <v>0.60459039140351556</v>
      </c>
      <c r="O24" s="69">
        <v>0.64214395110757383</v>
      </c>
      <c r="P24" s="69">
        <v>0.84967601523211556</v>
      </c>
      <c r="Q24" s="69">
        <v>1.2989176670412415</v>
      </c>
      <c r="R24" s="11"/>
      <c r="S24" s="69">
        <f t="shared" si="29"/>
        <v>0.65677371593366762</v>
      </c>
      <c r="T24" s="69">
        <f>'RD T1'!E81</f>
        <v>0.54346894869553752</v>
      </c>
      <c r="U24" s="69">
        <f t="shared" si="30"/>
        <v>1.2002426646292053</v>
      </c>
      <c r="W24" t="str">
        <f t="shared" si="31"/>
        <v>54 Textiles, printing and other skilled trades</v>
      </c>
      <c r="X24" s="69">
        <v>1.6086546765105083</v>
      </c>
      <c r="Y24" s="69">
        <v>1.7123086467913364</v>
      </c>
      <c r="Z24" s="69">
        <v>1.5873817150900207</v>
      </c>
      <c r="AA24" s="69">
        <v>2.0329061403583224</v>
      </c>
      <c r="AB24" s="69">
        <v>2.737581246001759</v>
      </c>
      <c r="AC24" s="69"/>
      <c r="AD24" s="69">
        <f t="shared" si="32"/>
        <v>1.1501995309117383</v>
      </c>
      <c r="AE24" s="69">
        <f>'RD T1'!E110</f>
        <v>1.2296671053934263</v>
      </c>
      <c r="AF24" s="69">
        <f t="shared" si="33"/>
        <v>2.3798666363051648</v>
      </c>
      <c r="AH24" t="str">
        <f t="shared" si="34"/>
        <v>54 Textiles, printing and other skilled trades</v>
      </c>
      <c r="AI24" s="69">
        <v>0.61384288032674017</v>
      </c>
      <c r="AJ24" s="69">
        <v>0.62249256061405622</v>
      </c>
      <c r="AK24" s="69">
        <v>0.59258316598089045</v>
      </c>
      <c r="AL24" s="69">
        <v>0.67076222549929987</v>
      </c>
      <c r="AM24" s="69">
        <v>0.87563384459948324</v>
      </c>
      <c r="AN24" s="69"/>
      <c r="AO24" s="69">
        <f t="shared" si="35"/>
        <v>0.28305067861859279</v>
      </c>
      <c r="AP24" s="69">
        <f>'RD T1'!E139</f>
        <v>0.39499412952820578</v>
      </c>
      <c r="AQ24" s="69">
        <f t="shared" si="36"/>
        <v>0.67804480814679857</v>
      </c>
      <c r="AS24" t="str">
        <f t="shared" si="37"/>
        <v>54 Textiles, printing and other skilled trades</v>
      </c>
      <c r="AT24" s="69">
        <v>0.74478755835754973</v>
      </c>
      <c r="AU24" s="69">
        <v>0.76038615026630951</v>
      </c>
      <c r="AV24" s="69">
        <v>0.72720449400325571</v>
      </c>
      <c r="AW24" s="69">
        <v>0.86053594025318281</v>
      </c>
      <c r="AX24" s="69">
        <v>1.0881581276706511</v>
      </c>
      <c r="AY24" s="69"/>
      <c r="AZ24" s="69">
        <f t="shared" si="38"/>
        <v>0.36095363366739541</v>
      </c>
      <c r="BA24" s="69">
        <f>'RD T1'!E168</f>
        <v>0.4952978915504691</v>
      </c>
      <c r="BB24" s="69">
        <f t="shared" si="39"/>
        <v>0.85625152521786452</v>
      </c>
      <c r="BD24" t="str">
        <f t="shared" si="40"/>
        <v>54 Textiles, printing and other skilled trades</v>
      </c>
      <c r="BE24" s="69">
        <v>4.8313588368061593</v>
      </c>
      <c r="BF24" s="69">
        <v>4.5108813166487032</v>
      </c>
      <c r="BG24" s="69">
        <v>4.3397253369667688</v>
      </c>
      <c r="BH24" s="69">
        <v>4.9771644420169743</v>
      </c>
      <c r="BI24" s="69">
        <v>5.647903822776855</v>
      </c>
      <c r="BJ24" s="69"/>
      <c r="BK24" s="69">
        <f t="shared" si="41"/>
        <v>1.3081784858100862</v>
      </c>
      <c r="BL24" s="69">
        <f>'RD T1'!E197</f>
        <v>2.1170943044917827</v>
      </c>
      <c r="BM24" s="69">
        <f t="shared" si="42"/>
        <v>3.4252727903018689</v>
      </c>
      <c r="BO24" t="str">
        <f t="shared" si="43"/>
        <v>54 Textiles, printing and other skilled trades</v>
      </c>
      <c r="BP24" s="69">
        <v>4.7670713164009095</v>
      </c>
      <c r="BQ24" s="69">
        <v>4.1800204433899815</v>
      </c>
      <c r="BR24" s="69">
        <v>3.782821627561205</v>
      </c>
      <c r="BS24" s="69">
        <v>3.648849364695018</v>
      </c>
      <c r="BT24" s="69">
        <v>3.2609962263864039</v>
      </c>
      <c r="BU24" s="69"/>
      <c r="BV24" s="69">
        <f t="shared" si="44"/>
        <v>-0.52182540117480114</v>
      </c>
      <c r="BW24" s="69">
        <f>'RD T1'!E226</f>
        <v>1.3729525545235692</v>
      </c>
      <c r="BX24" s="69">
        <f t="shared" si="45"/>
        <v>0.8511271533487681</v>
      </c>
      <c r="BZ24" t="str">
        <f t="shared" si="46"/>
        <v>54 Textiles, printing and other skilled trades</v>
      </c>
      <c r="CA24" s="69">
        <v>4.219281085786819</v>
      </c>
      <c r="CB24" s="69">
        <v>3.6678810787027416</v>
      </c>
      <c r="CC24" s="69">
        <v>3.1477376547271576</v>
      </c>
      <c r="CD24" s="69">
        <v>3.5452546457503695</v>
      </c>
      <c r="CE24" s="69">
        <v>2.9417398769686227</v>
      </c>
      <c r="CF24" s="69"/>
      <c r="CG24" s="69">
        <f t="shared" si="47"/>
        <v>-0.20599777775853489</v>
      </c>
      <c r="CH24" s="69">
        <f>'RD T1'!E255</f>
        <v>1.2175202308368858</v>
      </c>
      <c r="CI24" s="69">
        <f t="shared" si="48"/>
        <v>1.0115224530783509</v>
      </c>
      <c r="CK24" t="str">
        <f t="shared" si="49"/>
        <v>54 Textiles, printing and other skilled trades</v>
      </c>
      <c r="CL24" s="69">
        <v>1.4007678994904884</v>
      </c>
      <c r="CM24" s="69">
        <v>1.3613033251945788</v>
      </c>
      <c r="CN24" s="69">
        <v>1.1789696811171173</v>
      </c>
      <c r="CO24" s="69">
        <v>0.94858003619406506</v>
      </c>
      <c r="CP24" s="69">
        <v>0.62716543871222119</v>
      </c>
      <c r="CQ24" s="69"/>
      <c r="CR24" s="69">
        <f t="shared" si="50"/>
        <v>-0.55180424240489612</v>
      </c>
      <c r="CS24" s="69">
        <f>'RD T1'!E284</f>
        <v>0.23251968609259696</v>
      </c>
      <c r="CT24" s="69">
        <f t="shared" si="51"/>
        <v>-0.31928455631229913</v>
      </c>
    </row>
    <row r="25" spans="1:98" x14ac:dyDescent="0.2">
      <c r="A25" s="10" t="str">
        <f>name!D21</f>
        <v>61 Caring personal service occupations</v>
      </c>
      <c r="B25" s="69">
        <v>5.1143784093195997E-2</v>
      </c>
      <c r="C25" s="69">
        <v>6.1937049716689195E-2</v>
      </c>
      <c r="D25" s="69">
        <v>6.2323241052304496E-2</v>
      </c>
      <c r="E25" s="69">
        <v>8.2767039158337816E-2</v>
      </c>
      <c r="F25" s="69">
        <v>0.1137719703441719</v>
      </c>
      <c r="G25" s="11"/>
      <c r="H25" s="69">
        <f t="shared" si="26"/>
        <v>5.1448729291867404E-2</v>
      </c>
      <c r="I25" s="69">
        <f>'RD T1'!E53</f>
        <v>5.0030278874996718E-2</v>
      </c>
      <c r="J25" s="69">
        <f t="shared" si="27"/>
        <v>0.10147900816686412</v>
      </c>
      <c r="L25" t="str">
        <f t="shared" si="28"/>
        <v>61 Caring personal service occupations</v>
      </c>
      <c r="M25" s="69">
        <v>2.2401459803203512</v>
      </c>
      <c r="N25" s="69">
        <v>3.0271439795265307</v>
      </c>
      <c r="O25" s="69">
        <v>3.0623006453952022</v>
      </c>
      <c r="P25" s="69">
        <v>4.0226589057982531</v>
      </c>
      <c r="Q25" s="69">
        <v>5.3479474347301563</v>
      </c>
      <c r="R25" s="11"/>
      <c r="S25" s="69">
        <f t="shared" si="29"/>
        <v>2.2856467893349541</v>
      </c>
      <c r="T25" s="69">
        <f>'RD T1'!E82</f>
        <v>2.5865534210068577</v>
      </c>
      <c r="U25" s="69">
        <f t="shared" si="30"/>
        <v>4.8722002103418118</v>
      </c>
      <c r="W25" t="str">
        <f t="shared" si="31"/>
        <v>61 Caring personal service occupations</v>
      </c>
      <c r="X25" s="69">
        <v>7.3551495369665334</v>
      </c>
      <c r="Y25" s="69">
        <v>8.7618713702706774</v>
      </c>
      <c r="Z25" s="69">
        <v>8.2811402627220385</v>
      </c>
      <c r="AA25" s="69">
        <v>9.5722687646597944</v>
      </c>
      <c r="AB25" s="69">
        <v>11.247041535228613</v>
      </c>
      <c r="AC25" s="69"/>
      <c r="AD25" s="69">
        <f t="shared" si="32"/>
        <v>2.9659012725065743</v>
      </c>
      <c r="AE25" s="69">
        <f>'RD T1'!E111</f>
        <v>6.3696769998984344</v>
      </c>
      <c r="AF25" s="69">
        <f t="shared" si="33"/>
        <v>9.3355782724050087</v>
      </c>
      <c r="AH25" t="str">
        <f t="shared" si="34"/>
        <v>61 Caring personal service occupations</v>
      </c>
      <c r="AI25" s="69">
        <v>6.5006814442698708</v>
      </c>
      <c r="AJ25" s="69">
        <v>6.9124746223376325</v>
      </c>
      <c r="AK25" s="69">
        <v>6.6005679217239779</v>
      </c>
      <c r="AL25" s="69">
        <v>6.6170037372295845</v>
      </c>
      <c r="AM25" s="69">
        <v>6.9344270409032358</v>
      </c>
      <c r="AN25" s="69"/>
      <c r="AO25" s="69">
        <f t="shared" si="35"/>
        <v>0.33385911917925792</v>
      </c>
      <c r="AP25" s="69">
        <f>'RD T1'!E140</f>
        <v>3.8641941533862361</v>
      </c>
      <c r="AQ25" s="69">
        <f t="shared" si="36"/>
        <v>4.1980532725654935</v>
      </c>
      <c r="AS25" t="str">
        <f t="shared" si="37"/>
        <v>61 Caring personal service occupations</v>
      </c>
      <c r="AT25" s="69">
        <v>3.573039984891877</v>
      </c>
      <c r="AU25" s="69">
        <v>4.1195422642852719</v>
      </c>
      <c r="AV25" s="69">
        <v>3.9578989532916502</v>
      </c>
      <c r="AW25" s="69">
        <v>4.0372009503735962</v>
      </c>
      <c r="AX25" s="69">
        <v>4.2804636003841408</v>
      </c>
      <c r="AY25" s="69"/>
      <c r="AZ25" s="69">
        <f t="shared" si="38"/>
        <v>0.32256464709249055</v>
      </c>
      <c r="BA25" s="69">
        <f>'RD T1'!E169</f>
        <v>2.4071363774271841</v>
      </c>
      <c r="BB25" s="69">
        <f t="shared" si="39"/>
        <v>2.7297010245196747</v>
      </c>
      <c r="BD25" t="str">
        <f t="shared" si="40"/>
        <v>61 Caring personal service occupations</v>
      </c>
      <c r="BE25" s="69">
        <v>20.291777638587302</v>
      </c>
      <c r="BF25" s="69">
        <v>21.842401611776154</v>
      </c>
      <c r="BG25" s="69">
        <v>21.760197461823843</v>
      </c>
      <c r="BH25" s="69">
        <v>22.278950710822734</v>
      </c>
      <c r="BI25" s="69">
        <v>25.024595663534402</v>
      </c>
      <c r="BJ25" s="69"/>
      <c r="BK25" s="69">
        <f t="shared" si="41"/>
        <v>3.2643982017105593</v>
      </c>
      <c r="BL25" s="69">
        <f>'RD T1'!E198</f>
        <v>13.082685455803093</v>
      </c>
      <c r="BM25" s="69">
        <f t="shared" si="42"/>
        <v>16.34708365751365</v>
      </c>
      <c r="BO25" t="str">
        <f t="shared" si="43"/>
        <v>61 Caring personal service occupations</v>
      </c>
      <c r="BP25" s="69">
        <v>15.779979966667842</v>
      </c>
      <c r="BQ25" s="69">
        <v>15.104889606627621</v>
      </c>
      <c r="BR25" s="69">
        <v>13.770964032989179</v>
      </c>
      <c r="BS25" s="69">
        <v>13.323077722452421</v>
      </c>
      <c r="BT25" s="69">
        <v>10.988983050732459</v>
      </c>
      <c r="BU25" s="69"/>
      <c r="BV25" s="69">
        <f t="shared" si="44"/>
        <v>-2.7819809822567194</v>
      </c>
      <c r="BW25" s="69">
        <f>'RD T1'!E227</f>
        <v>5.8596985048524033</v>
      </c>
      <c r="BX25" s="69">
        <f t="shared" si="45"/>
        <v>3.0777175225956839</v>
      </c>
      <c r="BZ25" t="str">
        <f t="shared" si="46"/>
        <v>61 Caring personal service occupations</v>
      </c>
      <c r="CA25" s="69">
        <v>4.9238863504630812</v>
      </c>
      <c r="CB25" s="69">
        <v>3.0001560150950528</v>
      </c>
      <c r="CC25" s="69">
        <v>2.4811712276787969</v>
      </c>
      <c r="CD25" s="69">
        <v>2.0898011999934161</v>
      </c>
      <c r="CE25" s="69">
        <v>1.7399879761725952</v>
      </c>
      <c r="CF25" s="69"/>
      <c r="CG25" s="69">
        <f t="shared" si="47"/>
        <v>-0.74118325150620179</v>
      </c>
      <c r="CH25" s="69">
        <f>'RD T1'!E256</f>
        <v>0.65721177513997464</v>
      </c>
      <c r="CI25" s="69">
        <f t="shared" si="48"/>
        <v>-8.3971476366227149E-2</v>
      </c>
      <c r="CK25" t="str">
        <f t="shared" si="49"/>
        <v>61 Caring personal service occupations</v>
      </c>
      <c r="CL25" s="69">
        <v>0.6652229586558307</v>
      </c>
      <c r="CM25" s="69">
        <v>0.56386849237663239</v>
      </c>
      <c r="CN25" s="69">
        <v>0.54933157367590957</v>
      </c>
      <c r="CO25" s="69">
        <v>0.67440461513331929</v>
      </c>
      <c r="CP25" s="69">
        <v>0.8367930791493533</v>
      </c>
      <c r="CQ25" s="69"/>
      <c r="CR25" s="69">
        <f t="shared" si="50"/>
        <v>0.28746150547344373</v>
      </c>
      <c r="CS25" s="69">
        <f>'RD T1'!E285</f>
        <v>0.18379505908526164</v>
      </c>
      <c r="CT25" s="69">
        <f t="shared" si="51"/>
        <v>0.47125656455870535</v>
      </c>
    </row>
    <row r="26" spans="1:98" x14ac:dyDescent="0.2">
      <c r="A26" s="10" t="str">
        <f>name!D22</f>
        <v>62 Leisure, travel and related personal service occupations</v>
      </c>
      <c r="B26" s="69">
        <v>2.4852599882277778E-2</v>
      </c>
      <c r="C26" s="69">
        <v>3.5142371369342229E-2</v>
      </c>
      <c r="D26" s="69">
        <v>3.7770437838699177E-2</v>
      </c>
      <c r="E26" s="69">
        <v>4.3559888360494105E-2</v>
      </c>
      <c r="F26" s="69">
        <v>5.7074733896134634E-2</v>
      </c>
      <c r="G26" s="11"/>
      <c r="H26" s="69">
        <f t="shared" si="26"/>
        <v>1.9304296057435458E-2</v>
      </c>
      <c r="I26" s="69">
        <f>'RD T1'!E54</f>
        <v>2.6597605378554198E-2</v>
      </c>
      <c r="J26" s="69">
        <f t="shared" si="27"/>
        <v>4.5901901435989656E-2</v>
      </c>
      <c r="L26" t="str">
        <f t="shared" si="28"/>
        <v>62 Leisure, travel and related personal service occupations</v>
      </c>
      <c r="M26" s="69">
        <v>0.43390103557385218</v>
      </c>
      <c r="N26" s="69">
        <v>0.57253275471471599</v>
      </c>
      <c r="O26" s="69">
        <v>0.54338192150531073</v>
      </c>
      <c r="P26" s="69">
        <v>0.60013707900115054</v>
      </c>
      <c r="Q26" s="69">
        <v>0.78384440007620482</v>
      </c>
      <c r="R26" s="11"/>
      <c r="S26" s="69">
        <f t="shared" si="29"/>
        <v>0.24046247857089409</v>
      </c>
      <c r="T26" s="69">
        <f>'RD T1'!E83</f>
        <v>0.36629605903225798</v>
      </c>
      <c r="U26" s="69">
        <f t="shared" si="30"/>
        <v>0.60675853760315213</v>
      </c>
      <c r="W26" t="str">
        <f t="shared" si="31"/>
        <v>62 Leisure, travel and related personal service occupations</v>
      </c>
      <c r="X26" s="69">
        <v>2.1868942199912791</v>
      </c>
      <c r="Y26" s="69">
        <v>2.8034183307655343</v>
      </c>
      <c r="Z26" s="69">
        <v>2.4965278355164009</v>
      </c>
      <c r="AA26" s="69">
        <v>2.8329032522447122</v>
      </c>
      <c r="AB26" s="69">
        <v>3.7374250493374568</v>
      </c>
      <c r="AC26" s="69"/>
      <c r="AD26" s="69">
        <f t="shared" si="32"/>
        <v>1.2408972138210559</v>
      </c>
      <c r="AE26" s="69">
        <f>'RD T1'!E112</f>
        <v>1.8720930151676312</v>
      </c>
      <c r="AF26" s="69">
        <f t="shared" si="33"/>
        <v>3.112990228988687</v>
      </c>
      <c r="AH26" t="str">
        <f t="shared" si="34"/>
        <v>62 Leisure, travel and related personal service occupations</v>
      </c>
      <c r="AI26" s="69">
        <v>1.3105652756525878</v>
      </c>
      <c r="AJ26" s="69">
        <v>1.653610296944477</v>
      </c>
      <c r="AK26" s="69">
        <v>1.5033272698976183</v>
      </c>
      <c r="AL26" s="69">
        <v>1.5532932030733284</v>
      </c>
      <c r="AM26" s="69">
        <v>2.019818585840516</v>
      </c>
      <c r="AN26" s="69"/>
      <c r="AO26" s="69">
        <f t="shared" si="35"/>
        <v>0.51649131594289766</v>
      </c>
      <c r="AP26" s="69">
        <f>'RD T1'!E141</f>
        <v>1.0334388311448177</v>
      </c>
      <c r="AQ26" s="69">
        <f t="shared" si="36"/>
        <v>1.5499301470877154</v>
      </c>
      <c r="AS26" t="str">
        <f t="shared" si="37"/>
        <v>62 Leisure, travel and related personal service occupations</v>
      </c>
      <c r="AT26" s="69">
        <v>1.5832924546314042</v>
      </c>
      <c r="AU26" s="69">
        <v>2.0328035030625284</v>
      </c>
      <c r="AV26" s="69">
        <v>1.9996018259917412</v>
      </c>
      <c r="AW26" s="69">
        <v>2.1065583403978412</v>
      </c>
      <c r="AX26" s="69">
        <v>2.8840953744516691</v>
      </c>
      <c r="AY26" s="69"/>
      <c r="AZ26" s="69">
        <f t="shared" si="38"/>
        <v>0.88449354845992789</v>
      </c>
      <c r="BA26" s="69">
        <f>'RD T1'!E170</f>
        <v>1.4645544497573995</v>
      </c>
      <c r="BB26" s="69">
        <f t="shared" si="39"/>
        <v>2.3490479982173271</v>
      </c>
      <c r="BD26" t="str">
        <f t="shared" si="40"/>
        <v>62 Leisure, travel and related personal service occupations</v>
      </c>
      <c r="BE26" s="69">
        <v>5.7609835413976249</v>
      </c>
      <c r="BF26" s="69">
        <v>5.6696179805505604</v>
      </c>
      <c r="BG26" s="69">
        <v>5.5196196703815703</v>
      </c>
      <c r="BH26" s="69">
        <v>4.9152013939449217</v>
      </c>
      <c r="BI26" s="69">
        <v>4.4694963594236272</v>
      </c>
      <c r="BJ26" s="69"/>
      <c r="BK26" s="69">
        <f t="shared" si="41"/>
        <v>-1.0501233109579431</v>
      </c>
      <c r="BL26" s="69">
        <f>'RD T1'!E199</f>
        <v>2.219895373567081</v>
      </c>
      <c r="BM26" s="69">
        <f t="shared" si="42"/>
        <v>1.1697720626091379</v>
      </c>
      <c r="BO26" t="str">
        <f t="shared" si="43"/>
        <v>62 Leisure, travel and related personal service occupations</v>
      </c>
      <c r="BP26" s="69">
        <v>5.5479961449479402</v>
      </c>
      <c r="BQ26" s="69">
        <v>5.299930749527709</v>
      </c>
      <c r="BR26" s="69">
        <v>4.7684806257280119</v>
      </c>
      <c r="BS26" s="69">
        <v>4.0499905966599714</v>
      </c>
      <c r="BT26" s="69">
        <v>3.2833975137388514</v>
      </c>
      <c r="BU26" s="69"/>
      <c r="BV26" s="69">
        <f t="shared" si="44"/>
        <v>-1.4850831119891605</v>
      </c>
      <c r="BW26" s="69">
        <f>'RD T1'!E228</f>
        <v>1.7264873010430832</v>
      </c>
      <c r="BX26" s="69">
        <f t="shared" si="45"/>
        <v>0.24140418905392269</v>
      </c>
      <c r="BZ26" t="str">
        <f t="shared" si="46"/>
        <v>62 Leisure, travel and related personal service occupations</v>
      </c>
      <c r="CA26" s="69">
        <v>3.3386034851241355</v>
      </c>
      <c r="CB26" s="69">
        <v>3.4336527904304459</v>
      </c>
      <c r="CC26" s="69">
        <v>2.7943658581723012</v>
      </c>
      <c r="CD26" s="69">
        <v>2.5326951594557325</v>
      </c>
      <c r="CE26" s="69">
        <v>1.8389533619396283</v>
      </c>
      <c r="CF26" s="69"/>
      <c r="CG26" s="69">
        <f t="shared" si="47"/>
        <v>-0.95541249623267288</v>
      </c>
      <c r="CH26" s="69">
        <f>'RD T1'!E257</f>
        <v>0.96717983166967536</v>
      </c>
      <c r="CI26" s="69">
        <f t="shared" si="48"/>
        <v>1.176733543700248E-2</v>
      </c>
      <c r="CK26" t="str">
        <f t="shared" si="49"/>
        <v>62 Leisure, travel and related personal service occupations</v>
      </c>
      <c r="CL26" s="69">
        <v>1.0156587694180299</v>
      </c>
      <c r="CM26" s="69">
        <v>1.0832773396072719</v>
      </c>
      <c r="CN26" s="69">
        <v>0.93021556328285948</v>
      </c>
      <c r="CO26" s="69">
        <v>0.68966684936339784</v>
      </c>
      <c r="CP26" s="69">
        <v>0.58188713027909145</v>
      </c>
      <c r="CQ26" s="69"/>
      <c r="CR26" s="69">
        <f t="shared" si="50"/>
        <v>-0.34832843300376803</v>
      </c>
      <c r="CS26" s="69">
        <f>'RD T1'!E286</f>
        <v>0.19667033891178667</v>
      </c>
      <c r="CT26" s="69">
        <f t="shared" si="51"/>
        <v>-0.15165809409198136</v>
      </c>
    </row>
    <row r="27" spans="1:98" x14ac:dyDescent="0.2">
      <c r="A27" s="10" t="str">
        <f>name!D23</f>
        <v>63 Community and civil enforcement occupations</v>
      </c>
      <c r="B27" s="69">
        <v>2.0521961242749446E-3</v>
      </c>
      <c r="C27" s="69">
        <v>2.1470517801714748E-3</v>
      </c>
      <c r="D27" s="69">
        <v>2.3101496909299522E-3</v>
      </c>
      <c r="E27" s="69">
        <v>2.4268504157321006E-3</v>
      </c>
      <c r="F27" s="69">
        <v>3.3366486048806367E-3</v>
      </c>
      <c r="G27" s="11"/>
      <c r="H27" s="69">
        <f t="shared" si="26"/>
        <v>1.0264989139506845E-3</v>
      </c>
      <c r="I27" s="69">
        <f>'RD T1'!E55</f>
        <v>1.5155292563435703E-3</v>
      </c>
      <c r="J27" s="69">
        <f t="shared" si="27"/>
        <v>2.5420281702942548E-3</v>
      </c>
      <c r="L27" t="str">
        <f t="shared" si="28"/>
        <v>63 Community and civil enforcement occupations</v>
      </c>
      <c r="M27" s="69">
        <v>3.7073408801755303E-2</v>
      </c>
      <c r="N27" s="69">
        <v>3.5833846802785292E-2</v>
      </c>
      <c r="O27" s="69">
        <v>5.1194298124748537E-2</v>
      </c>
      <c r="P27" s="69">
        <v>4.265690523585116E-2</v>
      </c>
      <c r="Q27" s="69">
        <v>6.2678660805515762E-2</v>
      </c>
      <c r="R27" s="11"/>
      <c r="S27" s="69">
        <f t="shared" si="29"/>
        <v>1.1484362680767225E-2</v>
      </c>
      <c r="T27" s="69">
        <f>'RD T1'!E84</f>
        <v>2.6791355589822256E-2</v>
      </c>
      <c r="U27" s="69">
        <f t="shared" si="30"/>
        <v>3.8275718270589482E-2</v>
      </c>
      <c r="W27" t="str">
        <f t="shared" si="31"/>
        <v>63 Community and civil enforcement occupations</v>
      </c>
      <c r="X27" s="69">
        <v>0.18459528995688368</v>
      </c>
      <c r="Y27" s="69">
        <v>0.19690738308532757</v>
      </c>
      <c r="Z27" s="69">
        <v>0.20563644792469046</v>
      </c>
      <c r="AA27" s="69">
        <v>0.21957466164064923</v>
      </c>
      <c r="AB27" s="69">
        <v>0.2673781366987803</v>
      </c>
      <c r="AC27" s="69"/>
      <c r="AD27" s="69">
        <f t="shared" si="32"/>
        <v>6.1741688774089837E-2</v>
      </c>
      <c r="AE27" s="69">
        <f>'RD T1'!E113</f>
        <v>0.14775209998573419</v>
      </c>
      <c r="AF27" s="69">
        <f t="shared" si="33"/>
        <v>0.20949378875982402</v>
      </c>
      <c r="AH27" t="str">
        <f t="shared" si="34"/>
        <v>63 Community and civil enforcement occupations</v>
      </c>
      <c r="AI27" s="69">
        <v>5.0937172833712005E-2</v>
      </c>
      <c r="AJ27" s="69">
        <v>4.9702828762426411E-2</v>
      </c>
      <c r="AK27" s="69">
        <v>6.1348011886649227E-2</v>
      </c>
      <c r="AL27" s="69">
        <v>4.9848113817550534E-2</v>
      </c>
      <c r="AM27" s="69">
        <v>5.9698319033642089E-2</v>
      </c>
      <c r="AN27" s="69"/>
      <c r="AO27" s="69">
        <f t="shared" si="35"/>
        <v>-1.6496928530071384E-3</v>
      </c>
      <c r="AP27" s="69">
        <f>'RD T1'!E142</f>
        <v>3.2063224188524954E-2</v>
      </c>
      <c r="AQ27" s="69">
        <f t="shared" si="36"/>
        <v>3.0413531335517816E-2</v>
      </c>
      <c r="AS27" t="str">
        <f t="shared" si="37"/>
        <v>63 Community and civil enforcement occupations</v>
      </c>
      <c r="AT27" s="69">
        <v>5.158005746377136E-2</v>
      </c>
      <c r="AU27" s="69">
        <v>4.5870689476627757E-2</v>
      </c>
      <c r="AV27" s="69">
        <v>5.397854625785057E-2</v>
      </c>
      <c r="AW27" s="69">
        <v>4.0390351708508153E-2</v>
      </c>
      <c r="AX27" s="69">
        <v>4.2510573199102744E-2</v>
      </c>
      <c r="AY27" s="69"/>
      <c r="AZ27" s="69">
        <f t="shared" si="38"/>
        <v>-1.1467973058747825E-2</v>
      </c>
      <c r="BA27" s="69">
        <f>'RD T1'!E171</f>
        <v>2.5499126306207997E-2</v>
      </c>
      <c r="BB27" s="69">
        <f t="shared" si="39"/>
        <v>1.4031153247460171E-2</v>
      </c>
      <c r="BD27" t="str">
        <f t="shared" si="40"/>
        <v>63 Community and civil enforcement occupations</v>
      </c>
      <c r="BE27" s="69">
        <v>0.19492106050184413</v>
      </c>
      <c r="BF27" s="69">
        <v>0.12441801295755262</v>
      </c>
      <c r="BG27" s="69">
        <v>0.18303485965080502</v>
      </c>
      <c r="BH27" s="69">
        <v>0.11896705188372392</v>
      </c>
      <c r="BI27" s="69">
        <v>0.13004195303607655</v>
      </c>
      <c r="BJ27" s="69"/>
      <c r="BK27" s="69">
        <f t="shared" si="41"/>
        <v>-5.2992906614728469E-2</v>
      </c>
      <c r="BL27" s="69">
        <f>'RD T1'!E200</f>
        <v>4.8252549942450727E-2</v>
      </c>
      <c r="BM27" s="69">
        <f t="shared" si="42"/>
        <v>-4.7403566722777415E-3</v>
      </c>
      <c r="BO27" t="str">
        <f t="shared" si="43"/>
        <v>63 Community and civil enforcement occupations</v>
      </c>
      <c r="BP27" s="69">
        <v>0.24370969554265184</v>
      </c>
      <c r="BQ27" s="69">
        <v>0.20636977822405833</v>
      </c>
      <c r="BR27" s="69">
        <v>0.23944544712979995</v>
      </c>
      <c r="BS27" s="69">
        <v>0.17186822997052503</v>
      </c>
      <c r="BT27" s="69">
        <v>0.16304240328005659</v>
      </c>
      <c r="BU27" s="69"/>
      <c r="BV27" s="69">
        <f t="shared" si="44"/>
        <v>-7.6403043849743363E-2</v>
      </c>
      <c r="BW27" s="69">
        <f>'RD T1'!E229</f>
        <v>7.3122444339787568E-2</v>
      </c>
      <c r="BX27" s="69">
        <f t="shared" si="45"/>
        <v>-3.280599509955795E-3</v>
      </c>
      <c r="BZ27" t="str">
        <f t="shared" si="46"/>
        <v>63 Community and civil enforcement occupations</v>
      </c>
      <c r="CA27" s="69">
        <v>0.20447963902116947</v>
      </c>
      <c r="CB27" s="69">
        <v>0.16781804856029975</v>
      </c>
      <c r="CC27" s="69">
        <v>0.19065460229431624</v>
      </c>
      <c r="CD27" s="69">
        <v>0.15092677399623711</v>
      </c>
      <c r="CE27" s="69">
        <v>0.12726770191182038</v>
      </c>
      <c r="CF27" s="69"/>
      <c r="CG27" s="69">
        <f t="shared" si="47"/>
        <v>-6.3386900382495864E-2</v>
      </c>
      <c r="CH27" s="69">
        <f>'RD T1'!E258</f>
        <v>5.9906978506265182E-2</v>
      </c>
      <c r="CI27" s="69">
        <f t="shared" si="48"/>
        <v>-3.4799218762306822E-3</v>
      </c>
      <c r="CK27" t="str">
        <f t="shared" si="49"/>
        <v>63 Community and civil enforcement occupations</v>
      </c>
      <c r="CL27" s="69">
        <v>5.1843614415493657E-2</v>
      </c>
      <c r="CM27" s="69">
        <v>3.8056035525395208E-2</v>
      </c>
      <c r="CN27" s="69">
        <v>4.976807236028552E-2</v>
      </c>
      <c r="CO27" s="69">
        <v>2.1841458011859664E-2</v>
      </c>
      <c r="CP27" s="69">
        <v>1.561660867889075E-2</v>
      </c>
      <c r="CQ27" s="69"/>
      <c r="CR27" s="69">
        <f t="shared" si="50"/>
        <v>-3.4151463681394767E-2</v>
      </c>
      <c r="CS27" s="69">
        <f>'RD T1'!E287</f>
        <v>5.2732112650014764E-3</v>
      </c>
      <c r="CT27" s="69">
        <f t="shared" si="51"/>
        <v>-2.8878252416393291E-2</v>
      </c>
    </row>
    <row r="28" spans="1:98" x14ac:dyDescent="0.2">
      <c r="A28" s="10" t="str">
        <f>name!D24</f>
        <v>71 Sales occupations</v>
      </c>
      <c r="B28" s="69">
        <v>0.12295871545573302</v>
      </c>
      <c r="C28" s="69">
        <v>0.14353133887714212</v>
      </c>
      <c r="D28" s="69">
        <v>0.13297139196764499</v>
      </c>
      <c r="E28" s="69">
        <v>0.15003981138270625</v>
      </c>
      <c r="F28" s="69">
        <v>0.1942874897132279</v>
      </c>
      <c r="G28" s="11"/>
      <c r="H28" s="69">
        <f t="shared" si="26"/>
        <v>6.1316097745582915E-2</v>
      </c>
      <c r="I28" s="69">
        <f>'RD T1'!E56</f>
        <v>7.5936153951524296E-2</v>
      </c>
      <c r="J28" s="69">
        <f t="shared" si="27"/>
        <v>0.1372522516971072</v>
      </c>
      <c r="L28" t="str">
        <f t="shared" si="28"/>
        <v>71 Sales occupations</v>
      </c>
      <c r="M28" s="69">
        <v>1.6831827876426961</v>
      </c>
      <c r="N28" s="69">
        <v>2.0227620376525586</v>
      </c>
      <c r="O28" s="69">
        <v>2.2323147618492816</v>
      </c>
      <c r="P28" s="69">
        <v>2.6926170614591891</v>
      </c>
      <c r="Q28" s="69">
        <v>3.8692344689096263</v>
      </c>
      <c r="R28" s="11"/>
      <c r="S28" s="69">
        <f t="shared" si="29"/>
        <v>1.6369197070603447</v>
      </c>
      <c r="T28" s="69">
        <f>'RD T1'!E85</f>
        <v>1.4569400699050277</v>
      </c>
      <c r="U28" s="69">
        <f t="shared" si="30"/>
        <v>3.0938597769653722</v>
      </c>
      <c r="W28" t="str">
        <f t="shared" si="31"/>
        <v>71 Sales occupations</v>
      </c>
      <c r="X28" s="69">
        <v>6.7100992173798364</v>
      </c>
      <c r="Y28" s="69">
        <v>7.5085463028296422</v>
      </c>
      <c r="Z28" s="69">
        <v>7.7690443005410206</v>
      </c>
      <c r="AA28" s="69">
        <v>8.5931931132965502</v>
      </c>
      <c r="AB28" s="69">
        <v>10.903390871131071</v>
      </c>
      <c r="AC28" s="69"/>
      <c r="AD28" s="69">
        <f t="shared" si="32"/>
        <v>3.1343465705900506</v>
      </c>
      <c r="AE28" s="69">
        <f>'RD T1'!E114</f>
        <v>4.9048455770986621</v>
      </c>
      <c r="AF28" s="69">
        <f t="shared" si="33"/>
        <v>8.0391921476887127</v>
      </c>
      <c r="AH28" t="str">
        <f t="shared" si="34"/>
        <v>71 Sales occupations</v>
      </c>
      <c r="AI28" s="69">
        <v>2.2258985667427749</v>
      </c>
      <c r="AJ28" s="69">
        <v>2.309865047772365</v>
      </c>
      <c r="AK28" s="69">
        <v>2.3906491584806493</v>
      </c>
      <c r="AL28" s="69">
        <v>2.4821826839969168</v>
      </c>
      <c r="AM28" s="69">
        <v>2.9893350616739913</v>
      </c>
      <c r="AN28" s="69"/>
      <c r="AO28" s="69">
        <f t="shared" si="35"/>
        <v>0.59868590319334203</v>
      </c>
      <c r="AP28" s="69">
        <f>'RD T1'!E143</f>
        <v>1.3831378786541428</v>
      </c>
      <c r="AQ28" s="69">
        <f t="shared" si="36"/>
        <v>1.9818237818474849</v>
      </c>
      <c r="AS28" t="str">
        <f t="shared" si="37"/>
        <v>71 Sales occupations</v>
      </c>
      <c r="AT28" s="69">
        <v>1.9152197608219117</v>
      </c>
      <c r="AU28" s="69">
        <v>1.9508959892493969</v>
      </c>
      <c r="AV28" s="69">
        <v>1.9974754390032894</v>
      </c>
      <c r="AW28" s="69">
        <v>2.0050142964352426</v>
      </c>
      <c r="AX28" s="69">
        <v>2.3958672884216647</v>
      </c>
      <c r="AY28" s="69"/>
      <c r="AZ28" s="69">
        <f t="shared" si="38"/>
        <v>0.39839184941837535</v>
      </c>
      <c r="BA28" s="69">
        <f>'RD T1'!E172</f>
        <v>0.96419847482475007</v>
      </c>
      <c r="BB28" s="69">
        <f t="shared" si="39"/>
        <v>1.3625903242431254</v>
      </c>
      <c r="BD28" t="str">
        <f t="shared" si="40"/>
        <v>71 Sales occupations</v>
      </c>
      <c r="BE28" s="69">
        <v>14.091813027664344</v>
      </c>
      <c r="BF28" s="69">
        <v>13.297414632065465</v>
      </c>
      <c r="BG28" s="69">
        <v>14.679638700039895</v>
      </c>
      <c r="BH28" s="69">
        <v>14.573387105545581</v>
      </c>
      <c r="BI28" s="69">
        <v>15.174004161121458</v>
      </c>
      <c r="BJ28" s="69"/>
      <c r="BK28" s="69">
        <f t="shared" si="41"/>
        <v>0.49436546108156243</v>
      </c>
      <c r="BL28" s="69">
        <f>'RD T1'!E201</f>
        <v>6.5026042642338258</v>
      </c>
      <c r="BM28" s="69">
        <f t="shared" si="42"/>
        <v>6.9969697253153882</v>
      </c>
      <c r="BO28" t="str">
        <f t="shared" si="43"/>
        <v>71 Sales occupations</v>
      </c>
      <c r="BP28" s="69">
        <v>14.184791831258947</v>
      </c>
      <c r="BQ28" s="69">
        <v>12.734618148716773</v>
      </c>
      <c r="BR28" s="69">
        <v>12.221896865055919</v>
      </c>
      <c r="BS28" s="69">
        <v>11.624027294247659</v>
      </c>
      <c r="BT28" s="69">
        <v>9.5671447244182417</v>
      </c>
      <c r="BU28" s="69"/>
      <c r="BV28" s="69">
        <f t="shared" si="44"/>
        <v>-2.6547521406376777</v>
      </c>
      <c r="BW28" s="69">
        <f>'RD T1'!E230</f>
        <v>4.6723345806446295</v>
      </c>
      <c r="BX28" s="69">
        <f t="shared" si="45"/>
        <v>2.0175824400069517</v>
      </c>
      <c r="BZ28" t="str">
        <f t="shared" si="46"/>
        <v>71 Sales occupations</v>
      </c>
      <c r="CA28" s="69">
        <v>9.5674667698255078</v>
      </c>
      <c r="CB28" s="69">
        <v>8.8259106106935032</v>
      </c>
      <c r="CC28" s="69">
        <v>7.802843468271111</v>
      </c>
      <c r="CD28" s="69">
        <v>6.8208051518410482</v>
      </c>
      <c r="CE28" s="69">
        <v>2.884197071215854</v>
      </c>
      <c r="CF28" s="69"/>
      <c r="CG28" s="69">
        <f t="shared" si="47"/>
        <v>-4.918646397055257</v>
      </c>
      <c r="CH28" s="69">
        <f>'RD T1'!E259</f>
        <v>1.8741683287126172</v>
      </c>
      <c r="CI28" s="69">
        <f t="shared" si="48"/>
        <v>-3.0444780683426398</v>
      </c>
      <c r="CK28" t="str">
        <f t="shared" si="49"/>
        <v>71 Sales occupations</v>
      </c>
      <c r="CL28" s="69">
        <v>3.1978701358208297</v>
      </c>
      <c r="CM28" s="69">
        <v>3.1144556204398794</v>
      </c>
      <c r="CN28" s="69">
        <v>2.7851509378428507</v>
      </c>
      <c r="CO28" s="69">
        <v>2.4958946582512218</v>
      </c>
      <c r="CP28" s="69">
        <v>2.0079805202127456</v>
      </c>
      <c r="CQ28" s="69"/>
      <c r="CR28" s="69">
        <f t="shared" si="50"/>
        <v>-0.77717041763010508</v>
      </c>
      <c r="CS28" s="69">
        <f>'RD T1'!E288</f>
        <v>0.57386983371380285</v>
      </c>
      <c r="CT28" s="69">
        <f t="shared" si="51"/>
        <v>-0.20330058391630224</v>
      </c>
    </row>
    <row r="29" spans="1:98" x14ac:dyDescent="0.2">
      <c r="A29" s="10" t="str">
        <f>name!D25</f>
        <v>72 Customer service occupations</v>
      </c>
      <c r="B29" s="69">
        <v>4.0759480603874507E-2</v>
      </c>
      <c r="C29" s="69">
        <v>4.8024319917781291E-2</v>
      </c>
      <c r="D29" s="69">
        <v>5.5745133817978444E-2</v>
      </c>
      <c r="E29" s="69">
        <v>7.4885604863798486E-2</v>
      </c>
      <c r="F29" s="69">
        <v>0.1006375964137055</v>
      </c>
      <c r="G29" s="11"/>
      <c r="H29" s="69">
        <f>F29-D29</f>
        <v>4.4892462595727052E-2</v>
      </c>
      <c r="I29" s="69">
        <f>'RD T1'!E57</f>
        <v>3.6514253672346932E-2</v>
      </c>
      <c r="J29" s="69">
        <f t="shared" si="27"/>
        <v>8.1406716268073984E-2</v>
      </c>
      <c r="L29" t="str">
        <f t="shared" si="28"/>
        <v>72 Customer service occupations</v>
      </c>
      <c r="M29" s="69">
        <v>0.47061621355395472</v>
      </c>
      <c r="N29" s="69">
        <v>0.61533797408258473</v>
      </c>
      <c r="O29" s="69">
        <v>0.64286115509434749</v>
      </c>
      <c r="P29" s="69">
        <v>0.84154872649153634</v>
      </c>
      <c r="Q29" s="69">
        <v>1.133701668385938</v>
      </c>
      <c r="R29" s="11"/>
      <c r="S29" s="69">
        <f t="shared" si="29"/>
        <v>0.49084051329159051</v>
      </c>
      <c r="T29" s="69">
        <f>'RD T1'!E86</f>
        <v>0.45014537597766896</v>
      </c>
      <c r="U29" s="69">
        <f t="shared" si="30"/>
        <v>0.94098588926925952</v>
      </c>
      <c r="W29" t="str">
        <f t="shared" si="31"/>
        <v>72 Customer service occupations</v>
      </c>
      <c r="X29" s="69">
        <v>1.9732915162940845</v>
      </c>
      <c r="Y29" s="69">
        <v>2.3615433598440605</v>
      </c>
      <c r="Z29" s="69">
        <v>2.4162313484499274</v>
      </c>
      <c r="AA29" s="69">
        <v>2.8958522081114424</v>
      </c>
      <c r="AB29" s="69">
        <v>3.758877103166645</v>
      </c>
      <c r="AC29" s="69"/>
      <c r="AD29" s="69">
        <f t="shared" si="32"/>
        <v>1.3426457547167177</v>
      </c>
      <c r="AE29" s="69">
        <f>'RD T1'!E115</f>
        <v>1.598227905511882</v>
      </c>
      <c r="AF29" s="69">
        <f t="shared" si="33"/>
        <v>2.9408736602285996</v>
      </c>
      <c r="AH29" t="str">
        <f t="shared" si="34"/>
        <v>72 Customer service occupations</v>
      </c>
      <c r="AI29" s="69">
        <v>0.64183193911627667</v>
      </c>
      <c r="AJ29" s="69">
        <v>0.79802775436249529</v>
      </c>
      <c r="AK29" s="69">
        <v>0.88250500889499761</v>
      </c>
      <c r="AL29" s="69">
        <v>1.0416909248076385</v>
      </c>
      <c r="AM29" s="69">
        <v>1.2814683687511021</v>
      </c>
      <c r="AN29" s="69"/>
      <c r="AO29" s="69">
        <f t="shared" si="35"/>
        <v>0.39896335985610454</v>
      </c>
      <c r="AP29" s="69">
        <f>'RD T1'!E144</f>
        <v>0.59650389449601848</v>
      </c>
      <c r="AQ29" s="69">
        <f t="shared" si="36"/>
        <v>0.99546725435212302</v>
      </c>
      <c r="AS29" t="str">
        <f t="shared" si="37"/>
        <v>72 Customer service occupations</v>
      </c>
      <c r="AT29" s="69">
        <v>0.75116548690815987</v>
      </c>
      <c r="AU29" s="69">
        <v>0.87037322314111853</v>
      </c>
      <c r="AV29" s="69">
        <v>0.8832241483591563</v>
      </c>
      <c r="AW29" s="69">
        <v>0.99238893624538593</v>
      </c>
      <c r="AX29" s="69">
        <v>1.1337175363320651</v>
      </c>
      <c r="AY29" s="69"/>
      <c r="AZ29" s="69">
        <f t="shared" si="38"/>
        <v>0.25049338797290877</v>
      </c>
      <c r="BA29" s="69">
        <f>'RD T1'!E173</f>
        <v>0.51064561528778496</v>
      </c>
      <c r="BB29" s="69">
        <f t="shared" si="39"/>
        <v>0.76113900326069373</v>
      </c>
      <c r="BD29" t="str">
        <f t="shared" si="40"/>
        <v>72 Customer service occupations</v>
      </c>
      <c r="BE29" s="69">
        <v>3.0618745286707347</v>
      </c>
      <c r="BF29" s="69">
        <v>3.1294307186550601</v>
      </c>
      <c r="BG29" s="69">
        <v>3.3842153203283774</v>
      </c>
      <c r="BH29" s="69">
        <v>3.5201212984442134</v>
      </c>
      <c r="BI29" s="69">
        <v>3.8193584311643298</v>
      </c>
      <c r="BJ29" s="69"/>
      <c r="BK29" s="69">
        <f t="shared" si="41"/>
        <v>0.43514311083595247</v>
      </c>
      <c r="BL29" s="69">
        <f>'RD T1'!E202</f>
        <v>1.6043794061146779</v>
      </c>
      <c r="BM29" s="69">
        <f t="shared" si="42"/>
        <v>2.0395225169506306</v>
      </c>
      <c r="BO29" t="str">
        <f t="shared" si="43"/>
        <v>72 Customer service occupations</v>
      </c>
      <c r="BP29" s="69">
        <v>3.2962633941055817</v>
      </c>
      <c r="BQ29" s="69">
        <v>3.334118298501672</v>
      </c>
      <c r="BR29" s="69">
        <v>3.2732828060201538</v>
      </c>
      <c r="BS29" s="69">
        <v>3.5408672399860199</v>
      </c>
      <c r="BT29" s="69">
        <v>3.3378925348227191</v>
      </c>
      <c r="BU29" s="69"/>
      <c r="BV29" s="69">
        <f t="shared" si="44"/>
        <v>6.4609728802565325E-2</v>
      </c>
      <c r="BW29" s="69">
        <f>'RD T1'!E231</f>
        <v>1.5464807019520039</v>
      </c>
      <c r="BX29" s="69">
        <f t="shared" si="45"/>
        <v>1.6110904307545693</v>
      </c>
      <c r="BZ29" t="str">
        <f t="shared" si="46"/>
        <v>72 Customer service occupations</v>
      </c>
      <c r="CA29" s="69">
        <v>1.6562448944628581</v>
      </c>
      <c r="CB29" s="69">
        <v>1.5605262446043375</v>
      </c>
      <c r="CC29" s="69">
        <v>1.4258124427525483</v>
      </c>
      <c r="CD29" s="69">
        <v>1.4661934034843289</v>
      </c>
      <c r="CE29" s="69">
        <v>1.3693302683557966</v>
      </c>
      <c r="CF29" s="69"/>
      <c r="CG29" s="69">
        <f t="shared" si="47"/>
        <v>-5.6482174396751628E-2</v>
      </c>
      <c r="CH29" s="69">
        <f>'RD T1'!E260</f>
        <v>0.46411184439872855</v>
      </c>
      <c r="CI29" s="69">
        <f t="shared" si="48"/>
        <v>0.40762967000197692</v>
      </c>
      <c r="CK29" t="str">
        <f t="shared" si="49"/>
        <v>72 Customer service occupations</v>
      </c>
      <c r="CL29" s="69">
        <v>0.37600052387926863</v>
      </c>
      <c r="CM29" s="69">
        <v>0.5007463829017581</v>
      </c>
      <c r="CN29" s="69">
        <v>0.499634712276603</v>
      </c>
      <c r="CO29" s="69">
        <v>0.67751049823534526</v>
      </c>
      <c r="CP29" s="69">
        <v>0.86494531291341126</v>
      </c>
      <c r="CQ29" s="69"/>
      <c r="CR29" s="69">
        <f t="shared" si="50"/>
        <v>0.36531060063680826</v>
      </c>
      <c r="CS29" s="69">
        <f>'RD T1'!E289</f>
        <v>0.20536866772966061</v>
      </c>
      <c r="CT29" s="69">
        <f t="shared" si="51"/>
        <v>0.57067926836646887</v>
      </c>
    </row>
    <row r="30" spans="1:98" x14ac:dyDescent="0.2">
      <c r="A30" s="10" t="str">
        <f>name!D26</f>
        <v>81 Process, plant and machine operatives</v>
      </c>
      <c r="B30" s="69">
        <v>2.9728842776614233E-2</v>
      </c>
      <c r="C30" s="69">
        <v>4.0082959821898002E-2</v>
      </c>
      <c r="D30" s="69">
        <v>3.8050081668844937E-2</v>
      </c>
      <c r="E30" s="69">
        <v>4.8007937490659985E-2</v>
      </c>
      <c r="F30" s="69">
        <v>7.0787561746085234E-2</v>
      </c>
      <c r="G30" s="11"/>
      <c r="H30" s="69">
        <f t="shared" si="26"/>
        <v>3.2737480077240297E-2</v>
      </c>
      <c r="I30" s="69">
        <f>'RD T1'!E58</f>
        <v>2.7527475165203624E-2</v>
      </c>
      <c r="J30" s="69">
        <f t="shared" si="27"/>
        <v>6.0264955242443921E-2</v>
      </c>
      <c r="L30" t="str">
        <f t="shared" si="28"/>
        <v>81 Process, plant and machine operatives</v>
      </c>
      <c r="M30" s="69">
        <v>0.1722299905705752</v>
      </c>
      <c r="N30" s="69">
        <v>0.22955188513025171</v>
      </c>
      <c r="O30" s="69">
        <v>0.23185447379808727</v>
      </c>
      <c r="P30" s="69">
        <v>0.33056749542759506</v>
      </c>
      <c r="Q30" s="69">
        <v>0.51814572058857344</v>
      </c>
      <c r="R30" s="11"/>
      <c r="S30" s="69">
        <f t="shared" si="29"/>
        <v>0.28629124679048618</v>
      </c>
      <c r="T30" s="69">
        <f>'RD T1'!E87</f>
        <v>0.17825390367021274</v>
      </c>
      <c r="U30" s="69">
        <f t="shared" si="30"/>
        <v>0.46454515046069889</v>
      </c>
      <c r="W30" t="str">
        <f t="shared" si="31"/>
        <v>81 Process, plant and machine operatives</v>
      </c>
      <c r="X30" s="69">
        <v>0.49628950967426944</v>
      </c>
      <c r="Y30" s="69">
        <v>0.53848546827387367</v>
      </c>
      <c r="Z30" s="69">
        <v>0.50526542279152931</v>
      </c>
      <c r="AA30" s="69">
        <v>0.73704858707998155</v>
      </c>
      <c r="AB30" s="69">
        <v>1.1301234996866452</v>
      </c>
      <c r="AC30" s="69"/>
      <c r="AD30" s="69">
        <f t="shared" si="32"/>
        <v>0.62485807689511585</v>
      </c>
      <c r="AE30" s="69">
        <f>'RD T1'!E116</f>
        <v>0.40857442279385381</v>
      </c>
      <c r="AF30" s="69">
        <f t="shared" si="33"/>
        <v>1.0334324996889697</v>
      </c>
      <c r="AH30" t="str">
        <f t="shared" si="34"/>
        <v>81 Process, plant and machine operatives</v>
      </c>
      <c r="AI30" s="69">
        <v>0.22767051208932265</v>
      </c>
      <c r="AJ30" s="69">
        <v>0.26839750334573698</v>
      </c>
      <c r="AK30" s="69">
        <v>0.2548066583643499</v>
      </c>
      <c r="AL30" s="69">
        <v>0.35557167615740287</v>
      </c>
      <c r="AM30" s="69">
        <v>0.55272133941524726</v>
      </c>
      <c r="AN30" s="69"/>
      <c r="AO30" s="69">
        <f t="shared" si="35"/>
        <v>0.29791468105089736</v>
      </c>
      <c r="AP30" s="69">
        <f>'RD T1'!E145</f>
        <v>0.19835666393414497</v>
      </c>
      <c r="AQ30" s="69">
        <f t="shared" si="36"/>
        <v>0.49627134498504233</v>
      </c>
      <c r="AS30" t="str">
        <f t="shared" si="37"/>
        <v>81 Process, plant and machine operatives</v>
      </c>
      <c r="AT30" s="69">
        <v>0.56226830158193664</v>
      </c>
      <c r="AU30" s="69">
        <v>0.65007756328748567</v>
      </c>
      <c r="AV30" s="69">
        <v>0.60128095173376739</v>
      </c>
      <c r="AW30" s="69">
        <v>0.72490086723894043</v>
      </c>
      <c r="AX30" s="69">
        <v>0.9169162651343985</v>
      </c>
      <c r="AY30" s="69"/>
      <c r="AZ30" s="69">
        <f t="shared" si="38"/>
        <v>0.31563531340063111</v>
      </c>
      <c r="BA30" s="69">
        <f>'RD T1'!E174</f>
        <v>0.37238731257576391</v>
      </c>
      <c r="BB30" s="69">
        <f t="shared" si="39"/>
        <v>0.68802262597639507</v>
      </c>
      <c r="BD30" t="str">
        <f t="shared" si="40"/>
        <v>81 Process, plant and machine operatives</v>
      </c>
      <c r="BE30" s="69">
        <v>3.2744962720631934</v>
      </c>
      <c r="BF30" s="69">
        <v>3.3313900720721366</v>
      </c>
      <c r="BG30" s="69">
        <v>3.2273556403409103</v>
      </c>
      <c r="BH30" s="69">
        <v>3.6740453576749665</v>
      </c>
      <c r="BI30" s="69">
        <v>4.0989797048665864</v>
      </c>
      <c r="BJ30" s="69"/>
      <c r="BK30" s="69">
        <f t="shared" si="41"/>
        <v>0.87162406452567609</v>
      </c>
      <c r="BL30" s="69">
        <f>'RD T1'!E203</f>
        <v>1.3755014325277344</v>
      </c>
      <c r="BM30" s="69">
        <f t="shared" si="42"/>
        <v>2.2471254970534105</v>
      </c>
      <c r="BO30" t="str">
        <f t="shared" si="43"/>
        <v>81 Process, plant and machine operatives</v>
      </c>
      <c r="BP30" s="69">
        <v>4.0069541792620882</v>
      </c>
      <c r="BQ30" s="69">
        <v>4.5871171514758196</v>
      </c>
      <c r="BR30" s="69">
        <v>3.7834573700929384</v>
      </c>
      <c r="BS30" s="69">
        <v>4.2580473567508967</v>
      </c>
      <c r="BT30" s="69">
        <v>3.9716552998052617</v>
      </c>
      <c r="BU30" s="69"/>
      <c r="BV30" s="69">
        <f t="shared" si="44"/>
        <v>0.1881979297123233</v>
      </c>
      <c r="BW30" s="69">
        <f>'RD T1'!E232</f>
        <v>1.5637338245755141</v>
      </c>
      <c r="BX30" s="69">
        <f t="shared" si="45"/>
        <v>1.7519317542878374</v>
      </c>
      <c r="BZ30" t="str">
        <f t="shared" si="46"/>
        <v>81 Process, plant and machine operatives</v>
      </c>
      <c r="CA30" s="69">
        <v>3.6597015896097651</v>
      </c>
      <c r="CB30" s="69">
        <v>3.1583684994742409</v>
      </c>
      <c r="CC30" s="69">
        <v>2.74962128532322</v>
      </c>
      <c r="CD30" s="69">
        <v>2.6516689529691391</v>
      </c>
      <c r="CE30" s="69">
        <v>1.1778671368399878</v>
      </c>
      <c r="CF30" s="69"/>
      <c r="CG30" s="69">
        <f t="shared" si="47"/>
        <v>-1.5717541484832322</v>
      </c>
      <c r="CH30" s="69">
        <f>'RD T1'!E261</f>
        <v>0.70828186303507112</v>
      </c>
      <c r="CI30" s="69">
        <f t="shared" si="48"/>
        <v>-0.86347228544816113</v>
      </c>
      <c r="CK30" t="str">
        <f t="shared" si="49"/>
        <v>81 Process, plant and machine operatives</v>
      </c>
      <c r="CL30" s="69">
        <v>1.3100234801382757</v>
      </c>
      <c r="CM30" s="69">
        <v>1.1473395975570029</v>
      </c>
      <c r="CN30" s="69">
        <v>0.92684190194435345</v>
      </c>
      <c r="CO30" s="69">
        <v>0.50981746133148254</v>
      </c>
      <c r="CP30" s="69">
        <v>0.36537144666693527</v>
      </c>
      <c r="CQ30" s="69"/>
      <c r="CR30" s="69">
        <f t="shared" si="50"/>
        <v>-0.56147045527741812</v>
      </c>
      <c r="CS30" s="69">
        <f>'RD T1'!E290</f>
        <v>0.11582747354998307</v>
      </c>
      <c r="CT30" s="69">
        <f t="shared" si="51"/>
        <v>-0.44564298172743505</v>
      </c>
    </row>
    <row r="31" spans="1:98" x14ac:dyDescent="0.2">
      <c r="A31" s="10" t="str">
        <f>name!D27</f>
        <v>82 Transport and mobile machine drivers and operatives</v>
      </c>
      <c r="B31" s="69">
        <v>6.4605319027225411E-2</v>
      </c>
      <c r="C31" s="69">
        <v>9.3881106922534846E-2</v>
      </c>
      <c r="D31" s="69">
        <v>8.1976780370265179E-2</v>
      </c>
      <c r="E31" s="69">
        <v>0.10325499933911324</v>
      </c>
      <c r="F31" s="69">
        <v>0.14377754963252201</v>
      </c>
      <c r="G31" s="11"/>
      <c r="H31" s="69">
        <f t="shared" si="26"/>
        <v>6.1800769262256833E-2</v>
      </c>
      <c r="I31" s="69">
        <f>'RD T1'!E59</f>
        <v>7.4867610881930544E-2</v>
      </c>
      <c r="J31" s="69">
        <f t="shared" si="27"/>
        <v>0.13666838014418736</v>
      </c>
      <c r="L31" t="str">
        <f t="shared" si="28"/>
        <v>82 Transport and mobile machine drivers and operatives</v>
      </c>
      <c r="M31" s="69">
        <v>0.46369503117389421</v>
      </c>
      <c r="N31" s="69">
        <v>0.68170249836178776</v>
      </c>
      <c r="O31" s="69">
        <v>0.64912911309538013</v>
      </c>
      <c r="P31" s="69">
        <v>0.74445054601423843</v>
      </c>
      <c r="Q31" s="69">
        <v>1.0272522232217109</v>
      </c>
      <c r="R31" s="11"/>
      <c r="S31" s="69">
        <f t="shared" si="29"/>
        <v>0.37812311012633082</v>
      </c>
      <c r="T31" s="69">
        <f>'RD T1'!E88</f>
        <v>0.52883616605146733</v>
      </c>
      <c r="U31" s="69">
        <f t="shared" si="30"/>
        <v>0.90695927617779815</v>
      </c>
      <c r="W31" t="str">
        <f t="shared" si="31"/>
        <v>82 Transport and mobile machine drivers and operatives</v>
      </c>
      <c r="X31" s="69">
        <v>1.4133474980983316</v>
      </c>
      <c r="Y31" s="69">
        <v>1.9424068532534193</v>
      </c>
      <c r="Z31" s="69">
        <v>1.6588587164342952</v>
      </c>
      <c r="AA31" s="69">
        <v>1.8481835102029103</v>
      </c>
      <c r="AB31" s="69">
        <v>2.4696870598996163</v>
      </c>
      <c r="AC31" s="69"/>
      <c r="AD31" s="69">
        <f t="shared" si="32"/>
        <v>0.81082834346532118</v>
      </c>
      <c r="AE31" s="69">
        <f>'RD T1'!E117</f>
        <v>1.3576540029909434</v>
      </c>
      <c r="AF31" s="69">
        <f t="shared" si="33"/>
        <v>2.1684823464562646</v>
      </c>
      <c r="AH31" t="str">
        <f t="shared" si="34"/>
        <v>82 Transport and mobile machine drivers and operatives</v>
      </c>
      <c r="AI31" s="69">
        <v>0.64086396314876448</v>
      </c>
      <c r="AJ31" s="69">
        <v>0.88633005386693753</v>
      </c>
      <c r="AK31" s="69">
        <v>0.75346583705907422</v>
      </c>
      <c r="AL31" s="69">
        <v>0.83296551868966684</v>
      </c>
      <c r="AM31" s="69">
        <v>1.0159286719744101</v>
      </c>
      <c r="AN31" s="69"/>
      <c r="AO31" s="69">
        <f t="shared" si="35"/>
        <v>0.26246283491533584</v>
      </c>
      <c r="AP31" s="69">
        <f>'RD T1'!E146</f>
        <v>0.59379865753856165</v>
      </c>
      <c r="AQ31" s="69">
        <f t="shared" si="36"/>
        <v>0.85626149245389749</v>
      </c>
      <c r="AS31" t="str">
        <f t="shared" si="37"/>
        <v>82 Transport and mobile machine drivers and operatives</v>
      </c>
      <c r="AT31" s="69">
        <v>1.1057927540529453</v>
      </c>
      <c r="AU31" s="69">
        <v>1.4419967194997758</v>
      </c>
      <c r="AV31" s="69">
        <v>1.3038301646832733</v>
      </c>
      <c r="AW31" s="69">
        <v>1.3614038942577436</v>
      </c>
      <c r="AX31" s="69">
        <v>1.5773577414690632</v>
      </c>
      <c r="AY31" s="69"/>
      <c r="AZ31" s="69">
        <f t="shared" si="38"/>
        <v>0.27352757678578987</v>
      </c>
      <c r="BA31" s="69">
        <f>'RD T1'!E175</f>
        <v>0.96946509416349325</v>
      </c>
      <c r="BB31" s="69">
        <f t="shared" si="39"/>
        <v>1.2429926709492831</v>
      </c>
      <c r="BD31" t="str">
        <f t="shared" si="40"/>
        <v>82 Transport and mobile machine drivers and operatives</v>
      </c>
      <c r="BE31" s="69">
        <v>5.9490008465686488</v>
      </c>
      <c r="BF31" s="69">
        <v>6.4574872821516616</v>
      </c>
      <c r="BG31" s="69">
        <v>5.9601673738755974</v>
      </c>
      <c r="BH31" s="69">
        <v>6.335136978295334</v>
      </c>
      <c r="BI31" s="69">
        <v>7.0554459237962979</v>
      </c>
      <c r="BJ31" s="69"/>
      <c r="BK31" s="69">
        <f t="shared" si="41"/>
        <v>1.0952785499207005</v>
      </c>
      <c r="BL31" s="69">
        <f>'RD T1'!E204</f>
        <v>3.3159206465148219</v>
      </c>
      <c r="BM31" s="69">
        <f t="shared" si="42"/>
        <v>4.4111991964355219</v>
      </c>
      <c r="BO31" t="str">
        <f t="shared" si="43"/>
        <v>82 Transport and mobile machine drivers and operatives</v>
      </c>
      <c r="BP31" s="69">
        <v>8.5311213356640803</v>
      </c>
      <c r="BQ31" s="69">
        <v>10.17247683453102</v>
      </c>
      <c r="BR31" s="69">
        <v>7.7436429035519865</v>
      </c>
      <c r="BS31" s="69">
        <v>7.8971448594686926</v>
      </c>
      <c r="BT31" s="69">
        <v>7.3429608362618071</v>
      </c>
      <c r="BU31" s="69"/>
      <c r="BV31" s="69">
        <f t="shared" si="44"/>
        <v>-0.40068206729017941</v>
      </c>
      <c r="BW31" s="69">
        <f>'RD T1'!E233</f>
        <v>4.1111036400186807</v>
      </c>
      <c r="BX31" s="69">
        <f t="shared" si="45"/>
        <v>3.7104215727285013</v>
      </c>
      <c r="BZ31" t="str">
        <f t="shared" si="46"/>
        <v>82 Transport and mobile machine drivers and operatives</v>
      </c>
      <c r="CA31" s="69">
        <v>8.641289543643774</v>
      </c>
      <c r="CB31" s="69">
        <v>8.0213868825582697</v>
      </c>
      <c r="CC31" s="69">
        <v>6.0632849755315599</v>
      </c>
      <c r="CD31" s="69">
        <v>5.6269735723316252</v>
      </c>
      <c r="CE31" s="69">
        <v>4.1437222750971383</v>
      </c>
      <c r="CF31" s="69"/>
      <c r="CG31" s="69">
        <f t="shared" si="47"/>
        <v>-1.9195627004344216</v>
      </c>
      <c r="CH31" s="69">
        <f>'RD T1'!E262</f>
        <v>2.321293409177255</v>
      </c>
      <c r="CI31" s="69">
        <f t="shared" si="48"/>
        <v>0.40173070874283345</v>
      </c>
      <c r="CK31" t="str">
        <f t="shared" si="49"/>
        <v>82 Transport and mobile machine drivers and operatives</v>
      </c>
      <c r="CL31" s="69">
        <v>2.8755785031197392</v>
      </c>
      <c r="CM31" s="69">
        <v>3.4468584277968382</v>
      </c>
      <c r="CN31" s="69">
        <v>2.6709685220082546</v>
      </c>
      <c r="CO31" s="69">
        <v>2.5271416873524624</v>
      </c>
      <c r="CP31" s="69">
        <v>1.7990986240774978</v>
      </c>
      <c r="CQ31" s="69"/>
      <c r="CR31" s="69">
        <f t="shared" si="50"/>
        <v>-0.87186989793075687</v>
      </c>
      <c r="CS31" s="69">
        <f>'RD T1'!E291</f>
        <v>0.85395634010155963</v>
      </c>
      <c r="CT31" s="69">
        <f t="shared" si="51"/>
        <v>-1.7913557829197235E-2</v>
      </c>
    </row>
    <row r="32" spans="1:98" x14ac:dyDescent="0.2">
      <c r="A32" s="10" t="str">
        <f>name!D28</f>
        <v>91 Elementary trades and related occupations</v>
      </c>
      <c r="B32" s="69">
        <v>8.9624310954428501E-4</v>
      </c>
      <c r="C32" s="69">
        <v>7.5133734499175124E-4</v>
      </c>
      <c r="D32" s="69">
        <v>7.4867692439011414E-4</v>
      </c>
      <c r="E32" s="69">
        <v>2.914048546284569E-3</v>
      </c>
      <c r="F32" s="69">
        <v>4.4656742024759616E-3</v>
      </c>
      <c r="G32" s="11"/>
      <c r="H32" s="69">
        <f t="shared" si="26"/>
        <v>3.7169972780858474E-3</v>
      </c>
      <c r="I32" s="69">
        <f>'RD T1'!E60</f>
        <v>2.2453010212181356E-3</v>
      </c>
      <c r="J32" s="69">
        <f t="shared" si="27"/>
        <v>5.9622982993039831E-3</v>
      </c>
      <c r="L32" t="str">
        <f t="shared" si="28"/>
        <v>91 Elementary trades and related occupations</v>
      </c>
      <c r="M32" s="69">
        <v>0.11893473678634697</v>
      </c>
      <c r="N32" s="69">
        <v>0.15167381027463281</v>
      </c>
      <c r="O32" s="69">
        <v>0.13718352326261704</v>
      </c>
      <c r="P32" s="69">
        <v>0.28026290387792047</v>
      </c>
      <c r="Q32" s="69">
        <v>0.45869535456966265</v>
      </c>
      <c r="R32" s="11"/>
      <c r="S32" s="69">
        <f t="shared" si="29"/>
        <v>0.32151183130704564</v>
      </c>
      <c r="T32" s="69">
        <f>'RD T1'!E89</f>
        <v>0.17661448226635326</v>
      </c>
      <c r="U32" s="69">
        <f t="shared" si="30"/>
        <v>0.49812631357339887</v>
      </c>
      <c r="W32" t="str">
        <f t="shared" si="31"/>
        <v>91 Elementary trades and related occupations</v>
      </c>
      <c r="X32" s="69">
        <v>0.50340596654649983</v>
      </c>
      <c r="Y32" s="69">
        <v>0.5315479362076142</v>
      </c>
      <c r="Z32" s="69">
        <v>0.45446534421134677</v>
      </c>
      <c r="AA32" s="69">
        <v>1.1191678693187084</v>
      </c>
      <c r="AB32" s="69">
        <v>1.5891425739331753</v>
      </c>
      <c r="AC32" s="69"/>
      <c r="AD32" s="69">
        <f t="shared" si="32"/>
        <v>1.1346772297218286</v>
      </c>
      <c r="AE32" s="69">
        <f>'RD T1'!E118</f>
        <v>0.75121573452267854</v>
      </c>
      <c r="AF32" s="69">
        <f t="shared" si="33"/>
        <v>1.885892964244507</v>
      </c>
      <c r="AH32" t="str">
        <f t="shared" si="34"/>
        <v>91 Elementary trades and related occupations</v>
      </c>
      <c r="AI32" s="69">
        <v>0.3702041604899825</v>
      </c>
      <c r="AJ32" s="69">
        <v>0.41125322692389493</v>
      </c>
      <c r="AK32" s="69">
        <v>0.3451456450486482</v>
      </c>
      <c r="AL32" s="69">
        <v>0.80212017165272187</v>
      </c>
      <c r="AM32" s="69">
        <v>1.1497545848222359</v>
      </c>
      <c r="AN32" s="69"/>
      <c r="AO32" s="69">
        <f t="shared" si="35"/>
        <v>0.80460893977358772</v>
      </c>
      <c r="AP32" s="69">
        <f>'RD T1'!E147</f>
        <v>0.54035851061138507</v>
      </c>
      <c r="AQ32" s="69">
        <f t="shared" si="36"/>
        <v>1.3449674503849729</v>
      </c>
      <c r="AS32" t="str">
        <f t="shared" si="37"/>
        <v>91 Elementary trades and related occupations</v>
      </c>
      <c r="AT32" s="69">
        <v>0.45745187924981728</v>
      </c>
      <c r="AU32" s="69">
        <v>0.45955028926259495</v>
      </c>
      <c r="AV32" s="69">
        <v>0.45232954996795655</v>
      </c>
      <c r="AW32" s="69">
        <v>1.0153153930443757</v>
      </c>
      <c r="AX32" s="69">
        <v>1.3869527451656003</v>
      </c>
      <c r="AY32" s="69"/>
      <c r="AZ32" s="69">
        <f t="shared" si="38"/>
        <v>0.93462319519764381</v>
      </c>
      <c r="BA32" s="69">
        <f>'RD T1'!E176</f>
        <v>0.61446667654561604</v>
      </c>
      <c r="BB32" s="69">
        <f t="shared" si="39"/>
        <v>1.5490898717432597</v>
      </c>
      <c r="BD32" t="str">
        <f t="shared" si="40"/>
        <v>91 Elementary trades and related occupations</v>
      </c>
      <c r="BE32" s="69">
        <v>2.191836913217112</v>
      </c>
      <c r="BF32" s="69">
        <v>1.9158571604675858</v>
      </c>
      <c r="BG32" s="69">
        <v>1.86415624461187</v>
      </c>
      <c r="BH32" s="69">
        <v>3.3751807702836341</v>
      </c>
      <c r="BI32" s="69">
        <v>4.2625741955212089</v>
      </c>
      <c r="BJ32" s="69"/>
      <c r="BK32" s="69">
        <f t="shared" si="41"/>
        <v>2.3984179509093391</v>
      </c>
      <c r="BL32" s="69">
        <f>'RD T1'!E205</f>
        <v>1.5568332656507926</v>
      </c>
      <c r="BM32" s="69">
        <f t="shared" si="42"/>
        <v>3.9552512165601317</v>
      </c>
      <c r="BO32" t="str">
        <f t="shared" si="43"/>
        <v>91 Elementary trades and related occupations</v>
      </c>
      <c r="BP32" s="69">
        <v>3.2791693372786281</v>
      </c>
      <c r="BQ32" s="69">
        <v>3.1317411443742449</v>
      </c>
      <c r="BR32" s="69">
        <v>2.6533385776413878</v>
      </c>
      <c r="BS32" s="69">
        <v>4.5062851841988509</v>
      </c>
      <c r="BT32" s="69">
        <v>4.6770560000610217</v>
      </c>
      <c r="BU32" s="69"/>
      <c r="BV32" s="69">
        <f t="shared" si="44"/>
        <v>2.0237174224196339</v>
      </c>
      <c r="BW32" s="69">
        <f>'RD T1'!E234</f>
        <v>1.7356082367377355</v>
      </c>
      <c r="BX32" s="69">
        <f t="shared" si="45"/>
        <v>3.7593256591573692</v>
      </c>
      <c r="BZ32" t="str">
        <f t="shared" si="46"/>
        <v>91 Elementary trades and related occupations</v>
      </c>
      <c r="CA32" s="69">
        <v>4.1796900808931978</v>
      </c>
      <c r="CB32" s="69">
        <v>3.3168800685725448</v>
      </c>
      <c r="CC32" s="69">
        <v>2.8418205940715757</v>
      </c>
      <c r="CD32" s="69">
        <v>4.606552501791346</v>
      </c>
      <c r="CE32" s="69">
        <v>3.9009828081704576</v>
      </c>
      <c r="CF32" s="69"/>
      <c r="CG32" s="69">
        <f t="shared" si="47"/>
        <v>1.0591622140988819</v>
      </c>
      <c r="CH32" s="69">
        <f>'RD T1'!E263</f>
        <v>1.6073281466746956</v>
      </c>
      <c r="CI32" s="69">
        <f t="shared" si="48"/>
        <v>2.6664903607735777</v>
      </c>
      <c r="CK32" t="str">
        <f t="shared" si="49"/>
        <v>91 Elementary trades and related occupations</v>
      </c>
      <c r="CL32" s="69">
        <v>1.6386120938217739</v>
      </c>
      <c r="CM32" s="69">
        <v>1.4059889881765522</v>
      </c>
      <c r="CN32" s="69">
        <v>1.2931035622681561</v>
      </c>
      <c r="CO32" s="69">
        <v>2.4940308044202988</v>
      </c>
      <c r="CP32" s="69">
        <v>2.7739251924029875</v>
      </c>
      <c r="CQ32" s="69"/>
      <c r="CR32" s="69">
        <f t="shared" si="50"/>
        <v>1.4808216301348314</v>
      </c>
      <c r="CS32" s="69">
        <f>'RD T1'!E292</f>
        <v>0.75094785104512451</v>
      </c>
      <c r="CT32" s="69">
        <f t="shared" si="51"/>
        <v>2.2317694811799558</v>
      </c>
    </row>
    <row r="33" spans="1:98" x14ac:dyDescent="0.2">
      <c r="A33" s="10" t="str">
        <f>name!D29</f>
        <v>92 Elementary administration and service occupations</v>
      </c>
      <c r="B33" s="69">
        <v>5.5891301642068666E-2</v>
      </c>
      <c r="C33" s="69">
        <v>6.6321992895190557E-2</v>
      </c>
      <c r="D33" s="69">
        <v>7.1069277297442182E-2</v>
      </c>
      <c r="E33" s="69">
        <v>7.4103453707061132E-2</v>
      </c>
      <c r="F33" s="69">
        <v>8.9971409710907072E-2</v>
      </c>
      <c r="G33" s="11"/>
      <c r="H33" s="69">
        <f t="shared" ref="H33" si="52">F33-D33</f>
        <v>1.8902132413464889E-2</v>
      </c>
      <c r="I33" s="69">
        <f>'RD T1'!E61</f>
        <v>4.4247197677885375E-2</v>
      </c>
      <c r="J33" s="69">
        <f t="shared" ref="J33" si="53">SUM(H33:I33)</f>
        <v>6.3149330091350264E-2</v>
      </c>
      <c r="L33" t="str">
        <f t="shared" ref="L33" si="54">A33</f>
        <v>92 Elementary administration and service occupations</v>
      </c>
      <c r="M33" s="69">
        <v>1.4922581012725922</v>
      </c>
      <c r="N33" s="69">
        <v>2.0681663191974713</v>
      </c>
      <c r="O33" s="69">
        <v>2.2258451152656762</v>
      </c>
      <c r="P33" s="69">
        <v>2.5688666275897409</v>
      </c>
      <c r="Q33" s="69">
        <v>3.4959828714737777</v>
      </c>
      <c r="R33" s="11"/>
      <c r="S33" s="69">
        <f t="shared" ref="S33" si="55">Q33-O33</f>
        <v>1.2701377562081015</v>
      </c>
      <c r="T33" s="69">
        <f>'RD T1'!E90</f>
        <v>1.6137427256747383</v>
      </c>
      <c r="U33" s="69">
        <f t="shared" ref="U33" si="56">SUM(S33:T33)</f>
        <v>2.8838804818828399</v>
      </c>
      <c r="W33" t="str">
        <f t="shared" ref="W33" si="57">A33</f>
        <v>92 Elementary administration and service occupations</v>
      </c>
      <c r="X33" s="69">
        <v>5.7070830419191196</v>
      </c>
      <c r="Y33" s="69">
        <v>7.2516937399054449</v>
      </c>
      <c r="Z33" s="69">
        <v>7.0787734145594996</v>
      </c>
      <c r="AA33" s="69">
        <v>7.5265263136190441</v>
      </c>
      <c r="AB33" s="69">
        <v>9.5343339861823733</v>
      </c>
      <c r="AC33" s="69"/>
      <c r="AD33" s="69">
        <f t="shared" ref="AD33" si="58">AB33-Z33</f>
        <v>2.4555605716228737</v>
      </c>
      <c r="AE33" s="69">
        <f>'RD T1'!E119</f>
        <v>5.110350586245584</v>
      </c>
      <c r="AF33" s="69">
        <f t="shared" ref="AF33" si="59">SUM(AD33:AE33)</f>
        <v>7.5659111578684577</v>
      </c>
      <c r="AH33" t="str">
        <f t="shared" ref="AH33" si="60">L33</f>
        <v>92 Elementary administration and service occupations</v>
      </c>
      <c r="AI33" s="69">
        <v>2.8993115022731062</v>
      </c>
      <c r="AJ33" s="69">
        <v>3.7171792315624952</v>
      </c>
      <c r="AK33" s="69">
        <v>3.6870079785950294</v>
      </c>
      <c r="AL33" s="69">
        <v>3.7840729979712076</v>
      </c>
      <c r="AM33" s="69">
        <v>4.777656258061735</v>
      </c>
      <c r="AN33" s="69"/>
      <c r="AO33" s="69">
        <f t="shared" ref="AO33" si="61">AM33-AK33</f>
        <v>1.0906482794667056</v>
      </c>
      <c r="AP33" s="69">
        <f>'RD T1'!E148</f>
        <v>2.4911497246754757</v>
      </c>
      <c r="AQ33" s="69">
        <f t="shared" ref="AQ33" si="62">SUM(AO33:AP33)</f>
        <v>3.5817980041421813</v>
      </c>
      <c r="AS33" t="str">
        <f t="shared" ref="AS33" si="63">W33</f>
        <v>92 Elementary administration and service occupations</v>
      </c>
      <c r="AT33" s="69">
        <v>2.7254625949523179</v>
      </c>
      <c r="AU33" s="69">
        <v>3.2680911012205733</v>
      </c>
      <c r="AV33" s="69">
        <v>3.357765642543582</v>
      </c>
      <c r="AW33" s="69">
        <v>3.3870261505840622</v>
      </c>
      <c r="AX33" s="69">
        <v>4.3052194154959293</v>
      </c>
      <c r="AY33" s="69"/>
      <c r="AZ33" s="69">
        <f t="shared" ref="AZ33" si="64">AX33-AV33</f>
        <v>0.94745377295234734</v>
      </c>
      <c r="BA33" s="69">
        <f>'RD T1'!E177</f>
        <v>2.2130859521564572</v>
      </c>
      <c r="BB33" s="69">
        <f t="shared" ref="BB33" si="65">SUM(AZ33:BA33)</f>
        <v>3.1605397251088045</v>
      </c>
      <c r="BD33" t="str">
        <f t="shared" ref="BD33" si="66">AH33</f>
        <v>92 Elementary administration and service occupations</v>
      </c>
      <c r="BE33" s="69">
        <v>16.626168484254794</v>
      </c>
      <c r="BF33" s="69">
        <v>15.546498591485834</v>
      </c>
      <c r="BG33" s="69">
        <v>15.606346779226694</v>
      </c>
      <c r="BH33" s="69">
        <v>13.005988398220723</v>
      </c>
      <c r="BI33" s="69">
        <v>12.092875046138193</v>
      </c>
      <c r="BJ33" s="69"/>
      <c r="BK33" s="69">
        <f t="shared" ref="BK33" si="67">BI33-BG33</f>
        <v>-3.513471733088501</v>
      </c>
      <c r="BL33" s="69">
        <f>'RD T1'!E206</f>
        <v>6.4629636465107234</v>
      </c>
      <c r="BM33" s="69">
        <f t="shared" ref="BM33" si="68">SUM(BK33:BL33)</f>
        <v>2.9494919134222224</v>
      </c>
      <c r="BO33" t="str">
        <f t="shared" ref="BO33" si="69">AS33</f>
        <v>92 Elementary administration and service occupations</v>
      </c>
      <c r="BP33" s="69">
        <v>24.544213422881818</v>
      </c>
      <c r="BQ33" s="69">
        <v>25.244444888782827</v>
      </c>
      <c r="BR33" s="69">
        <v>22.272386109620815</v>
      </c>
      <c r="BS33" s="69">
        <v>20.743508797340983</v>
      </c>
      <c r="BT33" s="69">
        <v>18.15982274158749</v>
      </c>
      <c r="BU33" s="69"/>
      <c r="BV33" s="69">
        <f t="shared" ref="BV33" si="70">BT33-BR33</f>
        <v>-4.1125633680333245</v>
      </c>
      <c r="BW33" s="69">
        <f>'RD T1'!E235</f>
        <v>9.1726510915108719</v>
      </c>
      <c r="BX33" s="69">
        <f t="shared" ref="BX33" si="71">SUM(BV33:BW33)</f>
        <v>5.0600877234775474</v>
      </c>
      <c r="BZ33" t="str">
        <f t="shared" ref="BZ33" si="72">BD33</f>
        <v>92 Elementary administration and service occupations</v>
      </c>
      <c r="CA33" s="69">
        <v>22.766051707084767</v>
      </c>
      <c r="CB33" s="69">
        <v>21.909479008340337</v>
      </c>
      <c r="CC33" s="69">
        <v>18.405213659639536</v>
      </c>
      <c r="CD33" s="69">
        <v>16.944819363645621</v>
      </c>
      <c r="CE33" s="69">
        <v>11.858945490227869</v>
      </c>
      <c r="CF33" s="69"/>
      <c r="CG33" s="69">
        <f t="shared" ref="CG33" si="73">CE33-CC33</f>
        <v>-6.5462681694116664</v>
      </c>
      <c r="CH33" s="69">
        <f>'RD T1'!E264</f>
        <v>6.0406532974048348</v>
      </c>
      <c r="CI33" s="69">
        <f t="shared" ref="CI33" si="74">SUM(CG33:CH33)</f>
        <v>-0.50561487200683164</v>
      </c>
      <c r="CK33" t="str">
        <f t="shared" ref="CK33" si="75">BO33</f>
        <v>92 Elementary administration and service occupations</v>
      </c>
      <c r="CL33" s="69">
        <v>8.9364045261969274</v>
      </c>
      <c r="CM33" s="69">
        <v>8.0657199988215815</v>
      </c>
      <c r="CN33" s="69">
        <v>6.8128489986226484</v>
      </c>
      <c r="CO33" s="69">
        <v>4.3312880808043781</v>
      </c>
      <c r="CP33" s="69">
        <v>3.2082884490240406</v>
      </c>
      <c r="CQ33" s="69"/>
      <c r="CR33" s="69">
        <f t="shared" ref="CR33" si="76">CP33-CN33</f>
        <v>-3.6045605495986077</v>
      </c>
      <c r="CS33" s="69">
        <f>'RD T1'!E293</f>
        <v>1.0266807265465026</v>
      </c>
      <c r="CT33" s="69">
        <f t="shared" ref="CT33" si="77">SUM(CR33:CS33)</f>
        <v>-2.5778798230521049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10.665221531494474</v>
      </c>
      <c r="C35" s="67">
        <f t="shared" ref="C35:F35" si="78">SUM(C8:C33)</f>
        <v>13.420789430778546</v>
      </c>
      <c r="D35" s="67">
        <f t="shared" si="78"/>
        <v>14.337042974344088</v>
      </c>
      <c r="E35" s="67">
        <f t="shared" si="78"/>
        <v>16.593474717773358</v>
      </c>
      <c r="F35" s="67">
        <f t="shared" si="78"/>
        <v>21.168807222381453</v>
      </c>
      <c r="G35" s="11"/>
      <c r="H35" s="67">
        <f>F35-D35</f>
        <v>6.8317642480373646</v>
      </c>
      <c r="I35" s="67">
        <f>SUM(I8:I33)</f>
        <v>8.6861933547954226</v>
      </c>
      <c r="J35" s="67">
        <f>SUM(H35:I35)</f>
        <v>15.517957602832787</v>
      </c>
      <c r="L35" s="24" t="str">
        <f>A35</f>
        <v>All occupations</v>
      </c>
      <c r="M35" s="67">
        <f>SUM(M8:M33)</f>
        <v>76.078903715668332</v>
      </c>
      <c r="N35" s="67">
        <f t="shared" ref="N35:Q35" si="79">SUM(N8:N33)</f>
        <v>96.379988065185728</v>
      </c>
      <c r="O35" s="67">
        <f t="shared" si="79"/>
        <v>102.98049690443328</v>
      </c>
      <c r="P35" s="67">
        <f t="shared" si="79"/>
        <v>119.40667453695418</v>
      </c>
      <c r="Q35" s="67">
        <f t="shared" si="79"/>
        <v>152.35960422362265</v>
      </c>
      <c r="R35" s="11"/>
      <c r="S35" s="67">
        <f t="shared" si="29"/>
        <v>49.379107319189373</v>
      </c>
      <c r="T35" s="67">
        <f>SUM(T8:T33)</f>
        <v>66.020637166013614</v>
      </c>
      <c r="U35" s="67">
        <f>SUM(S35:T35)</f>
        <v>115.39974448520299</v>
      </c>
      <c r="W35" s="24" t="str">
        <f>A35</f>
        <v>All occupations</v>
      </c>
      <c r="X35" s="67">
        <f>SUM(X8:X33)</f>
        <v>162.47465729600549</v>
      </c>
      <c r="Y35" s="67">
        <f t="shared" ref="Y35:AB35" si="80">SUM(Y8:Y33)</f>
        <v>184.67282965775769</v>
      </c>
      <c r="Z35" s="67">
        <f t="shared" si="80"/>
        <v>183.02209651040678</v>
      </c>
      <c r="AA35" s="67">
        <f t="shared" si="80"/>
        <v>196.52761499304114</v>
      </c>
      <c r="AB35" s="67">
        <f t="shared" si="80"/>
        <v>227.37174664116955</v>
      </c>
      <c r="AC35" s="69"/>
      <c r="AD35" s="67">
        <f t="shared" ref="AD35" si="81">AB35-Z35</f>
        <v>44.349650130762768</v>
      </c>
      <c r="AE35" s="67">
        <f>SUM(AE8:AE33)</f>
        <v>110.76831422674877</v>
      </c>
      <c r="AF35" s="67">
        <f>SUM(AD35:AE35)</f>
        <v>155.11796435751154</v>
      </c>
      <c r="AH35" s="24" t="str">
        <f>L35</f>
        <v>All occupations</v>
      </c>
      <c r="AI35" s="67">
        <f>SUM(AI8:AI33)</f>
        <v>49.137132181278496</v>
      </c>
      <c r="AJ35" s="67">
        <f t="shared" ref="AJ35:AM35" si="82">SUM(AJ8:AJ33)</f>
        <v>52.558932027733889</v>
      </c>
      <c r="AK35" s="67">
        <f t="shared" si="82"/>
        <v>51.880347331484877</v>
      </c>
      <c r="AL35" s="67">
        <f t="shared" si="82"/>
        <v>52.01064852213058</v>
      </c>
      <c r="AM35" s="67">
        <f t="shared" si="82"/>
        <v>58.048154677450192</v>
      </c>
      <c r="AN35" s="69"/>
      <c r="AO35" s="67">
        <f t="shared" ref="AO35" si="83">AM35-AK35</f>
        <v>6.1678073459653149</v>
      </c>
      <c r="AP35" s="67">
        <f>SUM(AP8:AP33)</f>
        <v>28.643095631593621</v>
      </c>
      <c r="AQ35" s="67">
        <f>SUM(AO35:AP35)</f>
        <v>34.810902977558939</v>
      </c>
      <c r="AS35" s="24" t="str">
        <f>W35</f>
        <v>All occupations</v>
      </c>
      <c r="AT35" s="67">
        <f>SUM(AT8:AT33)</f>
        <v>46.946725353092702</v>
      </c>
      <c r="AU35" s="67">
        <f t="shared" ref="AU35:AX35" si="84">SUM(AU8:AU33)</f>
        <v>53.088324690826369</v>
      </c>
      <c r="AV35" s="67">
        <f t="shared" si="84"/>
        <v>52.867221939978585</v>
      </c>
      <c r="AW35" s="67">
        <f t="shared" si="84"/>
        <v>54.683001149700424</v>
      </c>
      <c r="AX35" s="67">
        <f t="shared" si="84"/>
        <v>62.736125145108865</v>
      </c>
      <c r="AY35" s="69"/>
      <c r="AZ35" s="67">
        <f t="shared" ref="AZ35" si="85">AX35-AV35</f>
        <v>9.8689032051302803</v>
      </c>
      <c r="BA35" s="67">
        <f>SUM(BA8:BA33)</f>
        <v>29.750551529082241</v>
      </c>
      <c r="BB35" s="67">
        <f>SUM(AZ35:BA35)</f>
        <v>39.619454734212525</v>
      </c>
      <c r="BD35" s="24" t="str">
        <f>AH35</f>
        <v>All occupations</v>
      </c>
      <c r="BE35" s="67">
        <f>SUM(BE8:BE33)</f>
        <v>172.29192597867598</v>
      </c>
      <c r="BF35" s="67">
        <f t="shared" ref="BF35:BI35" si="86">SUM(BF8:BF33)</f>
        <v>169.44455895443471</v>
      </c>
      <c r="BG35" s="67">
        <f t="shared" si="86"/>
        <v>176.0028998170616</v>
      </c>
      <c r="BH35" s="67">
        <f t="shared" si="86"/>
        <v>173.8869304189395</v>
      </c>
      <c r="BI35" s="67">
        <f t="shared" si="86"/>
        <v>174.80964268528581</v>
      </c>
      <c r="BJ35" s="69"/>
      <c r="BK35" s="67">
        <f t="shared" ref="BK35" si="87">BI35-BG35</f>
        <v>-1.1932571317757947</v>
      </c>
      <c r="BL35" s="67">
        <f>SUM(BL8:BL33)</f>
        <v>79.167775003472485</v>
      </c>
      <c r="BM35" s="67">
        <f>SUM(BK35:BL35)</f>
        <v>77.97451787169669</v>
      </c>
      <c r="BO35" s="24" t="str">
        <f>AS35</f>
        <v>All occupations</v>
      </c>
      <c r="BP35" s="67">
        <f>SUM(BP8:BP33)</f>
        <v>166.5574895005438</v>
      </c>
      <c r="BQ35" s="67">
        <f t="shared" ref="BQ35:BT35" si="88">SUM(BQ8:BQ33)</f>
        <v>167.01453292025371</v>
      </c>
      <c r="BR35" s="67">
        <f t="shared" si="88"/>
        <v>152.08056496916271</v>
      </c>
      <c r="BS35" s="67">
        <f t="shared" si="88"/>
        <v>149.58284245355597</v>
      </c>
      <c r="BT35" s="67">
        <f t="shared" si="88"/>
        <v>127.88467405104386</v>
      </c>
      <c r="BU35" s="69"/>
      <c r="BV35" s="67">
        <f t="shared" ref="BV35" si="89">BT35-BR35</f>
        <v>-24.195890918118849</v>
      </c>
      <c r="BW35" s="67">
        <f>SUM(BW8:BW33)</f>
        <v>61.914524348033041</v>
      </c>
      <c r="BX35" s="67">
        <f>SUM(BV35:BW35)</f>
        <v>37.718633429914192</v>
      </c>
      <c r="BZ35" s="24" t="str">
        <f>BD35</f>
        <v>All occupations</v>
      </c>
      <c r="CA35" s="67">
        <f>SUM(CA8:CA33)</f>
        <v>114.27826432188014</v>
      </c>
      <c r="CB35" s="67">
        <f t="shared" ref="CB35:CE35" si="90">SUM(CB8:CB33)</f>
        <v>104.85210947845442</v>
      </c>
      <c r="CC35" s="67">
        <f t="shared" si="90"/>
        <v>90.881347688772166</v>
      </c>
      <c r="CD35" s="67">
        <f t="shared" si="90"/>
        <v>86.239584484818721</v>
      </c>
      <c r="CE35" s="67">
        <f t="shared" si="90"/>
        <v>59.06905505504858</v>
      </c>
      <c r="CF35" s="69"/>
      <c r="CG35" s="67">
        <f t="shared" ref="CG35" si="91">CE35-CC35</f>
        <v>-31.812292633723587</v>
      </c>
      <c r="CH35" s="67">
        <f>SUM(CH8:CH33)</f>
        <v>29.818660764755801</v>
      </c>
      <c r="CI35" s="67">
        <f>SUM(CG35:CH35)</f>
        <v>-1.9936318689677854</v>
      </c>
      <c r="CK35" s="24" t="str">
        <f>BO35</f>
        <v>All occupations</v>
      </c>
      <c r="CL35" s="67">
        <f>SUM(CL8:CL33)</f>
        <v>32.680680121360624</v>
      </c>
      <c r="CM35" s="67">
        <f t="shared" ref="CM35:CP35" si="92">SUM(CM8:CM33)</f>
        <v>33.49893477457519</v>
      </c>
      <c r="CN35" s="67">
        <f t="shared" si="92"/>
        <v>28.907981864356298</v>
      </c>
      <c r="CO35" s="67">
        <f t="shared" si="92"/>
        <v>27.234228723085799</v>
      </c>
      <c r="CP35" s="67">
        <f t="shared" si="92"/>
        <v>25.423190298888819</v>
      </c>
      <c r="CQ35" s="69"/>
      <c r="CR35" s="67">
        <f t="shared" ref="CR35" si="93">CP35-CN35</f>
        <v>-3.4847915654674786</v>
      </c>
      <c r="CS35" s="67">
        <f>SUM(CS8:CS33)</f>
        <v>7.7344291273830574</v>
      </c>
      <c r="CT35" s="67">
        <f>SUM(CR35:CS35)</f>
        <v>4.2496375619155788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Kent and Medway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Kent and Medway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Kent and Medway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Kent and Medway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Kent and Medway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Kent and Medway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Kent and Medway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Kent and Medway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Kent and Medway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7.7566806099141195</v>
      </c>
      <c r="C45" s="18">
        <f t="shared" si="104"/>
        <v>7.7944632709901054</v>
      </c>
      <c r="D45" s="18">
        <f t="shared" si="104"/>
        <v>8.1389424213515014</v>
      </c>
      <c r="E45" s="18">
        <f t="shared" si="104"/>
        <v>7.1708596053852549</v>
      </c>
      <c r="F45" s="18">
        <f t="shared" si="104"/>
        <v>7.4014450719622484</v>
      </c>
      <c r="H45" s="68">
        <f t="shared" ref="H45:H70" si="105">IF(D8&gt;0,(H8/D8)*100,0)</f>
        <v>34.271965212661591</v>
      </c>
      <c r="I45" s="69">
        <f t="shared" ref="I45:I70" si="106">IF(D8&gt;0,I8/D8*100,0)</f>
        <v>60.548536122815236</v>
      </c>
      <c r="J45" s="69">
        <f t="shared" ref="J45:J70" si="107">IF(D8&gt;0,(J8/D8)*100,0)</f>
        <v>94.82050133547682</v>
      </c>
      <c r="L45" t="str">
        <f>A45</f>
        <v>11 Corporate managers and directors</v>
      </c>
      <c r="M45" s="18">
        <f t="shared" ref="M45:Q54" si="108">M8/M$35*100</f>
        <v>9.1231737016858077</v>
      </c>
      <c r="N45" s="18">
        <f t="shared" si="108"/>
        <v>9.7516971987954388</v>
      </c>
      <c r="O45" s="18">
        <f t="shared" si="108"/>
        <v>9.944542791580453</v>
      </c>
      <c r="P45" s="18">
        <f t="shared" si="108"/>
        <v>8.6485606295299835</v>
      </c>
      <c r="Q45" s="18">
        <f t="shared" si="108"/>
        <v>8.7246907826638935</v>
      </c>
      <c r="S45" s="68">
        <f t="shared" ref="S45:S70" si="109">IF(O8&gt;0,(S8/O8)*100,0)</f>
        <v>29.801608926866031</v>
      </c>
      <c r="T45" s="69">
        <f t="shared" ref="T45:T70" si="110">IF(O8&gt;0,T8/O8*100,0)</f>
        <v>59.635428571101102</v>
      </c>
      <c r="U45" s="69">
        <f t="shared" ref="U45:U70" si="111">IF(O8&gt;0,(U8/O8)*100,0)</f>
        <v>89.437037497967125</v>
      </c>
      <c r="W45" t="str">
        <f>A45</f>
        <v>11 Corporate managers and directors</v>
      </c>
      <c r="X45" s="18">
        <f t="shared" ref="X45:AB54" si="112">X8/X$35*100</f>
        <v>10.831343942321846</v>
      </c>
      <c r="Y45" s="18">
        <f t="shared" si="112"/>
        <v>11.790527705386653</v>
      </c>
      <c r="Z45" s="18">
        <f t="shared" si="112"/>
        <v>11.649813511711695</v>
      </c>
      <c r="AA45" s="18">
        <f t="shared" si="112"/>
        <v>10.12812187834694</v>
      </c>
      <c r="AB45" s="18">
        <f t="shared" si="112"/>
        <v>10.012021296417945</v>
      </c>
      <c r="AD45" s="68">
        <f t="shared" ref="AD45:AD70" si="113">IF(Z8&gt;0,(AD8/Z8)*100,0)</f>
        <v>6.7666862346013792</v>
      </c>
      <c r="AE45" s="69">
        <f t="shared" ref="AE45:AE70" si="114">IF(Z8&gt;0,AE8/Z8*100,0)</f>
        <v>56.551364659886495</v>
      </c>
      <c r="AF45" s="69">
        <f t="shared" ref="AF45:AF70" si="115">IF(Z8&gt;0,(AF8/Z8)*100,0)</f>
        <v>63.318050894487875</v>
      </c>
      <c r="AH45" t="str">
        <f>L45</f>
        <v>11 Corporate managers and directors</v>
      </c>
      <c r="AI45" s="18">
        <f t="shared" ref="AI45:AM54" si="116">AI8/AI$35*100</f>
        <v>7.1791152634781543</v>
      </c>
      <c r="AJ45" s="18">
        <f t="shared" si="116"/>
        <v>8.0870785481702931</v>
      </c>
      <c r="AK45" s="18">
        <f t="shared" si="116"/>
        <v>8.3284051505550636</v>
      </c>
      <c r="AL45" s="18">
        <f t="shared" si="116"/>
        <v>7.4670509779362879</v>
      </c>
      <c r="AM45" s="18">
        <f t="shared" si="116"/>
        <v>7.3850928142807515</v>
      </c>
      <c r="AO45" s="68">
        <f t="shared" ref="AO45:AO70" si="117">IF(AK8&gt;0,(AO8/AK8)*100,0)</f>
        <v>-0.7844699147655988</v>
      </c>
      <c r="AP45" s="69">
        <f t="shared" ref="AP45:AP70" si="118">IF(AK8&gt;0,AP8/AK8*100,0)</f>
        <v>49.905363297958608</v>
      </c>
      <c r="AQ45" s="69">
        <f t="shared" ref="AQ45:AQ70" si="119">IF(AK8&gt;0,(AQ8/AK8)*100,0)</f>
        <v>49.120893383193014</v>
      </c>
      <c r="AS45" t="str">
        <f>W45</f>
        <v>11 Corporate managers and directors</v>
      </c>
      <c r="AT45" s="18">
        <f t="shared" ref="AT45:AX54" si="120">AT8/AT$35*100</f>
        <v>10.955325013751175</v>
      </c>
      <c r="AU45" s="18">
        <f t="shared" si="120"/>
        <v>11.740243311164415</v>
      </c>
      <c r="AV45" s="18">
        <f t="shared" si="120"/>
        <v>11.849669532745581</v>
      </c>
      <c r="AW45" s="18">
        <f t="shared" si="120"/>
        <v>10.033698603278692</v>
      </c>
      <c r="AX45" s="18">
        <f t="shared" si="120"/>
        <v>9.8085700412630512</v>
      </c>
      <c r="AZ45" s="68">
        <f t="shared" ref="AZ45:AZ70" si="121">IF(AV8&gt;0,(AZ8/AV8)*100,0)</f>
        <v>-1.7730497231849114</v>
      </c>
      <c r="BA45" s="69">
        <f t="shared" ref="BA45:BA70" si="122">IF(AV8&gt;0,BA8/AV8*100,0)</f>
        <v>49.100665207401008</v>
      </c>
      <c r="BB45" s="69">
        <f t="shared" ref="BB45:BB70" si="123">IF(AV8&gt;0,(BB8/AV8)*100,0)</f>
        <v>47.327615484216096</v>
      </c>
      <c r="BD45" t="str">
        <f>AH45</f>
        <v>11 Corporate managers and directors</v>
      </c>
      <c r="BE45" s="18">
        <f t="shared" ref="BE45:BI54" si="124">BE8/BE$35*100</f>
        <v>6.6430075779847524</v>
      </c>
      <c r="BF45" s="18">
        <f t="shared" si="124"/>
        <v>7.2759701265546859</v>
      </c>
      <c r="BG45" s="18">
        <f t="shared" si="124"/>
        <v>7.6615324108150142</v>
      </c>
      <c r="BH45" s="18">
        <f t="shared" si="124"/>
        <v>6.737068862789708</v>
      </c>
      <c r="BI45" s="18">
        <f t="shared" si="124"/>
        <v>7.2199026463017413</v>
      </c>
      <c r="BK45" s="68">
        <f t="shared" ref="BK45:BK70" si="125">IF(BG8&gt;0,(BK8/BG8)*100,0)</f>
        <v>-6.4031440911228072</v>
      </c>
      <c r="BL45" s="69">
        <f t="shared" ref="BL45:BL70" si="126">IF(BG8&gt;0,BL8/BG8*100,0)</f>
        <v>40.002264901985981</v>
      </c>
      <c r="BM45" s="69">
        <f t="shared" ref="BM45:BM70" si="127">IF(BG8&gt;0,(BM8/BG8)*100,0)</f>
        <v>33.599120810863177</v>
      </c>
      <c r="BO45" t="str">
        <f>AS45</f>
        <v>11 Corporate managers and directors</v>
      </c>
      <c r="BP45" s="18">
        <f t="shared" ref="BP45:BT54" si="128">BP8/BP$35*100</f>
        <v>5.460337306909814</v>
      </c>
      <c r="BQ45" s="18">
        <f t="shared" si="128"/>
        <v>6.0513617389768859</v>
      </c>
      <c r="BR45" s="18">
        <f t="shared" si="128"/>
        <v>6.2785545804015772</v>
      </c>
      <c r="BS45" s="18">
        <f t="shared" si="128"/>
        <v>5.4583687770418754</v>
      </c>
      <c r="BT45" s="18">
        <f t="shared" si="128"/>
        <v>5.3419808623832941</v>
      </c>
      <c r="BV45" s="68">
        <f t="shared" ref="BV45:BV70" si="129">IF(BR8&gt;0,(BV8/BR8)*100,0)</f>
        <v>-28.453657453359877</v>
      </c>
      <c r="BW45" s="69">
        <f t="shared" ref="BW45:BW70" si="130">IF(BR8&gt;0,BW8/BR8*100,0)</f>
        <v>36.917695470441195</v>
      </c>
      <c r="BX45" s="69">
        <f t="shared" ref="BX45:BX70" si="131">IF(BR8&gt;0,(BX8/BR8)*100,0)</f>
        <v>8.4640380170813234</v>
      </c>
      <c r="BZ45" t="str">
        <f>BD45</f>
        <v>11 Corporate managers and directors</v>
      </c>
      <c r="CA45" s="18">
        <f t="shared" ref="CA45:CE54" si="132">CA8/CA$35*100</f>
        <v>5.5268731022435338</v>
      </c>
      <c r="CB45" s="18">
        <f t="shared" si="132"/>
        <v>6.1631975865790807</v>
      </c>
      <c r="CC45" s="18">
        <f t="shared" si="132"/>
        <v>6.9907477810538676</v>
      </c>
      <c r="CD45" s="18">
        <f t="shared" si="132"/>
        <v>6.8142905072524433</v>
      </c>
      <c r="CE45" s="18">
        <f t="shared" si="132"/>
        <v>7.6955614155790064</v>
      </c>
      <c r="CG45" s="68">
        <f t="shared" ref="CG45:CG70" si="133">IF(CC8&gt;0,(CG8/CC8)*100,0)</f>
        <v>-28.451268294124677</v>
      </c>
      <c r="CH45" s="69">
        <f t="shared" ref="CH45:CH70" si="134">IF(CC8&gt;0,CH8/CC8*100,0)</f>
        <v>36.973461671111131</v>
      </c>
      <c r="CI45" s="69">
        <f t="shared" ref="CI45:CI70" si="135">IF(CC8&gt;0,(CI8/CC8)*100,0)</f>
        <v>8.5221933769864542</v>
      </c>
      <c r="CK45" t="str">
        <f>BO45</f>
        <v>11 Corporate managers and directors</v>
      </c>
      <c r="CL45" s="18">
        <f t="shared" ref="CL45:CP54" si="136">CL8/CL$35*100</f>
        <v>3.10028927614974</v>
      </c>
      <c r="CM45" s="18">
        <f t="shared" si="136"/>
        <v>3.7707763241835757</v>
      </c>
      <c r="CN45" s="18">
        <f t="shared" si="136"/>
        <v>3.9928926699119032</v>
      </c>
      <c r="CO45" s="18">
        <f t="shared" si="136"/>
        <v>4.6373116467951281</v>
      </c>
      <c r="CP45" s="18">
        <f t="shared" si="136"/>
        <v>6.0170343625596034</v>
      </c>
      <c r="CR45" s="68">
        <f t="shared" ref="CR45:CR70" si="137">IF(CN8&gt;0,(CR8/CN8)*100,0)</f>
        <v>32.527843143637128</v>
      </c>
      <c r="CS45" s="69">
        <f t="shared" ref="CS45:CS70" si="138">IF(CN8&gt;0,CS8/CN8*100,0)</f>
        <v>34.602971271657964</v>
      </c>
      <c r="CT45" s="69">
        <f t="shared" ref="CT45:CT70" si="139">IF(CN8&gt;0,(CT8/CN8)*100,0)</f>
        <v>67.130814415295092</v>
      </c>
    </row>
    <row r="46" spans="1:98" x14ac:dyDescent="0.2">
      <c r="A46" t="str">
        <f t="shared" si="103"/>
        <v>12 Other managers and proprietors</v>
      </c>
      <c r="B46" s="18">
        <f t="shared" si="104"/>
        <v>2.9795430969136736</v>
      </c>
      <c r="C46" s="18">
        <f t="shared" si="104"/>
        <v>3.1815399593105491</v>
      </c>
      <c r="D46" s="18">
        <f t="shared" si="104"/>
        <v>3.0129538986347395</v>
      </c>
      <c r="E46" s="18">
        <f t="shared" si="104"/>
        <v>3.0704895359722428</v>
      </c>
      <c r="F46" s="18">
        <f t="shared" si="104"/>
        <v>3.2685974510001659</v>
      </c>
      <c r="H46" s="68">
        <f t="shared" si="105"/>
        <v>60.179064189938281</v>
      </c>
      <c r="I46" s="69">
        <f t="shared" si="106"/>
        <v>79.955329805528393</v>
      </c>
      <c r="J46" s="69">
        <f t="shared" si="107"/>
        <v>140.13439399546667</v>
      </c>
      <c r="L46" t="str">
        <f t="shared" ref="L46:L69" si="140">A46</f>
        <v>12 Other managers and proprietors</v>
      </c>
      <c r="M46" s="18">
        <f t="shared" si="108"/>
        <v>3.6275043428712328</v>
      </c>
      <c r="N46" s="18">
        <f t="shared" si="108"/>
        <v>3.6512539423648791</v>
      </c>
      <c r="O46" s="18">
        <f t="shared" si="108"/>
        <v>3.6977661848821195</v>
      </c>
      <c r="P46" s="18">
        <f t="shared" si="108"/>
        <v>3.7445175836759002</v>
      </c>
      <c r="Q46" s="18">
        <f t="shared" si="108"/>
        <v>4.0234215729439669</v>
      </c>
      <c r="S46" s="68">
        <f t="shared" si="109"/>
        <v>60.979637970042489</v>
      </c>
      <c r="T46" s="69">
        <f t="shared" si="110"/>
        <v>78.714513825714889</v>
      </c>
      <c r="U46" s="69">
        <f t="shared" si="111"/>
        <v>139.69415179575739</v>
      </c>
      <c r="W46" t="str">
        <f t="shared" ref="W46:W69" si="141">A46</f>
        <v>12 Other managers and proprietors</v>
      </c>
      <c r="X46" s="18">
        <f t="shared" si="112"/>
        <v>4.0137014472326129</v>
      </c>
      <c r="Y46" s="18">
        <f t="shared" si="112"/>
        <v>4.0191195335967453</v>
      </c>
      <c r="Z46" s="18">
        <f t="shared" si="112"/>
        <v>3.9153054193180097</v>
      </c>
      <c r="AA46" s="18">
        <f t="shared" si="112"/>
        <v>3.9290116678258435</v>
      </c>
      <c r="AB46" s="18">
        <f t="shared" si="112"/>
        <v>4.1060140446682745</v>
      </c>
      <c r="AD46" s="68">
        <f t="shared" si="113"/>
        <v>30.283002022185389</v>
      </c>
      <c r="AE46" s="69">
        <f t="shared" si="114"/>
        <v>72.534599492528613</v>
      </c>
      <c r="AF46" s="69">
        <f t="shared" si="115"/>
        <v>102.81760151471401</v>
      </c>
      <c r="AH46" t="str">
        <f t="shared" ref="AH46:AH69" si="142">L46</f>
        <v>12 Other managers and proprietors</v>
      </c>
      <c r="AI46" s="18">
        <f t="shared" si="116"/>
        <v>3.889248474172776</v>
      </c>
      <c r="AJ46" s="18">
        <f t="shared" si="116"/>
        <v>4.2744942976774372</v>
      </c>
      <c r="AK46" s="18">
        <f t="shared" si="116"/>
        <v>4.4170831644448123</v>
      </c>
      <c r="AL46" s="18">
        <f t="shared" si="116"/>
        <v>4.4646353855197942</v>
      </c>
      <c r="AM46" s="18">
        <f t="shared" si="116"/>
        <v>4.8680538647319329</v>
      </c>
      <c r="AO46" s="68">
        <f t="shared" si="117"/>
        <v>23.312000146505422</v>
      </c>
      <c r="AP46" s="69">
        <f t="shared" si="118"/>
        <v>69.819159066589805</v>
      </c>
      <c r="AQ46" s="69">
        <f t="shared" si="119"/>
        <v>93.131159213095216</v>
      </c>
      <c r="AS46" t="str">
        <f t="shared" ref="AS46:AS69" si="143">W46</f>
        <v>12 Other managers and proprietors</v>
      </c>
      <c r="AT46" s="18">
        <f t="shared" si="120"/>
        <v>4.5450276916584906</v>
      </c>
      <c r="AU46" s="18">
        <f t="shared" si="120"/>
        <v>4.4815224607420507</v>
      </c>
      <c r="AV46" s="18">
        <f t="shared" si="120"/>
        <v>4.4603227749714351</v>
      </c>
      <c r="AW46" s="18">
        <f t="shared" si="120"/>
        <v>4.670055213297811</v>
      </c>
      <c r="AX46" s="18">
        <f t="shared" si="120"/>
        <v>4.8226571869704884</v>
      </c>
      <c r="AZ46" s="68">
        <f t="shared" si="121"/>
        <v>28.307282031003961</v>
      </c>
      <c r="BA46" s="69">
        <f t="shared" si="122"/>
        <v>68.590223031070991</v>
      </c>
      <c r="BB46" s="69">
        <f t="shared" si="123"/>
        <v>96.897505062074941</v>
      </c>
      <c r="BD46" t="str">
        <f t="shared" ref="BD46:BD69" si="144">AH46</f>
        <v>12 Other managers and proprietors</v>
      </c>
      <c r="BE46" s="18">
        <f t="shared" si="124"/>
        <v>3.2009089826748411</v>
      </c>
      <c r="BF46" s="18">
        <f t="shared" si="124"/>
        <v>2.9801022398614636</v>
      </c>
      <c r="BG46" s="18">
        <f t="shared" si="124"/>
        <v>3.0416108077506689</v>
      </c>
      <c r="BH46" s="18">
        <f t="shared" si="124"/>
        <v>2.9678640941076395</v>
      </c>
      <c r="BI46" s="18">
        <f t="shared" si="124"/>
        <v>3.076078318297101</v>
      </c>
      <c r="BK46" s="68">
        <f t="shared" si="125"/>
        <v>0.44754058642278549</v>
      </c>
      <c r="BL46" s="69">
        <f t="shared" si="126"/>
        <v>46.625200108872811</v>
      </c>
      <c r="BM46" s="69">
        <f t="shared" si="127"/>
        <v>47.0727406952956</v>
      </c>
      <c r="BO46" t="str">
        <f t="shared" ref="BO46:BO69" si="145">AS46</f>
        <v>12 Other managers and proprietors</v>
      </c>
      <c r="BP46" s="18">
        <f t="shared" si="128"/>
        <v>3.2277376908183593</v>
      </c>
      <c r="BQ46" s="18">
        <f t="shared" si="128"/>
        <v>3.2423307350959671</v>
      </c>
      <c r="BR46" s="18">
        <f t="shared" si="128"/>
        <v>3.3879765172755398</v>
      </c>
      <c r="BS46" s="18">
        <f t="shared" si="128"/>
        <v>3.5477220228167092</v>
      </c>
      <c r="BT46" s="18">
        <f t="shared" si="128"/>
        <v>4.0108810165680513</v>
      </c>
      <c r="BV46" s="68">
        <f t="shared" si="129"/>
        <v>-0.44933374761978484</v>
      </c>
      <c r="BW46" s="69">
        <f t="shared" si="130"/>
        <v>53.672180128689362</v>
      </c>
      <c r="BX46" s="69">
        <f t="shared" si="131"/>
        <v>53.22284638106958</v>
      </c>
      <c r="BZ46" t="str">
        <f t="shared" ref="BZ46:BZ69" si="146">BD46</f>
        <v>12 Other managers and proprietors</v>
      </c>
      <c r="CA46" s="18">
        <f t="shared" si="132"/>
        <v>2.9742523056483181</v>
      </c>
      <c r="CB46" s="18">
        <f t="shared" si="132"/>
        <v>2.9710418784560657</v>
      </c>
      <c r="CC46" s="18">
        <f t="shared" si="132"/>
        <v>2.9618921886156913</v>
      </c>
      <c r="CD46" s="18">
        <f t="shared" si="132"/>
        <v>3.1730065132813774</v>
      </c>
      <c r="CE46" s="18">
        <f t="shared" si="132"/>
        <v>3.6019619860936998</v>
      </c>
      <c r="CG46" s="68">
        <f t="shared" si="133"/>
        <v>-20.958505446214307</v>
      </c>
      <c r="CH46" s="69">
        <f t="shared" si="134"/>
        <v>41.651907825530479</v>
      </c>
      <c r="CI46" s="69">
        <f t="shared" si="135"/>
        <v>20.693402379316169</v>
      </c>
      <c r="CK46" t="str">
        <f t="shared" ref="CK46:CK69" si="147">BO46</f>
        <v>12 Other managers and proprietors</v>
      </c>
      <c r="CL46" s="18">
        <f t="shared" si="136"/>
        <v>3.0257767148257031</v>
      </c>
      <c r="CM46" s="18">
        <f t="shared" si="136"/>
        <v>3.1018713741724255</v>
      </c>
      <c r="CN46" s="18">
        <f t="shared" si="136"/>
        <v>3.1318831702044201</v>
      </c>
      <c r="CO46" s="18">
        <f t="shared" si="136"/>
        <v>4.0031478197513835</v>
      </c>
      <c r="CP46" s="18">
        <f t="shared" si="136"/>
        <v>5.4868764621397972</v>
      </c>
      <c r="CR46" s="68">
        <f t="shared" si="137"/>
        <v>54.074903269105825</v>
      </c>
      <c r="CS46" s="69">
        <f t="shared" si="138"/>
        <v>43.153467350963695</v>
      </c>
      <c r="CT46" s="69">
        <f t="shared" si="139"/>
        <v>97.228370620069512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20.383142062183321</v>
      </c>
      <c r="C47" s="18">
        <f t="shared" si="104"/>
        <v>20.530811389624439</v>
      </c>
      <c r="D47" s="18">
        <f t="shared" si="104"/>
        <v>20.347883612857693</v>
      </c>
      <c r="E47" s="18">
        <f t="shared" si="104"/>
        <v>22.602172520986805</v>
      </c>
      <c r="F47" s="18">
        <f t="shared" si="104"/>
        <v>22.957673672436911</v>
      </c>
      <c r="H47" s="68">
        <f t="shared" si="105"/>
        <v>66.588659858214001</v>
      </c>
      <c r="I47" s="69">
        <f t="shared" si="106"/>
        <v>53.008349195218699</v>
      </c>
      <c r="J47" s="69">
        <f t="shared" si="107"/>
        <v>119.59700905343271</v>
      </c>
      <c r="L47" t="str">
        <f t="shared" si="140"/>
        <v>21 Science, research, engineering and technology professionals</v>
      </c>
      <c r="M47" s="18">
        <f t="shared" si="108"/>
        <v>10.910286575391444</v>
      </c>
      <c r="N47" s="18">
        <f t="shared" si="108"/>
        <v>10.984789580653963</v>
      </c>
      <c r="O47" s="18">
        <f t="shared" si="108"/>
        <v>11.584439719419759</v>
      </c>
      <c r="P47" s="18">
        <f t="shared" si="108"/>
        <v>13.860186825215678</v>
      </c>
      <c r="Q47" s="18">
        <f t="shared" si="108"/>
        <v>14.760784409308366</v>
      </c>
      <c r="S47" s="68">
        <f t="shared" si="109"/>
        <v>88.516451321058582</v>
      </c>
      <c r="T47" s="69">
        <f t="shared" si="110"/>
        <v>61.699267739202504</v>
      </c>
      <c r="U47" s="69">
        <f t="shared" si="111"/>
        <v>150.21571906026108</v>
      </c>
      <c r="W47" t="str">
        <f t="shared" si="141"/>
        <v>21 Science, research, engineering and technology professionals</v>
      </c>
      <c r="X47" s="18">
        <f t="shared" si="112"/>
        <v>10.001363938963967</v>
      </c>
      <c r="Y47" s="18">
        <f t="shared" si="112"/>
        <v>9.6823486389122611</v>
      </c>
      <c r="Z47" s="18">
        <f t="shared" si="112"/>
        <v>9.6884775454624581</v>
      </c>
      <c r="AA47" s="18">
        <f t="shared" si="112"/>
        <v>11.017272948609616</v>
      </c>
      <c r="AB47" s="18">
        <f t="shared" si="112"/>
        <v>10.508390473307575</v>
      </c>
      <c r="AD47" s="68">
        <f t="shared" si="113"/>
        <v>34.745303550031586</v>
      </c>
      <c r="AE47" s="69">
        <f t="shared" si="114"/>
        <v>49.945831005242582</v>
      </c>
      <c r="AF47" s="69">
        <f t="shared" si="115"/>
        <v>84.691134555274175</v>
      </c>
      <c r="AH47" t="str">
        <f t="shared" si="142"/>
        <v>21 Science, research, engineering and technology professionals</v>
      </c>
      <c r="AI47" s="18">
        <f t="shared" si="116"/>
        <v>3.5184602254178223</v>
      </c>
      <c r="AJ47" s="18">
        <f t="shared" si="116"/>
        <v>3.5871446490665053</v>
      </c>
      <c r="AK47" s="18">
        <f t="shared" si="116"/>
        <v>3.7993432955767181</v>
      </c>
      <c r="AL47" s="18">
        <f t="shared" si="116"/>
        <v>4.5868621614542446</v>
      </c>
      <c r="AM47" s="18">
        <f t="shared" si="116"/>
        <v>4.8200388699689327</v>
      </c>
      <c r="AO47" s="68">
        <f t="shared" si="117"/>
        <v>41.947434329882036</v>
      </c>
      <c r="AP47" s="69">
        <f t="shared" si="118"/>
        <v>49.861318507061348</v>
      </c>
      <c r="AQ47" s="69">
        <f t="shared" si="119"/>
        <v>91.80875283694337</v>
      </c>
      <c r="AS47" t="str">
        <f t="shared" si="143"/>
        <v>21 Science, research, engineering and technology professionals</v>
      </c>
      <c r="AT47" s="18">
        <f t="shared" si="120"/>
        <v>9.254406791840923</v>
      </c>
      <c r="AU47" s="18">
        <f t="shared" si="120"/>
        <v>9.0029676086496142</v>
      </c>
      <c r="AV47" s="18">
        <f t="shared" si="120"/>
        <v>8.9670634886910214</v>
      </c>
      <c r="AW47" s="18">
        <f t="shared" si="120"/>
        <v>9.5883109930134225</v>
      </c>
      <c r="AX47" s="18">
        <f t="shared" si="120"/>
        <v>8.6703953450748781</v>
      </c>
      <c r="AZ47" s="68">
        <f t="shared" si="121"/>
        <v>14.741324123911939</v>
      </c>
      <c r="BA47" s="69">
        <f t="shared" si="122"/>
        <v>40.866707410653746</v>
      </c>
      <c r="BB47" s="69">
        <f t="shared" si="123"/>
        <v>55.608031534565683</v>
      </c>
      <c r="BD47" t="str">
        <f t="shared" si="144"/>
        <v>21 Science, research, engineering and technology professionals</v>
      </c>
      <c r="BE47" s="18">
        <f t="shared" si="124"/>
        <v>3.4785456238418186</v>
      </c>
      <c r="BF47" s="18">
        <f t="shared" si="124"/>
        <v>3.540398451130633</v>
      </c>
      <c r="BG47" s="18">
        <f t="shared" si="124"/>
        <v>3.7832005395526154</v>
      </c>
      <c r="BH47" s="18">
        <f t="shared" si="124"/>
        <v>4.375140772110754</v>
      </c>
      <c r="BI47" s="18">
        <f t="shared" si="124"/>
        <v>4.4650288658646984</v>
      </c>
      <c r="BK47" s="68">
        <f t="shared" si="125"/>
        <v>17.222362460307039</v>
      </c>
      <c r="BL47" s="69">
        <f t="shared" si="126"/>
        <v>32.17023680003534</v>
      </c>
      <c r="BM47" s="69">
        <f t="shared" si="127"/>
        <v>49.392599260342379</v>
      </c>
      <c r="BO47" t="str">
        <f t="shared" si="145"/>
        <v>21 Science, research, engineering and technology professionals</v>
      </c>
      <c r="BP47" s="18">
        <f t="shared" si="128"/>
        <v>2.5779714691172049</v>
      </c>
      <c r="BQ47" s="18">
        <f t="shared" si="128"/>
        <v>2.8025290366938571</v>
      </c>
      <c r="BR47" s="18">
        <f t="shared" si="128"/>
        <v>2.957101386873255</v>
      </c>
      <c r="BS47" s="18">
        <f t="shared" si="128"/>
        <v>3.6082338747248581</v>
      </c>
      <c r="BT47" s="18">
        <f t="shared" si="128"/>
        <v>3.9996087058910499</v>
      </c>
      <c r="BV47" s="68">
        <f t="shared" si="129"/>
        <v>13.735508525087486</v>
      </c>
      <c r="BW47" s="69">
        <f t="shared" si="130"/>
        <v>37.6504867045239</v>
      </c>
      <c r="BX47" s="69">
        <f t="shared" si="131"/>
        <v>51.385995229611382</v>
      </c>
      <c r="BZ47" t="str">
        <f t="shared" si="146"/>
        <v>21 Science, research, engineering and technology professionals</v>
      </c>
      <c r="CA47" s="18">
        <f t="shared" si="132"/>
        <v>2.3063085244329624</v>
      </c>
      <c r="CB47" s="18">
        <f t="shared" si="132"/>
        <v>2.3671603517531716</v>
      </c>
      <c r="CC47" s="18">
        <f t="shared" si="132"/>
        <v>2.624403914697357</v>
      </c>
      <c r="CD47" s="18">
        <f t="shared" si="132"/>
        <v>3.3947785474189835</v>
      </c>
      <c r="CE47" s="18">
        <f t="shared" si="132"/>
        <v>3.2679675664877008</v>
      </c>
      <c r="CG47" s="68">
        <f t="shared" si="133"/>
        <v>-19.065753921922028</v>
      </c>
      <c r="CH47" s="69">
        <f t="shared" si="134"/>
        <v>31.94839940372627</v>
      </c>
      <c r="CI47" s="69">
        <f t="shared" si="135"/>
        <v>12.882645481804241</v>
      </c>
      <c r="CK47" t="str">
        <f t="shared" si="147"/>
        <v>21 Science, research, engineering and technology professionals</v>
      </c>
      <c r="CL47" s="18">
        <f t="shared" si="136"/>
        <v>1.4089557715408085</v>
      </c>
      <c r="CM47" s="18">
        <f t="shared" si="136"/>
        <v>1.8281220687004722</v>
      </c>
      <c r="CN47" s="18">
        <f t="shared" si="136"/>
        <v>2.1197170384316042</v>
      </c>
      <c r="CO47" s="18">
        <f t="shared" si="136"/>
        <v>3.731399635703772</v>
      </c>
      <c r="CP47" s="18">
        <f t="shared" si="136"/>
        <v>5.86288235934793</v>
      </c>
      <c r="CR47" s="68">
        <f t="shared" si="137"/>
        <v>143.24591970045662</v>
      </c>
      <c r="CS47" s="69">
        <f t="shared" si="138"/>
        <v>52.511014578184046</v>
      </c>
      <c r="CT47" s="69">
        <f t="shared" si="139"/>
        <v>195.7569342786407</v>
      </c>
    </row>
    <row r="48" spans="1:98" x14ac:dyDescent="0.2">
      <c r="A48" t="str">
        <f t="shared" si="103"/>
        <v>22 Health professionals</v>
      </c>
      <c r="B48" s="18">
        <f t="shared" si="104"/>
        <v>14.57785887653028</v>
      </c>
      <c r="C48" s="18">
        <f t="shared" si="104"/>
        <v>15.92264034235413</v>
      </c>
      <c r="D48" s="18">
        <f t="shared" si="104"/>
        <v>15.656534267362938</v>
      </c>
      <c r="E48" s="18">
        <f t="shared" si="104"/>
        <v>15.529524942674714</v>
      </c>
      <c r="F48" s="18">
        <f t="shared" si="104"/>
        <v>14.661851698132461</v>
      </c>
      <c r="H48" s="68">
        <f t="shared" si="105"/>
        <v>38.27064554839523</v>
      </c>
      <c r="I48" s="69">
        <f t="shared" si="106"/>
        <v>61.093847244114087</v>
      </c>
      <c r="J48" s="69">
        <f t="shared" si="107"/>
        <v>99.36449279250931</v>
      </c>
      <c r="L48" t="str">
        <f t="shared" si="140"/>
        <v>22 Health professionals</v>
      </c>
      <c r="M48" s="18">
        <f t="shared" si="108"/>
        <v>6.4232481873915743</v>
      </c>
      <c r="N48" s="18">
        <f t="shared" si="108"/>
        <v>7.0068807471596415</v>
      </c>
      <c r="O48" s="18">
        <f t="shared" si="108"/>
        <v>6.90129527275906</v>
      </c>
      <c r="P48" s="18">
        <f t="shared" si="108"/>
        <v>6.4427437190567813</v>
      </c>
      <c r="Q48" s="18">
        <f t="shared" si="108"/>
        <v>5.8534606655675958</v>
      </c>
      <c r="S48" s="68">
        <f t="shared" si="109"/>
        <v>25.486483116772252</v>
      </c>
      <c r="T48" s="69">
        <f t="shared" si="110"/>
        <v>61.376460036496496</v>
      </c>
      <c r="U48" s="69">
        <f t="shared" si="111"/>
        <v>86.862943153268759</v>
      </c>
      <c r="W48" t="str">
        <f t="shared" si="141"/>
        <v>22 Health professionals</v>
      </c>
      <c r="X48" s="18">
        <f t="shared" si="112"/>
        <v>6.6921071956702942</v>
      </c>
      <c r="Y48" s="18">
        <f t="shared" si="112"/>
        <v>7.3413789859302465</v>
      </c>
      <c r="Z48" s="18">
        <f t="shared" si="112"/>
        <v>7.2813193642179543</v>
      </c>
      <c r="AA48" s="18">
        <f t="shared" si="112"/>
        <v>6.747415993700753</v>
      </c>
      <c r="AB48" s="18">
        <f t="shared" si="112"/>
        <v>6.218332853546312</v>
      </c>
      <c r="AD48" s="68">
        <f t="shared" si="113"/>
        <v>6.0954739728839797</v>
      </c>
      <c r="AE48" s="69">
        <f t="shared" si="114"/>
        <v>57.982839520491581</v>
      </c>
      <c r="AF48" s="69">
        <f t="shared" si="115"/>
        <v>64.07831349337556</v>
      </c>
      <c r="AH48" t="str">
        <f t="shared" si="142"/>
        <v>22 Health professionals</v>
      </c>
      <c r="AI48" s="18">
        <f t="shared" si="116"/>
        <v>11.493141106958724</v>
      </c>
      <c r="AJ48" s="18">
        <f t="shared" si="116"/>
        <v>9.1785406091664576</v>
      </c>
      <c r="AK48" s="18">
        <f t="shared" si="116"/>
        <v>8.1879684948416305</v>
      </c>
      <c r="AL48" s="18">
        <f t="shared" si="116"/>
        <v>4.3684595012960692</v>
      </c>
      <c r="AM48" s="18">
        <f t="shared" si="116"/>
        <v>1.5324151572119102</v>
      </c>
      <c r="AO48" s="68">
        <f t="shared" si="117"/>
        <v>-79.059559203315004</v>
      </c>
      <c r="AP48" s="69">
        <f t="shared" si="118"/>
        <v>18.132157956203933</v>
      </c>
      <c r="AQ48" s="69">
        <f t="shared" si="119"/>
        <v>-60.927401247111071</v>
      </c>
      <c r="AS48" t="str">
        <f t="shared" si="143"/>
        <v>22 Health professionals</v>
      </c>
      <c r="AT48" s="18">
        <f t="shared" si="120"/>
        <v>1.6504689343814276</v>
      </c>
      <c r="AU48" s="18">
        <f t="shared" si="120"/>
        <v>1.7585874807377901</v>
      </c>
      <c r="AV48" s="18">
        <f t="shared" si="120"/>
        <v>1.9663429297453245</v>
      </c>
      <c r="AW48" s="18">
        <f t="shared" si="120"/>
        <v>1.9293328867335826</v>
      </c>
      <c r="AX48" s="18">
        <f t="shared" si="120"/>
        <v>1.816175239707924</v>
      </c>
      <c r="AZ48" s="68">
        <f t="shared" si="121"/>
        <v>9.6048295773837769</v>
      </c>
      <c r="BA48" s="69">
        <f t="shared" si="122"/>
        <v>53.546967181222996</v>
      </c>
      <c r="BB48" s="69">
        <f t="shared" si="123"/>
        <v>63.151796758606771</v>
      </c>
      <c r="BD48" t="str">
        <f t="shared" si="144"/>
        <v>22 Health professionals</v>
      </c>
      <c r="BE48" s="18">
        <f t="shared" si="124"/>
        <v>1.6730382514178226</v>
      </c>
      <c r="BF48" s="18">
        <f t="shared" si="124"/>
        <v>2.0362573853208894</v>
      </c>
      <c r="BG48" s="18">
        <f t="shared" si="124"/>
        <v>2.1262900215727116</v>
      </c>
      <c r="BH48" s="18">
        <f t="shared" si="124"/>
        <v>2.1457361130499986</v>
      </c>
      <c r="BI48" s="18">
        <f t="shared" si="124"/>
        <v>2.3195894797579784</v>
      </c>
      <c r="BK48" s="68">
        <f t="shared" si="125"/>
        <v>8.351316152161818</v>
      </c>
      <c r="BL48" s="69">
        <f t="shared" si="126"/>
        <v>58.400188765009673</v>
      </c>
      <c r="BM48" s="69">
        <f t="shared" si="127"/>
        <v>66.751504917171488</v>
      </c>
      <c r="BO48" t="str">
        <f t="shared" si="145"/>
        <v>22 Health professionals</v>
      </c>
      <c r="BP48" s="18">
        <f t="shared" si="128"/>
        <v>1.2803212538307482</v>
      </c>
      <c r="BQ48" s="18">
        <f t="shared" si="128"/>
        <v>1.4255214863438859</v>
      </c>
      <c r="BR48" s="18">
        <f t="shared" si="128"/>
        <v>1.5694896402432985</v>
      </c>
      <c r="BS48" s="18">
        <f t="shared" si="128"/>
        <v>1.5519214654446427</v>
      </c>
      <c r="BT48" s="18">
        <f t="shared" si="128"/>
        <v>1.4786772887342594</v>
      </c>
      <c r="BV48" s="68">
        <f t="shared" si="129"/>
        <v>-20.775458803496054</v>
      </c>
      <c r="BW48" s="69">
        <f t="shared" si="130"/>
        <v>43.120289667518172</v>
      </c>
      <c r="BX48" s="69">
        <f t="shared" si="131"/>
        <v>22.344830864022118</v>
      </c>
      <c r="BZ48" t="str">
        <f t="shared" si="146"/>
        <v>22 Health professionals</v>
      </c>
      <c r="CA48" s="18">
        <f t="shared" si="132"/>
        <v>1.1034679729693959</v>
      </c>
      <c r="CB48" s="18">
        <f t="shared" si="132"/>
        <v>1.4539307095227207</v>
      </c>
      <c r="CC48" s="18">
        <f t="shared" si="132"/>
        <v>1.3731269993295305</v>
      </c>
      <c r="CD48" s="18">
        <f t="shared" si="132"/>
        <v>1.4600460196620411</v>
      </c>
      <c r="CE48" s="18">
        <f t="shared" si="132"/>
        <v>1.405278342145422</v>
      </c>
      <c r="CG48" s="68">
        <f t="shared" si="133"/>
        <v>-33.482347922480692</v>
      </c>
      <c r="CH48" s="69">
        <f t="shared" si="134"/>
        <v>38.550893113213775</v>
      </c>
      <c r="CI48" s="69">
        <f t="shared" si="135"/>
        <v>5.068545190733083</v>
      </c>
      <c r="CK48" t="str">
        <f t="shared" si="147"/>
        <v>22 Health professionals</v>
      </c>
      <c r="CL48" s="18">
        <f t="shared" si="136"/>
        <v>0.33429626012781627</v>
      </c>
      <c r="CM48" s="18">
        <f t="shared" si="136"/>
        <v>0.53089583695862808</v>
      </c>
      <c r="CN48" s="18">
        <f t="shared" si="136"/>
        <v>0.62983447958157379</v>
      </c>
      <c r="CO48" s="18">
        <f t="shared" si="136"/>
        <v>0.94903438880810231</v>
      </c>
      <c r="CP48" s="18">
        <f t="shared" si="136"/>
        <v>1.7753930059757124</v>
      </c>
      <c r="CR48" s="68">
        <f t="shared" si="137"/>
        <v>147.90218089567034</v>
      </c>
      <c r="CS48" s="69">
        <f t="shared" si="138"/>
        <v>62.217261527775356</v>
      </c>
      <c r="CT48" s="69">
        <f t="shared" si="139"/>
        <v>210.11944242344569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27.584772500577266</v>
      </c>
      <c r="C49" s="18">
        <f t="shared" si="104"/>
        <v>26.010033944399634</v>
      </c>
      <c r="D49" s="18">
        <f t="shared" si="104"/>
        <v>25.319453040745977</v>
      </c>
      <c r="E49" s="18">
        <f t="shared" si="104"/>
        <v>23.208297967777593</v>
      </c>
      <c r="F49" s="18">
        <f t="shared" si="104"/>
        <v>21.202517291117072</v>
      </c>
      <c r="H49" s="68">
        <f t="shared" si="105"/>
        <v>23.643106290591135</v>
      </c>
      <c r="I49" s="69">
        <f t="shared" si="106"/>
        <v>56.559004737615282</v>
      </c>
      <c r="J49" s="69">
        <f t="shared" si="107"/>
        <v>80.202111028206417</v>
      </c>
      <c r="L49" t="str">
        <f t="shared" si="140"/>
        <v>23 Teaching and other educational professionals</v>
      </c>
      <c r="M49" s="18">
        <f t="shared" si="108"/>
        <v>22.36395202858704</v>
      </c>
      <c r="N49" s="18">
        <f t="shared" si="108"/>
        <v>21.396908646068347</v>
      </c>
      <c r="O49" s="18">
        <f t="shared" si="108"/>
        <v>20.264105028373287</v>
      </c>
      <c r="P49" s="18">
        <f t="shared" si="108"/>
        <v>18.38317178680412</v>
      </c>
      <c r="Q49" s="18">
        <f t="shared" si="108"/>
        <v>16.499385030690497</v>
      </c>
      <c r="S49" s="68">
        <f t="shared" si="109"/>
        <v>20.463418238016573</v>
      </c>
      <c r="T49" s="69">
        <f t="shared" si="110"/>
        <v>58.65982831705778</v>
      </c>
      <c r="U49" s="69">
        <f t="shared" si="111"/>
        <v>79.12324655507436</v>
      </c>
      <c r="W49" t="str">
        <f t="shared" si="141"/>
        <v>23 Teaching and other educational professionals</v>
      </c>
      <c r="X49" s="18">
        <f t="shared" si="112"/>
        <v>7.6421365645921311</v>
      </c>
      <c r="Y49" s="18">
        <f t="shared" si="112"/>
        <v>6.5125048186366064</v>
      </c>
      <c r="Z49" s="18">
        <f t="shared" si="112"/>
        <v>6.3408455629154927</v>
      </c>
      <c r="AA49" s="18">
        <f t="shared" si="112"/>
        <v>4.8433512576695019</v>
      </c>
      <c r="AB49" s="18">
        <f t="shared" si="112"/>
        <v>3.6043017779512221</v>
      </c>
      <c r="AD49" s="68">
        <f t="shared" si="113"/>
        <v>-29.383377413741346</v>
      </c>
      <c r="AE49" s="69">
        <f t="shared" si="114"/>
        <v>41.711590656242095</v>
      </c>
      <c r="AF49" s="69">
        <f t="shared" si="115"/>
        <v>12.328213242500748</v>
      </c>
      <c r="AH49" t="str">
        <f t="shared" si="142"/>
        <v>23 Teaching and other educational professionals</v>
      </c>
      <c r="AI49" s="18">
        <f t="shared" si="116"/>
        <v>3.3476694491387495</v>
      </c>
      <c r="AJ49" s="18">
        <f t="shared" si="116"/>
        <v>1.9784374439148138</v>
      </c>
      <c r="AK49" s="18">
        <f t="shared" si="116"/>
        <v>1.7392861287092969</v>
      </c>
      <c r="AL49" s="18">
        <f t="shared" si="116"/>
        <v>1.0245721281079578</v>
      </c>
      <c r="AM49" s="18">
        <f t="shared" si="116"/>
        <v>0.93038196102639015</v>
      </c>
      <c r="AO49" s="68">
        <f t="shared" si="117"/>
        <v>-40.148396343526869</v>
      </c>
      <c r="AP49" s="69">
        <f t="shared" si="118"/>
        <v>19.319698816513458</v>
      </c>
      <c r="AQ49" s="69">
        <f t="shared" si="119"/>
        <v>-20.828697527013411</v>
      </c>
      <c r="AS49" t="str">
        <f t="shared" si="143"/>
        <v>23 Teaching and other educational professionals</v>
      </c>
      <c r="AT49" s="18">
        <f t="shared" si="120"/>
        <v>0.94115849003743524</v>
      </c>
      <c r="AU49" s="18">
        <f t="shared" si="120"/>
        <v>0.86063657441776653</v>
      </c>
      <c r="AV49" s="18">
        <f t="shared" si="120"/>
        <v>0.87819986586279408</v>
      </c>
      <c r="AW49" s="18">
        <f t="shared" si="120"/>
        <v>0.69591650839731756</v>
      </c>
      <c r="AX49" s="18">
        <f t="shared" si="120"/>
        <v>0.56179212630923836</v>
      </c>
      <c r="AZ49" s="68">
        <f t="shared" si="121"/>
        <v>-24.087466946328703</v>
      </c>
      <c r="BA49" s="69">
        <f t="shared" si="122"/>
        <v>39.808624893351762</v>
      </c>
      <c r="BB49" s="69">
        <f t="shared" si="123"/>
        <v>15.721157947023057</v>
      </c>
      <c r="BD49" t="str">
        <f t="shared" si="144"/>
        <v>23 Teaching and other educational professionals</v>
      </c>
      <c r="BE49" s="18">
        <f t="shared" si="124"/>
        <v>0.88300893085140331</v>
      </c>
      <c r="BF49" s="18">
        <f t="shared" si="124"/>
        <v>0.87619694633938339</v>
      </c>
      <c r="BG49" s="18">
        <f t="shared" si="124"/>
        <v>0.94531403194428809</v>
      </c>
      <c r="BH49" s="18">
        <f t="shared" si="124"/>
        <v>0.90862285588126612</v>
      </c>
      <c r="BI49" s="18">
        <f t="shared" si="124"/>
        <v>1.0757704199046199</v>
      </c>
      <c r="BK49" s="68">
        <f t="shared" si="125"/>
        <v>13.028784118124703</v>
      </c>
      <c r="BL49" s="69">
        <f t="shared" si="126"/>
        <v>42.029068691743824</v>
      </c>
      <c r="BM49" s="69">
        <f t="shared" si="127"/>
        <v>55.057852809868535</v>
      </c>
      <c r="BO49" t="str">
        <f t="shared" si="145"/>
        <v>23 Teaching and other educational professionals</v>
      </c>
      <c r="BP49" s="18">
        <f t="shared" si="128"/>
        <v>0.74710802976600399</v>
      </c>
      <c r="BQ49" s="18">
        <f t="shared" si="128"/>
        <v>0.73013304341374918</v>
      </c>
      <c r="BR49" s="18">
        <f t="shared" si="128"/>
        <v>0.80360302390446225</v>
      </c>
      <c r="BS49" s="18">
        <f t="shared" si="128"/>
        <v>0.73641421432947596</v>
      </c>
      <c r="BT49" s="18">
        <f t="shared" si="128"/>
        <v>0.79315067119198923</v>
      </c>
      <c r="BV49" s="68">
        <f t="shared" si="129"/>
        <v>-17.003664527348082</v>
      </c>
      <c r="BW49" s="69">
        <f t="shared" si="130"/>
        <v>40.1338122066133</v>
      </c>
      <c r="BX49" s="69">
        <f t="shared" si="131"/>
        <v>23.130147679265221</v>
      </c>
      <c r="BZ49" t="str">
        <f t="shared" si="146"/>
        <v>23 Teaching and other educational professionals</v>
      </c>
      <c r="CA49" s="18">
        <f t="shared" si="132"/>
        <v>0.70577018155491866</v>
      </c>
      <c r="CB49" s="18">
        <f t="shared" si="132"/>
        <v>0.75913690880176588</v>
      </c>
      <c r="CC49" s="18">
        <f t="shared" si="132"/>
        <v>0.81288097095492517</v>
      </c>
      <c r="CD49" s="18">
        <f t="shared" si="132"/>
        <v>0.87807054495674519</v>
      </c>
      <c r="CE49" s="18">
        <f t="shared" si="132"/>
        <v>1.0730548959787301</v>
      </c>
      <c r="CG49" s="68">
        <f t="shared" si="133"/>
        <v>-14.201390776125484</v>
      </c>
      <c r="CH49" s="69">
        <f t="shared" si="134"/>
        <v>41.531597412637751</v>
      </c>
      <c r="CI49" s="69">
        <f t="shared" si="135"/>
        <v>27.330206636512266</v>
      </c>
      <c r="CK49" t="str">
        <f t="shared" si="147"/>
        <v>23 Teaching and other educational professionals</v>
      </c>
      <c r="CL49" s="18">
        <f t="shared" si="136"/>
        <v>0.34544526711268281</v>
      </c>
      <c r="CM49" s="18">
        <f t="shared" si="136"/>
        <v>0.47156837318245171</v>
      </c>
      <c r="CN49" s="18">
        <f t="shared" si="136"/>
        <v>0.59472896016335808</v>
      </c>
      <c r="CO49" s="18">
        <f t="shared" si="136"/>
        <v>0.8019495203871857</v>
      </c>
      <c r="CP49" s="18">
        <f t="shared" si="136"/>
        <v>1.1210401656862312</v>
      </c>
      <c r="CR49" s="68">
        <f t="shared" si="137"/>
        <v>65.77321529061804</v>
      </c>
      <c r="CS49" s="69">
        <f t="shared" si="138"/>
        <v>47.094715392065936</v>
      </c>
      <c r="CT49" s="69">
        <f t="shared" si="139"/>
        <v>112.86793068268398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7.548436631367152</v>
      </c>
      <c r="C50" s="18">
        <f t="shared" si="104"/>
        <v>7.7581064059720388</v>
      </c>
      <c r="D50" s="18">
        <f t="shared" si="104"/>
        <v>8.3160437600493147</v>
      </c>
      <c r="E50" s="18">
        <f t="shared" si="104"/>
        <v>8.4904433372755257</v>
      </c>
      <c r="F50" s="18">
        <f t="shared" si="104"/>
        <v>8.9499988987755454</v>
      </c>
      <c r="H50" s="68">
        <f t="shared" si="105"/>
        <v>58.906995661046622</v>
      </c>
      <c r="I50" s="69">
        <f t="shared" si="106"/>
        <v>64.173062331959713</v>
      </c>
      <c r="J50" s="69">
        <f t="shared" si="107"/>
        <v>123.08005799300633</v>
      </c>
      <c r="L50" t="str">
        <f t="shared" si="140"/>
        <v>24 Business, media and public service professionals</v>
      </c>
      <c r="M50" s="18">
        <f t="shared" si="108"/>
        <v>13.178818238362853</v>
      </c>
      <c r="N50" s="18">
        <f t="shared" si="108"/>
        <v>13.601756672892817</v>
      </c>
      <c r="O50" s="18">
        <f t="shared" si="108"/>
        <v>13.812029091022637</v>
      </c>
      <c r="P50" s="18">
        <f t="shared" si="108"/>
        <v>13.561905688239811</v>
      </c>
      <c r="Q50" s="18">
        <f t="shared" si="108"/>
        <v>13.232722882064079</v>
      </c>
      <c r="S50" s="68">
        <f t="shared" si="109"/>
        <v>41.744620674329276</v>
      </c>
      <c r="T50" s="69">
        <f t="shared" si="110"/>
        <v>60.825999177381249</v>
      </c>
      <c r="U50" s="69">
        <f t="shared" si="111"/>
        <v>102.57061985171052</v>
      </c>
      <c r="W50" t="str">
        <f t="shared" si="141"/>
        <v>24 Business, media and public service professionals</v>
      </c>
      <c r="X50" s="18">
        <f t="shared" si="112"/>
        <v>11.440929033861561</v>
      </c>
      <c r="Y50" s="18">
        <f t="shared" si="112"/>
        <v>11.591676364475274</v>
      </c>
      <c r="Z50" s="18">
        <f t="shared" si="112"/>
        <v>12.136862544726107</v>
      </c>
      <c r="AA50" s="18">
        <f t="shared" si="112"/>
        <v>11.714735405759196</v>
      </c>
      <c r="AB50" s="18">
        <f t="shared" si="112"/>
        <v>11.062213290070352</v>
      </c>
      <c r="AD50" s="68">
        <f t="shared" si="113"/>
        <v>13.231840513402304</v>
      </c>
      <c r="AE50" s="69">
        <f t="shared" si="114"/>
        <v>54.550597227210481</v>
      </c>
      <c r="AF50" s="69">
        <f t="shared" si="115"/>
        <v>67.782437740612792</v>
      </c>
      <c r="AH50" t="str">
        <f t="shared" si="142"/>
        <v>24 Business, media and public service professionals</v>
      </c>
      <c r="AI50" s="18">
        <f t="shared" si="116"/>
        <v>4.2869172901353991</v>
      </c>
      <c r="AJ50" s="18">
        <f t="shared" si="116"/>
        <v>4.1039313312673675</v>
      </c>
      <c r="AK50" s="18">
        <f t="shared" si="116"/>
        <v>4.4498469040888144</v>
      </c>
      <c r="AL50" s="18">
        <f t="shared" si="116"/>
        <v>4.0842080265880734</v>
      </c>
      <c r="AM50" s="18">
        <f t="shared" si="116"/>
        <v>3.9846002314716724</v>
      </c>
      <c r="AO50" s="68">
        <f t="shared" si="117"/>
        <v>0.19019681338300093</v>
      </c>
      <c r="AP50" s="69">
        <f t="shared" si="118"/>
        <v>36.116577922035034</v>
      </c>
      <c r="AQ50" s="69">
        <f t="shared" si="119"/>
        <v>36.306774735418038</v>
      </c>
      <c r="AS50" t="str">
        <f t="shared" si="143"/>
        <v>24 Business, media and public service professionals</v>
      </c>
      <c r="AT50" s="18">
        <f t="shared" si="120"/>
        <v>6.5574705683073979</v>
      </c>
      <c r="AU50" s="18">
        <f t="shared" si="120"/>
        <v>6.5171949801128477</v>
      </c>
      <c r="AV50" s="18">
        <f t="shared" si="120"/>
        <v>6.8288245953242095</v>
      </c>
      <c r="AW50" s="18">
        <f t="shared" si="120"/>
        <v>6.7790414419426588</v>
      </c>
      <c r="AX50" s="18">
        <f t="shared" si="120"/>
        <v>6.6046542083140451</v>
      </c>
      <c r="AZ50" s="68">
        <f t="shared" si="121"/>
        <v>14.77183588464113</v>
      </c>
      <c r="BA50" s="69">
        <f t="shared" si="122"/>
        <v>51.676867250249238</v>
      </c>
      <c r="BB50" s="69">
        <f t="shared" si="123"/>
        <v>66.448703134890366</v>
      </c>
      <c r="BD50" t="str">
        <f t="shared" si="144"/>
        <v>24 Business, media and public service professionals</v>
      </c>
      <c r="BE50" s="18">
        <f t="shared" si="124"/>
        <v>3.7511842347839068</v>
      </c>
      <c r="BF50" s="18">
        <f t="shared" si="124"/>
        <v>4.0427315233645631</v>
      </c>
      <c r="BG50" s="18">
        <f t="shared" si="124"/>
        <v>4.4975183770005538</v>
      </c>
      <c r="BH50" s="18">
        <f t="shared" si="124"/>
        <v>4.7216957757480111</v>
      </c>
      <c r="BI50" s="18">
        <f t="shared" si="124"/>
        <v>5.0904726551065513</v>
      </c>
      <c r="BK50" s="68">
        <f t="shared" si="125"/>
        <v>12.416671967626252</v>
      </c>
      <c r="BL50" s="69">
        <f t="shared" si="126"/>
        <v>43.645010515762863</v>
      </c>
      <c r="BM50" s="69">
        <f t="shared" si="127"/>
        <v>56.06168248338912</v>
      </c>
      <c r="BO50" t="str">
        <f t="shared" si="145"/>
        <v>24 Business, media and public service professionals</v>
      </c>
      <c r="BP50" s="18">
        <f t="shared" si="128"/>
        <v>2.7724844555306358</v>
      </c>
      <c r="BQ50" s="18">
        <f t="shared" si="128"/>
        <v>2.9723527761154793</v>
      </c>
      <c r="BR50" s="18">
        <f t="shared" si="128"/>
        <v>3.2250559947692126</v>
      </c>
      <c r="BS50" s="18">
        <f t="shared" si="128"/>
        <v>3.2781325378731476</v>
      </c>
      <c r="BT50" s="18">
        <f t="shared" si="128"/>
        <v>3.3916100114711889</v>
      </c>
      <c r="BV50" s="68">
        <f t="shared" si="129"/>
        <v>-11.567188450463497</v>
      </c>
      <c r="BW50" s="69">
        <f t="shared" si="130"/>
        <v>38.18565011271204</v>
      </c>
      <c r="BX50" s="69">
        <f t="shared" si="131"/>
        <v>26.618461662248539</v>
      </c>
      <c r="BZ50" t="str">
        <f t="shared" si="146"/>
        <v>24 Business, media and public service professionals</v>
      </c>
      <c r="CA50" s="18">
        <f t="shared" si="132"/>
        <v>2.5108463019832321</v>
      </c>
      <c r="CB50" s="18">
        <f t="shared" si="132"/>
        <v>2.8454302399310536</v>
      </c>
      <c r="CC50" s="18">
        <f t="shared" si="132"/>
        <v>3.2267047606106645</v>
      </c>
      <c r="CD50" s="18">
        <f t="shared" si="132"/>
        <v>3.4635899764742804</v>
      </c>
      <c r="CE50" s="18">
        <f t="shared" si="132"/>
        <v>3.5138875988587177</v>
      </c>
      <c r="CG50" s="68">
        <f t="shared" si="133"/>
        <v>-29.219455338462392</v>
      </c>
      <c r="CH50" s="69">
        <f t="shared" si="134"/>
        <v>34.110211984064634</v>
      </c>
      <c r="CI50" s="69">
        <f t="shared" si="135"/>
        <v>4.890756645602238</v>
      </c>
      <c r="CK50" t="str">
        <f t="shared" si="147"/>
        <v>24 Business, media and public service professionals</v>
      </c>
      <c r="CL50" s="18">
        <f t="shared" si="136"/>
        <v>1.5393556245627276</v>
      </c>
      <c r="CM50" s="18">
        <f t="shared" si="136"/>
        <v>1.9184068982175289</v>
      </c>
      <c r="CN50" s="18">
        <f t="shared" si="136"/>
        <v>2.2555066084804642</v>
      </c>
      <c r="CO50" s="18">
        <f t="shared" si="136"/>
        <v>3.1118759470155477</v>
      </c>
      <c r="CP50" s="18">
        <f t="shared" si="136"/>
        <v>4.7321429287652244</v>
      </c>
      <c r="CR50" s="68">
        <f t="shared" si="137"/>
        <v>84.512598166008701</v>
      </c>
      <c r="CS50" s="69">
        <f t="shared" si="138"/>
        <v>45.417287361032542</v>
      </c>
      <c r="CT50" s="69">
        <f t="shared" si="139"/>
        <v>129.92988552704125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2.214852106010635</v>
      </c>
      <c r="C51" s="18">
        <f t="shared" si="104"/>
        <v>2.5061426145682879</v>
      </c>
      <c r="D51" s="18">
        <f t="shared" si="104"/>
        <v>2.5831922790144555</v>
      </c>
      <c r="E51" s="18">
        <f t="shared" si="104"/>
        <v>2.4944770989312612</v>
      </c>
      <c r="F51" s="18">
        <f t="shared" si="104"/>
        <v>2.8583288047716704</v>
      </c>
      <c r="H51" s="68">
        <f t="shared" si="105"/>
        <v>63.377502529816844</v>
      </c>
      <c r="I51" s="69">
        <f t="shared" si="106"/>
        <v>60.807977481943176</v>
      </c>
      <c r="J51" s="69">
        <f t="shared" si="107"/>
        <v>124.18548001176002</v>
      </c>
      <c r="L51" t="str">
        <f t="shared" si="140"/>
        <v>31 Science, engineering and technology associate professionals</v>
      </c>
      <c r="M51" s="18">
        <f t="shared" si="108"/>
        <v>1.7858884424931512</v>
      </c>
      <c r="N51" s="18">
        <f t="shared" si="108"/>
        <v>1.8747065657034865</v>
      </c>
      <c r="O51" s="18">
        <f t="shared" si="108"/>
        <v>2.062396279602158</v>
      </c>
      <c r="P51" s="18">
        <f t="shared" si="108"/>
        <v>1.8311025788038247</v>
      </c>
      <c r="Q51" s="18">
        <f t="shared" si="108"/>
        <v>1.892765558679087</v>
      </c>
      <c r="S51" s="68">
        <f t="shared" si="109"/>
        <v>35.781174509092708</v>
      </c>
      <c r="T51" s="69">
        <f t="shared" si="110"/>
        <v>50.272218242922463</v>
      </c>
      <c r="U51" s="69">
        <f t="shared" si="111"/>
        <v>86.053392752015171</v>
      </c>
      <c r="W51" t="str">
        <f t="shared" si="141"/>
        <v>31 Science, engineering and technology associate professionals</v>
      </c>
      <c r="X51" s="18">
        <f t="shared" si="112"/>
        <v>2.0037849241376913</v>
      </c>
      <c r="Y51" s="18">
        <f t="shared" si="112"/>
        <v>2.1321256672795625</v>
      </c>
      <c r="Z51" s="18">
        <f t="shared" si="112"/>
        <v>2.2020768289395996</v>
      </c>
      <c r="AA51" s="18">
        <f t="shared" si="112"/>
        <v>1.9938074280628812</v>
      </c>
      <c r="AB51" s="18">
        <f t="shared" si="112"/>
        <v>1.9530396450610461</v>
      </c>
      <c r="AD51" s="68">
        <f t="shared" si="113"/>
        <v>10.182231593898342</v>
      </c>
      <c r="AE51" s="69">
        <f t="shared" si="114"/>
        <v>46.022804141891854</v>
      </c>
      <c r="AF51" s="69">
        <f t="shared" si="115"/>
        <v>56.20503573579019</v>
      </c>
      <c r="AH51" t="str">
        <f t="shared" si="142"/>
        <v>31 Science, engineering and technology associate professionals</v>
      </c>
      <c r="AI51" s="18">
        <f t="shared" si="116"/>
        <v>1.160608732860172</v>
      </c>
      <c r="AJ51" s="18">
        <f t="shared" si="116"/>
        <v>1.3425376411503378</v>
      </c>
      <c r="AK51" s="18">
        <f t="shared" si="116"/>
        <v>1.4897854237687207</v>
      </c>
      <c r="AL51" s="18">
        <f t="shared" si="116"/>
        <v>1.5685353088912228</v>
      </c>
      <c r="AM51" s="18">
        <f t="shared" si="116"/>
        <v>1.8317488678095739</v>
      </c>
      <c r="AO51" s="68">
        <f t="shared" si="117"/>
        <v>37.57127247289359</v>
      </c>
      <c r="AP51" s="69">
        <f t="shared" si="118"/>
        <v>55.707619083567351</v>
      </c>
      <c r="AQ51" s="69">
        <f t="shared" si="119"/>
        <v>93.278891556460934</v>
      </c>
      <c r="AS51" t="str">
        <f t="shared" si="143"/>
        <v>31 Science, engineering and technology associate professionals</v>
      </c>
      <c r="AT51" s="18">
        <f t="shared" si="120"/>
        <v>3.2029646571350683</v>
      </c>
      <c r="AU51" s="18">
        <f t="shared" si="120"/>
        <v>3.2531722614273448</v>
      </c>
      <c r="AV51" s="18">
        <f t="shared" si="120"/>
        <v>3.3680542879127833</v>
      </c>
      <c r="AW51" s="18">
        <f t="shared" si="120"/>
        <v>2.8756539963189813</v>
      </c>
      <c r="AX51" s="18">
        <f t="shared" si="120"/>
        <v>2.573952070389995</v>
      </c>
      <c r="AZ51" s="68">
        <f t="shared" si="121"/>
        <v>-9.3114257761988135</v>
      </c>
      <c r="BA51" s="69">
        <f t="shared" si="122"/>
        <v>35.057526448576596</v>
      </c>
      <c r="BB51" s="69">
        <f t="shared" si="123"/>
        <v>25.746100672377782</v>
      </c>
      <c r="BD51" t="str">
        <f t="shared" si="144"/>
        <v>31 Science, engineering and technology associate professionals</v>
      </c>
      <c r="BE51" s="18">
        <f t="shared" si="124"/>
        <v>1.3548148187502498</v>
      </c>
      <c r="BF51" s="18">
        <f t="shared" si="124"/>
        <v>1.3659763400608118</v>
      </c>
      <c r="BG51" s="18">
        <f t="shared" si="124"/>
        <v>1.5310134272631815</v>
      </c>
      <c r="BH51" s="18">
        <f t="shared" si="124"/>
        <v>1.2357074867502644</v>
      </c>
      <c r="BI51" s="18">
        <f t="shared" si="124"/>
        <v>0.98979290762514649</v>
      </c>
      <c r="BK51" s="68">
        <f t="shared" si="125"/>
        <v>-35.788783208757089</v>
      </c>
      <c r="BL51" s="69">
        <f t="shared" si="126"/>
        <v>26.519712357111562</v>
      </c>
      <c r="BM51" s="69">
        <f t="shared" si="127"/>
        <v>-9.2690708516455267</v>
      </c>
      <c r="BO51" t="str">
        <f t="shared" si="145"/>
        <v>31 Science, engineering and technology associate professionals</v>
      </c>
      <c r="BP51" s="18">
        <f t="shared" si="128"/>
        <v>1.0179287316825456</v>
      </c>
      <c r="BQ51" s="18">
        <f t="shared" si="128"/>
        <v>1.1726209316240519</v>
      </c>
      <c r="BR51" s="18">
        <f t="shared" si="128"/>
        <v>1.3104166789292633</v>
      </c>
      <c r="BS51" s="18">
        <f t="shared" si="128"/>
        <v>1.2598354548210811</v>
      </c>
      <c r="BT51" s="18">
        <f t="shared" si="128"/>
        <v>1.4272062431720021</v>
      </c>
      <c r="BV51" s="68">
        <f t="shared" si="129"/>
        <v>-8.4154726720374669</v>
      </c>
      <c r="BW51" s="69">
        <f t="shared" si="130"/>
        <v>35.297522883104541</v>
      </c>
      <c r="BX51" s="69">
        <f t="shared" si="131"/>
        <v>26.882050211067078</v>
      </c>
      <c r="BZ51" t="str">
        <f t="shared" si="146"/>
        <v>31 Science, engineering and technology associate professionals</v>
      </c>
      <c r="CA51" s="18">
        <f t="shared" si="132"/>
        <v>1.1565249054968367</v>
      </c>
      <c r="CB51" s="18">
        <f t="shared" si="132"/>
        <v>1.3091673422979162</v>
      </c>
      <c r="CC51" s="18">
        <f t="shared" si="132"/>
        <v>1.5867500284057119</v>
      </c>
      <c r="CD51" s="18">
        <f t="shared" si="132"/>
        <v>1.6637264598652828</v>
      </c>
      <c r="CE51" s="18">
        <f t="shared" si="132"/>
        <v>2.1129632505889484</v>
      </c>
      <c r="CG51" s="68">
        <f t="shared" si="133"/>
        <v>-13.449676851325179</v>
      </c>
      <c r="CH51" s="69">
        <f t="shared" si="134"/>
        <v>32.484083892554544</v>
      </c>
      <c r="CI51" s="69">
        <f t="shared" si="135"/>
        <v>19.034407041229365</v>
      </c>
      <c r="CK51" t="str">
        <f t="shared" si="147"/>
        <v>31 Science, engineering and technology associate professionals</v>
      </c>
      <c r="CL51" s="18">
        <f t="shared" si="136"/>
        <v>0.60956403520496738</v>
      </c>
      <c r="CM51" s="18">
        <f t="shared" si="136"/>
        <v>0.85145118237380979</v>
      </c>
      <c r="CN51" s="18">
        <f t="shared" si="136"/>
        <v>1.1583051902968278</v>
      </c>
      <c r="CO51" s="18">
        <f t="shared" si="136"/>
        <v>1.6403660918564398</v>
      </c>
      <c r="CP51" s="18">
        <f t="shared" si="136"/>
        <v>3.0478433668304401</v>
      </c>
      <c r="CR51" s="68">
        <f t="shared" si="137"/>
        <v>131.40989031917638</v>
      </c>
      <c r="CS51" s="69">
        <f t="shared" si="138"/>
        <v>55.305745187149292</v>
      </c>
      <c r="CT51" s="69">
        <f t="shared" si="139"/>
        <v>186.7156355063257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0.61874363196228011</v>
      </c>
      <c r="C52" s="18">
        <f t="shared" si="104"/>
        <v>0.62557655836481674</v>
      </c>
      <c r="D52" s="18">
        <f t="shared" si="104"/>
        <v>0.57827963432360519</v>
      </c>
      <c r="E52" s="18">
        <f t="shared" si="104"/>
        <v>0.8652587159323526</v>
      </c>
      <c r="F52" s="18">
        <f t="shared" si="104"/>
        <v>0.97730969074460305</v>
      </c>
      <c r="H52" s="68">
        <f t="shared" si="105"/>
        <v>149.53479292250159</v>
      </c>
      <c r="I52" s="69">
        <f t="shared" si="106"/>
        <v>116.90224365462562</v>
      </c>
      <c r="J52" s="69">
        <f t="shared" si="107"/>
        <v>266.43703657712723</v>
      </c>
      <c r="L52" t="str">
        <f t="shared" si="140"/>
        <v>32 Health and social care associate professionals</v>
      </c>
      <c r="M52" s="18">
        <f t="shared" si="108"/>
        <v>1.6963934917908878</v>
      </c>
      <c r="N52" s="18">
        <f t="shared" si="108"/>
        <v>1.8164452554475536</v>
      </c>
      <c r="O52" s="18">
        <f t="shared" si="108"/>
        <v>1.791243319567186</v>
      </c>
      <c r="P52" s="18">
        <f t="shared" si="108"/>
        <v>2.7608329970606911</v>
      </c>
      <c r="Q52" s="18">
        <f t="shared" si="108"/>
        <v>2.9599662935254458</v>
      </c>
      <c r="S52" s="68">
        <f t="shared" si="109"/>
        <v>144.48208160826741</v>
      </c>
      <c r="T52" s="69">
        <f t="shared" si="110"/>
        <v>114.13792916466952</v>
      </c>
      <c r="U52" s="69">
        <f t="shared" si="111"/>
        <v>258.62001077293695</v>
      </c>
      <c r="W52" t="str">
        <f t="shared" si="141"/>
        <v>32 Health and social care associate professionals</v>
      </c>
      <c r="X52" s="18">
        <f t="shared" si="112"/>
        <v>2.4375366395141178</v>
      </c>
      <c r="Y52" s="18">
        <f t="shared" si="112"/>
        <v>2.6435730555395001</v>
      </c>
      <c r="Z52" s="18">
        <f t="shared" si="112"/>
        <v>2.6895519562425849</v>
      </c>
      <c r="AA52" s="18">
        <f t="shared" si="112"/>
        <v>4.1710044158762303</v>
      </c>
      <c r="AB52" s="18">
        <f t="shared" si="112"/>
        <v>4.4966606842904122</v>
      </c>
      <c r="AD52" s="68">
        <f t="shared" si="113"/>
        <v>107.7031824901302</v>
      </c>
      <c r="AE52" s="69">
        <f t="shared" si="114"/>
        <v>109.84049325620207</v>
      </c>
      <c r="AF52" s="69">
        <f t="shared" si="115"/>
        <v>217.54367574633227</v>
      </c>
      <c r="AH52" t="str">
        <f t="shared" si="142"/>
        <v>32 Health and social care associate professionals</v>
      </c>
      <c r="AI52" s="18">
        <f t="shared" si="116"/>
        <v>5.4834859983100985</v>
      </c>
      <c r="AJ52" s="18">
        <f t="shared" si="116"/>
        <v>4.7255479512288447</v>
      </c>
      <c r="AK52" s="18">
        <f t="shared" si="116"/>
        <v>4.5516862045178446</v>
      </c>
      <c r="AL52" s="18">
        <f t="shared" si="116"/>
        <v>5.0277999559883133</v>
      </c>
      <c r="AM52" s="18">
        <f t="shared" si="116"/>
        <v>2.8863136979373865</v>
      </c>
      <c r="AO52" s="68">
        <f t="shared" si="117"/>
        <v>-29.049287703073652</v>
      </c>
      <c r="AP52" s="69">
        <f t="shared" si="118"/>
        <v>42.337449498322236</v>
      </c>
      <c r="AQ52" s="69">
        <f t="shared" si="119"/>
        <v>13.288161795248591</v>
      </c>
      <c r="AS52" t="str">
        <f t="shared" si="143"/>
        <v>32 Health and social care associate professionals</v>
      </c>
      <c r="AT52" s="18">
        <f t="shared" si="120"/>
        <v>1.3277388399577732</v>
      </c>
      <c r="AU52" s="18">
        <f t="shared" si="120"/>
        <v>1.3587130820818232</v>
      </c>
      <c r="AV52" s="18">
        <f t="shared" si="120"/>
        <v>1.528276339521482</v>
      </c>
      <c r="AW52" s="18">
        <f t="shared" si="120"/>
        <v>2.1033251365070713</v>
      </c>
      <c r="AX52" s="18">
        <f t="shared" si="120"/>
        <v>2.1198274652284352</v>
      </c>
      <c r="AZ52" s="68">
        <f t="shared" si="121"/>
        <v>64.599998437544798</v>
      </c>
      <c r="BA52" s="69">
        <f t="shared" si="122"/>
        <v>83.710129520153515</v>
      </c>
      <c r="BB52" s="69">
        <f t="shared" si="123"/>
        <v>148.31012795769834</v>
      </c>
      <c r="BD52" t="str">
        <f t="shared" si="144"/>
        <v>32 Health and social care associate professionals</v>
      </c>
      <c r="BE52" s="18">
        <f t="shared" si="124"/>
        <v>1.3260825979044701</v>
      </c>
      <c r="BF52" s="18">
        <f t="shared" si="124"/>
        <v>1.5849512478619183</v>
      </c>
      <c r="BG52" s="18">
        <f t="shared" si="124"/>
        <v>1.6812933883639052</v>
      </c>
      <c r="BH52" s="18">
        <f t="shared" si="124"/>
        <v>2.6756003176310772</v>
      </c>
      <c r="BI52" s="18">
        <f t="shared" si="124"/>
        <v>3.299517621943445</v>
      </c>
      <c r="BK52" s="68">
        <f t="shared" si="125"/>
        <v>94.918252366677365</v>
      </c>
      <c r="BL52" s="69">
        <f t="shared" si="126"/>
        <v>98.735554984014982</v>
      </c>
      <c r="BM52" s="69">
        <f t="shared" si="127"/>
        <v>193.65380735069232</v>
      </c>
      <c r="BO52" t="str">
        <f t="shared" si="145"/>
        <v>32 Health and social care associate professionals</v>
      </c>
      <c r="BP52" s="18">
        <f t="shared" si="128"/>
        <v>1.0870019718850832</v>
      </c>
      <c r="BQ52" s="18">
        <f t="shared" si="128"/>
        <v>1.160823833541254</v>
      </c>
      <c r="BR52" s="18">
        <f t="shared" si="128"/>
        <v>1.2845273307365963</v>
      </c>
      <c r="BS52" s="18">
        <f t="shared" si="128"/>
        <v>1.9455117533025816</v>
      </c>
      <c r="BT52" s="18">
        <f t="shared" si="128"/>
        <v>2.0225851158421766</v>
      </c>
      <c r="BV52" s="68">
        <f t="shared" si="129"/>
        <v>32.40617554980102</v>
      </c>
      <c r="BW52" s="69">
        <f t="shared" si="130"/>
        <v>71.409517177587801</v>
      </c>
      <c r="BX52" s="69">
        <f t="shared" si="131"/>
        <v>103.81569272738882</v>
      </c>
      <c r="BZ52" t="str">
        <f t="shared" si="146"/>
        <v>32 Health and social care associate professionals</v>
      </c>
      <c r="CA52" s="18">
        <f t="shared" si="132"/>
        <v>0.64770832071110984</v>
      </c>
      <c r="CB52" s="18">
        <f t="shared" si="132"/>
        <v>0.66390086750261812</v>
      </c>
      <c r="CC52" s="18">
        <f t="shared" si="132"/>
        <v>0.64846474885029004</v>
      </c>
      <c r="CD52" s="18">
        <f t="shared" si="132"/>
        <v>0.96003533016825682</v>
      </c>
      <c r="CE52" s="18">
        <f t="shared" si="132"/>
        <v>0.95945907178783718</v>
      </c>
      <c r="CG52" s="68">
        <f t="shared" si="133"/>
        <v>-3.8331599306919255</v>
      </c>
      <c r="CH52" s="69">
        <f t="shared" si="134"/>
        <v>53.760717210257866</v>
      </c>
      <c r="CI52" s="69">
        <f t="shared" si="135"/>
        <v>49.927557279565939</v>
      </c>
      <c r="CK52" t="str">
        <f t="shared" si="147"/>
        <v>32 Health and social care associate professionals</v>
      </c>
      <c r="CL52" s="18">
        <f t="shared" si="136"/>
        <v>0.25468358535799351</v>
      </c>
      <c r="CM52" s="18">
        <f t="shared" si="136"/>
        <v>0.31878875179140703</v>
      </c>
      <c r="CN52" s="18">
        <f t="shared" si="136"/>
        <v>0.38789313473908826</v>
      </c>
      <c r="CO52" s="18">
        <f t="shared" si="136"/>
        <v>0.80868295753895569</v>
      </c>
      <c r="CP52" s="18">
        <f t="shared" si="136"/>
        <v>1.5637310836135943</v>
      </c>
      <c r="CR52" s="68">
        <f t="shared" si="137"/>
        <v>254.5375593068544</v>
      </c>
      <c r="CS52" s="69">
        <f t="shared" si="138"/>
        <v>91.605929607588251</v>
      </c>
      <c r="CT52" s="69">
        <f t="shared" si="139"/>
        <v>346.14348891444268</v>
      </c>
    </row>
    <row r="53" spans="1:98" x14ac:dyDescent="0.2">
      <c r="A53" t="str">
        <f t="shared" si="103"/>
        <v>33 Protective service occupations</v>
      </c>
      <c r="B53" s="18">
        <f t="shared" si="104"/>
        <v>0.29782200206730691</v>
      </c>
      <c r="C53" s="18">
        <f t="shared" si="104"/>
        <v>0.2547021490275988</v>
      </c>
      <c r="D53" s="18">
        <f t="shared" si="104"/>
        <v>0.27057753139209745</v>
      </c>
      <c r="E53" s="18">
        <f t="shared" si="104"/>
        <v>0.24347694512479942</v>
      </c>
      <c r="F53" s="18">
        <f t="shared" si="104"/>
        <v>0.27095980443183593</v>
      </c>
      <c r="H53" s="68">
        <f t="shared" si="105"/>
        <v>47.859740934614251</v>
      </c>
      <c r="I53" s="69">
        <f t="shared" si="106"/>
        <v>41.974342156515334</v>
      </c>
      <c r="J53" s="69">
        <f t="shared" si="107"/>
        <v>89.834083091129585</v>
      </c>
      <c r="L53" t="str">
        <f t="shared" si="140"/>
        <v>33 Protective service occupations</v>
      </c>
      <c r="M53" s="18">
        <f t="shared" si="108"/>
        <v>0.77412365000440386</v>
      </c>
      <c r="N53" s="18">
        <f t="shared" si="108"/>
        <v>0.6958841423558596</v>
      </c>
      <c r="O53" s="18">
        <f t="shared" si="108"/>
        <v>0.80290054935245192</v>
      </c>
      <c r="P53" s="18">
        <f t="shared" si="108"/>
        <v>0.66755768402603832</v>
      </c>
      <c r="Q53" s="18">
        <f t="shared" si="108"/>
        <v>0.74966306452814058</v>
      </c>
      <c r="S53" s="68">
        <f t="shared" si="109"/>
        <v>38.139923653979743</v>
      </c>
      <c r="T53" s="69">
        <f t="shared" si="110"/>
        <v>36.499106323416584</v>
      </c>
      <c r="U53" s="69">
        <f t="shared" si="111"/>
        <v>74.639029977396348</v>
      </c>
      <c r="W53" t="str">
        <f t="shared" si="141"/>
        <v>33 Protective service occupations</v>
      </c>
      <c r="X53" s="18">
        <f t="shared" si="112"/>
        <v>1.6927220133159775</v>
      </c>
      <c r="Y53" s="18">
        <f t="shared" si="112"/>
        <v>1.6707025224580789</v>
      </c>
      <c r="Z53" s="18">
        <f t="shared" si="112"/>
        <v>1.8400716722361468</v>
      </c>
      <c r="AA53" s="18">
        <f t="shared" si="112"/>
        <v>1.6036936917596185</v>
      </c>
      <c r="AB53" s="18">
        <f t="shared" si="112"/>
        <v>1.8244940748517613</v>
      </c>
      <c r="AD53" s="68">
        <f t="shared" si="113"/>
        <v>23.180139044744834</v>
      </c>
      <c r="AE53" s="69">
        <f t="shared" si="114"/>
        <v>43.73476317307184</v>
      </c>
      <c r="AF53" s="69">
        <f t="shared" si="115"/>
        <v>66.914902217816675</v>
      </c>
      <c r="AH53" t="str">
        <f t="shared" si="142"/>
        <v>33 Protective service occupations</v>
      </c>
      <c r="AI53" s="18">
        <f t="shared" si="116"/>
        <v>1.5111475720732415</v>
      </c>
      <c r="AJ53" s="18">
        <f t="shared" si="116"/>
        <v>1.5211426501988419</v>
      </c>
      <c r="AK53" s="18">
        <f t="shared" si="116"/>
        <v>1.6848867408370751</v>
      </c>
      <c r="AL53" s="18">
        <f t="shared" si="116"/>
        <v>1.5540176871683131</v>
      </c>
      <c r="AM53" s="18">
        <f t="shared" si="116"/>
        <v>1.7381308100155597</v>
      </c>
      <c r="AO53" s="68">
        <f t="shared" si="117"/>
        <v>15.424310415186158</v>
      </c>
      <c r="AP53" s="69">
        <f t="shared" si="118"/>
        <v>37.521655581990629</v>
      </c>
      <c r="AQ53" s="69">
        <f t="shared" si="119"/>
        <v>52.945965997176778</v>
      </c>
      <c r="AS53" t="str">
        <f t="shared" si="143"/>
        <v>33 Protective service occupations</v>
      </c>
      <c r="AT53" s="18">
        <f t="shared" si="120"/>
        <v>1.5159321313418692</v>
      </c>
      <c r="AU53" s="18">
        <f t="shared" si="120"/>
        <v>1.2306636378372005</v>
      </c>
      <c r="AV53" s="18">
        <f t="shared" si="120"/>
        <v>1.3200776584027369</v>
      </c>
      <c r="AW53" s="18">
        <f t="shared" si="120"/>
        <v>1.0009016907044139</v>
      </c>
      <c r="AX53" s="18">
        <f t="shared" si="120"/>
        <v>0.92948713962991891</v>
      </c>
      <c r="AZ53" s="68">
        <f t="shared" si="121"/>
        <v>-16.444487788442324</v>
      </c>
      <c r="BA53" s="69">
        <f t="shared" si="122"/>
        <v>29.696049089850359</v>
      </c>
      <c r="BB53" s="69">
        <f t="shared" si="123"/>
        <v>13.251561301408035</v>
      </c>
      <c r="BD53" t="str">
        <f t="shared" si="144"/>
        <v>33 Protective service occupations</v>
      </c>
      <c r="BE53" s="18">
        <f t="shared" si="124"/>
        <v>1.5017696393290476</v>
      </c>
      <c r="BF53" s="18">
        <f t="shared" si="124"/>
        <v>1.2519953499578285</v>
      </c>
      <c r="BG53" s="18">
        <f t="shared" si="124"/>
        <v>1.3337727071905754</v>
      </c>
      <c r="BH53" s="18">
        <f t="shared" si="124"/>
        <v>1.1441735994338069</v>
      </c>
      <c r="BI53" s="18">
        <f t="shared" si="124"/>
        <v>1.0209662462091926</v>
      </c>
      <c r="BK53" s="68">
        <f t="shared" si="125"/>
        <v>-23.971727994039917</v>
      </c>
      <c r="BL53" s="69">
        <f t="shared" si="126"/>
        <v>20.550143358793683</v>
      </c>
      <c r="BM53" s="69">
        <f t="shared" si="127"/>
        <v>-3.4215846352462367</v>
      </c>
      <c r="BO53" t="str">
        <f t="shared" si="145"/>
        <v>33 Protective service occupations</v>
      </c>
      <c r="BP53" s="18">
        <f t="shared" si="128"/>
        <v>1.6011000096899237</v>
      </c>
      <c r="BQ53" s="18">
        <f t="shared" si="128"/>
        <v>1.5200829975559624</v>
      </c>
      <c r="BR53" s="18">
        <f t="shared" si="128"/>
        <v>1.5886132490000631</v>
      </c>
      <c r="BS53" s="18">
        <f t="shared" si="128"/>
        <v>1.3379132536250977</v>
      </c>
      <c r="BT53" s="18">
        <f t="shared" si="128"/>
        <v>1.2009078459610694</v>
      </c>
      <c r="BV53" s="68">
        <f t="shared" si="129"/>
        <v>-36.432331096702008</v>
      </c>
      <c r="BW53" s="69">
        <f t="shared" si="130"/>
        <v>22.317831055037761</v>
      </c>
      <c r="BX53" s="69">
        <f t="shared" si="131"/>
        <v>-14.114500041664249</v>
      </c>
      <c r="BZ53" t="str">
        <f t="shared" si="146"/>
        <v>33 Protective service occupations</v>
      </c>
      <c r="CA53" s="18">
        <f t="shared" si="132"/>
        <v>1.3522616238405842</v>
      </c>
      <c r="CB53" s="18">
        <f t="shared" si="132"/>
        <v>1.2841617058553947</v>
      </c>
      <c r="CC53" s="18">
        <f t="shared" si="132"/>
        <v>1.4499066015955737</v>
      </c>
      <c r="CD53" s="18">
        <f t="shared" si="132"/>
        <v>1.3239140264090064</v>
      </c>
      <c r="CE53" s="18">
        <f t="shared" si="132"/>
        <v>1.6132116323582384</v>
      </c>
      <c r="CG53" s="68">
        <f t="shared" si="133"/>
        <v>-27.683635945921242</v>
      </c>
      <c r="CH53" s="69">
        <f t="shared" si="134"/>
        <v>30.046860116056855</v>
      </c>
      <c r="CI53" s="69">
        <f t="shared" si="135"/>
        <v>2.3632241701356165</v>
      </c>
      <c r="CK53" t="str">
        <f t="shared" si="147"/>
        <v>33 Protective service occupations</v>
      </c>
      <c r="CL53" s="18">
        <f t="shared" si="136"/>
        <v>0.61442385461807569</v>
      </c>
      <c r="CM53" s="18">
        <f t="shared" si="136"/>
        <v>0.52543649334404996</v>
      </c>
      <c r="CN53" s="18">
        <f t="shared" si="136"/>
        <v>0.57908475422892125</v>
      </c>
      <c r="CO53" s="18">
        <f t="shared" si="136"/>
        <v>0.31830055163568993</v>
      </c>
      <c r="CP53" s="18">
        <f t="shared" si="136"/>
        <v>0.35091487678615396</v>
      </c>
      <c r="CR53" s="68">
        <f t="shared" si="137"/>
        <v>-46.706784621362644</v>
      </c>
      <c r="CS53" s="69">
        <f t="shared" si="138"/>
        <v>11.091773427557358</v>
      </c>
      <c r="CT53" s="69">
        <f t="shared" si="139"/>
        <v>-35.615011193805287</v>
      </c>
    </row>
    <row r="54" spans="1:98" x14ac:dyDescent="0.2">
      <c r="A54" t="str">
        <f t="shared" si="103"/>
        <v>34 Culture, media and sports occupations</v>
      </c>
      <c r="B54" s="18">
        <f t="shared" si="104"/>
        <v>1.8517765160688406</v>
      </c>
      <c r="C54" s="18">
        <f t="shared" si="104"/>
        <v>1.8776465559091386</v>
      </c>
      <c r="D54" s="18">
        <f t="shared" si="104"/>
        <v>1.8743538416140875</v>
      </c>
      <c r="E54" s="18">
        <f t="shared" si="104"/>
        <v>1.759153601643364</v>
      </c>
      <c r="F54" s="18">
        <f t="shared" si="104"/>
        <v>1.7578530465718556</v>
      </c>
      <c r="H54" s="68">
        <f t="shared" si="105"/>
        <v>38.473856116844004</v>
      </c>
      <c r="I54" s="69">
        <f t="shared" si="106"/>
        <v>63.276905846121757</v>
      </c>
      <c r="J54" s="69">
        <f t="shared" si="107"/>
        <v>101.75076196296577</v>
      </c>
      <c r="L54" t="str">
        <f t="shared" si="140"/>
        <v>34 Culture, media and sports occupations</v>
      </c>
      <c r="M54" s="18">
        <f t="shared" si="108"/>
        <v>4.2220697068782513</v>
      </c>
      <c r="N54" s="18">
        <f t="shared" si="108"/>
        <v>3.5838462821827184</v>
      </c>
      <c r="O54" s="18">
        <f t="shared" si="108"/>
        <v>3.9215748061752533</v>
      </c>
      <c r="P54" s="18">
        <f t="shared" si="108"/>
        <v>3.5066749773058756</v>
      </c>
      <c r="Q54" s="18">
        <f t="shared" si="108"/>
        <v>3.4897861374338035</v>
      </c>
      <c r="S54" s="68">
        <f t="shared" si="109"/>
        <v>31.659791230175987</v>
      </c>
      <c r="T54" s="69">
        <f t="shared" si="110"/>
        <v>58.892661552434468</v>
      </c>
      <c r="U54" s="69">
        <f t="shared" si="111"/>
        <v>90.552452782610459</v>
      </c>
      <c r="W54" t="str">
        <f t="shared" si="141"/>
        <v>34 Culture, media and sports occupations</v>
      </c>
      <c r="X54" s="18">
        <f t="shared" si="112"/>
        <v>4.4795984413945469</v>
      </c>
      <c r="Y54" s="18">
        <f t="shared" si="112"/>
        <v>3.8371786238442849</v>
      </c>
      <c r="Z54" s="18">
        <f t="shared" si="112"/>
        <v>3.8639489270204184</v>
      </c>
      <c r="AA54" s="18">
        <f t="shared" si="112"/>
        <v>3.3109955897648966</v>
      </c>
      <c r="AB54" s="18">
        <f t="shared" si="112"/>
        <v>3.1269855074255148</v>
      </c>
      <c r="AD54" s="68">
        <f t="shared" si="113"/>
        <v>0.53735681783318712</v>
      </c>
      <c r="AE54" s="69">
        <f t="shared" si="114"/>
        <v>46.615774801967312</v>
      </c>
      <c r="AF54" s="69">
        <f t="shared" si="115"/>
        <v>47.153131619800497</v>
      </c>
      <c r="AH54" t="str">
        <f t="shared" si="142"/>
        <v>34 Culture, media and sports occupations</v>
      </c>
      <c r="AI54" s="18">
        <f t="shared" si="116"/>
        <v>1.6860728101411298</v>
      </c>
      <c r="AJ54" s="18">
        <f t="shared" si="116"/>
        <v>1.5960350793072244</v>
      </c>
      <c r="AK54" s="18">
        <f t="shared" si="116"/>
        <v>1.812955704622667</v>
      </c>
      <c r="AL54" s="18">
        <f t="shared" si="116"/>
        <v>1.6041532930494387</v>
      </c>
      <c r="AM54" s="18">
        <f t="shared" si="116"/>
        <v>1.7782135016621297</v>
      </c>
      <c r="AO54" s="68">
        <f t="shared" si="117"/>
        <v>9.7443709587037084</v>
      </c>
      <c r="AP54" s="69">
        <f t="shared" si="118"/>
        <v>43.82038072081145</v>
      </c>
      <c r="AQ54" s="69">
        <f t="shared" si="119"/>
        <v>53.564751679515155</v>
      </c>
      <c r="AS54" t="str">
        <f t="shared" si="143"/>
        <v>34 Culture, media and sports occupations</v>
      </c>
      <c r="AT54" s="18">
        <f t="shared" si="120"/>
        <v>2.5847368517273086</v>
      </c>
      <c r="AU54" s="18">
        <f t="shared" si="120"/>
        <v>2.1414504997935864</v>
      </c>
      <c r="AV54" s="18">
        <f t="shared" si="120"/>
        <v>2.095250868217708</v>
      </c>
      <c r="AW54" s="18">
        <f t="shared" si="120"/>
        <v>1.713352779794991</v>
      </c>
      <c r="AX54" s="18">
        <f t="shared" si="120"/>
        <v>1.4839482031596032</v>
      </c>
      <c r="AZ54" s="68">
        <f t="shared" si="121"/>
        <v>-15.954606574509739</v>
      </c>
      <c r="BA54" s="69">
        <f t="shared" si="122"/>
        <v>39.442701452650567</v>
      </c>
      <c r="BB54" s="69">
        <f t="shared" si="123"/>
        <v>23.488094878140831</v>
      </c>
      <c r="BD54" t="str">
        <f t="shared" si="144"/>
        <v>34 Culture, media and sports occupations</v>
      </c>
      <c r="BE54" s="18">
        <f t="shared" si="124"/>
        <v>1.6623447825707665</v>
      </c>
      <c r="BF54" s="18">
        <f t="shared" si="124"/>
        <v>1.3520590479776438</v>
      </c>
      <c r="BG54" s="18">
        <f t="shared" si="124"/>
        <v>1.4319278305467766</v>
      </c>
      <c r="BH54" s="18">
        <f t="shared" si="124"/>
        <v>1.2004378784083141</v>
      </c>
      <c r="BI54" s="18">
        <f t="shared" si="124"/>
        <v>1.1842424973478387</v>
      </c>
      <c r="BK54" s="68">
        <f t="shared" si="125"/>
        <v>-17.858037655107005</v>
      </c>
      <c r="BL54" s="69">
        <f t="shared" si="126"/>
        <v>30.453834273015563</v>
      </c>
      <c r="BM54" s="69">
        <f t="shared" si="127"/>
        <v>12.595796617908553</v>
      </c>
      <c r="BO54" t="str">
        <f t="shared" si="145"/>
        <v>34 Culture, media and sports occupations</v>
      </c>
      <c r="BP54" s="18">
        <f t="shared" si="128"/>
        <v>1.0061551014688865</v>
      </c>
      <c r="BQ54" s="18">
        <f t="shared" si="128"/>
        <v>0.75518398502656348</v>
      </c>
      <c r="BR54" s="18">
        <f t="shared" si="128"/>
        <v>0.75493493243281606</v>
      </c>
      <c r="BS54" s="18">
        <f t="shared" si="128"/>
        <v>0.55823168977178739</v>
      </c>
      <c r="BT54" s="18">
        <f t="shared" si="128"/>
        <v>0.38154595835422794</v>
      </c>
      <c r="BV54" s="68">
        <f t="shared" si="129"/>
        <v>-57.500666462756378</v>
      </c>
      <c r="BW54" s="69">
        <f t="shared" si="130"/>
        <v>24.698747223399657</v>
      </c>
      <c r="BX54" s="69">
        <f t="shared" si="131"/>
        <v>-32.801919239356728</v>
      </c>
      <c r="BZ54" t="str">
        <f t="shared" si="146"/>
        <v>34 Culture, media and sports occupations</v>
      </c>
      <c r="CA54" s="18">
        <f t="shared" si="132"/>
        <v>1.1044202463768609</v>
      </c>
      <c r="CB54" s="18">
        <f t="shared" si="132"/>
        <v>0.998885378111663</v>
      </c>
      <c r="CC54" s="18">
        <f t="shared" si="132"/>
        <v>1.0342393920147008</v>
      </c>
      <c r="CD54" s="18">
        <f t="shared" si="132"/>
        <v>0.84088948295307064</v>
      </c>
      <c r="CE54" s="18">
        <f t="shared" si="132"/>
        <v>0.68133414144318105</v>
      </c>
      <c r="CG54" s="68">
        <f t="shared" si="133"/>
        <v>-57.182200766108892</v>
      </c>
      <c r="CH54" s="69">
        <f t="shared" si="134"/>
        <v>24.83958979287058</v>
      </c>
      <c r="CI54" s="69">
        <f t="shared" si="135"/>
        <v>-32.342610973238308</v>
      </c>
      <c r="CK54" t="str">
        <f t="shared" si="147"/>
        <v>34 Culture, media and sports occupations</v>
      </c>
      <c r="CL54" s="18">
        <f t="shared" si="136"/>
        <v>0.94868399377632806</v>
      </c>
      <c r="CM54" s="18">
        <f t="shared" si="136"/>
        <v>1.0151612137151984</v>
      </c>
      <c r="CN54" s="18">
        <f t="shared" si="136"/>
        <v>1.1244092550159162</v>
      </c>
      <c r="CO54" s="18">
        <f t="shared" si="136"/>
        <v>1.3742471018849023</v>
      </c>
      <c r="CP54" s="18">
        <f t="shared" si="136"/>
        <v>2.0063839287528897</v>
      </c>
      <c r="CR54" s="68">
        <f t="shared" si="137"/>
        <v>56.928528882792016</v>
      </c>
      <c r="CS54" s="69">
        <f t="shared" si="138"/>
        <v>37.44801301963075</v>
      </c>
      <c r="CT54" s="69">
        <f t="shared" si="139"/>
        <v>94.376541902422758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5.6996702873534009</v>
      </c>
      <c r="C55" s="18">
        <f t="shared" si="148"/>
        <v>5.4824949359011566</v>
      </c>
      <c r="D55" s="18">
        <f t="shared" si="148"/>
        <v>5.8380269411975885</v>
      </c>
      <c r="E55" s="18">
        <f t="shared" si="148"/>
        <v>5.9430956231391061</v>
      </c>
      <c r="F55" s="18">
        <f t="shared" si="148"/>
        <v>6.2633645110639167</v>
      </c>
      <c r="H55" s="68">
        <f t="shared" si="105"/>
        <v>58.408467812067165</v>
      </c>
      <c r="I55" s="69">
        <f t="shared" si="106"/>
        <v>62.952359533410053</v>
      </c>
      <c r="J55" s="69">
        <f t="shared" si="107"/>
        <v>121.36082734547722</v>
      </c>
      <c r="L55" t="str">
        <f t="shared" si="140"/>
        <v>35 Business and public service associate professionals</v>
      </c>
      <c r="M55" s="18">
        <f t="shared" ref="M55:Q64" si="149">M18/M$35*100</f>
        <v>8.3118827636376142</v>
      </c>
      <c r="N55" s="18">
        <f t="shared" si="149"/>
        <v>8.0678037611685625</v>
      </c>
      <c r="O55" s="18">
        <f t="shared" si="149"/>
        <v>8.0902544083894874</v>
      </c>
      <c r="P55" s="18">
        <f t="shared" si="149"/>
        <v>8.0320879802490115</v>
      </c>
      <c r="Q55" s="18">
        <f t="shared" si="149"/>
        <v>7.9204838717586217</v>
      </c>
      <c r="S55" s="68">
        <f t="shared" si="109"/>
        <v>44.845293453564302</v>
      </c>
      <c r="T55" s="69">
        <f t="shared" si="110"/>
        <v>60.878205791215208</v>
      </c>
      <c r="U55" s="69">
        <f t="shared" si="111"/>
        <v>105.7234992447795</v>
      </c>
      <c r="W55" t="str">
        <f t="shared" si="141"/>
        <v>35 Business and public service associate professionals</v>
      </c>
      <c r="X55" s="18">
        <f t="shared" ref="X55:AB64" si="150">X18/X$35*100</f>
        <v>8.8963579834369568</v>
      </c>
      <c r="Y55" s="18">
        <f t="shared" si="150"/>
        <v>8.6180542105030273</v>
      </c>
      <c r="Z55" s="18">
        <f t="shared" si="150"/>
        <v>8.6630870844955599</v>
      </c>
      <c r="AA55" s="18">
        <f t="shared" si="150"/>
        <v>8.3716868313751576</v>
      </c>
      <c r="AB55" s="18">
        <f t="shared" si="150"/>
        <v>7.8945961603890034</v>
      </c>
      <c r="AD55" s="68">
        <f t="shared" si="113"/>
        <v>13.211413044945209</v>
      </c>
      <c r="AE55" s="69">
        <f t="shared" si="114"/>
        <v>53.562384297444268</v>
      </c>
      <c r="AF55" s="69">
        <f t="shared" si="115"/>
        <v>66.773797342389457</v>
      </c>
      <c r="AH55" t="str">
        <f t="shared" si="142"/>
        <v>35 Business and public service associate professionals</v>
      </c>
      <c r="AI55" s="18">
        <f t="shared" ref="AI55:AM64" si="151">AI18/AI$35*100</f>
        <v>7.9524718495661064</v>
      </c>
      <c r="AJ55" s="18">
        <f t="shared" si="151"/>
        <v>8.3095552836764632</v>
      </c>
      <c r="AK55" s="18">
        <f t="shared" si="151"/>
        <v>8.7261957394494232</v>
      </c>
      <c r="AL55" s="18">
        <f t="shared" si="151"/>
        <v>9.0751674415096524</v>
      </c>
      <c r="AM55" s="18">
        <f t="shared" si="151"/>
        <v>9.2666015952826886</v>
      </c>
      <c r="AO55" s="68">
        <f t="shared" si="117"/>
        <v>18.817684408745006</v>
      </c>
      <c r="AP55" s="69">
        <f t="shared" si="118"/>
        <v>52.278311261274588</v>
      </c>
      <c r="AQ55" s="69">
        <f t="shared" si="119"/>
        <v>71.09599567001959</v>
      </c>
      <c r="AS55" t="str">
        <f t="shared" si="143"/>
        <v>35 Business and public service associate professionals</v>
      </c>
      <c r="AT55" s="18">
        <f t="shared" ref="AT55:AX64" si="152">AT18/AT$35*100</f>
        <v>7.6955037002513142</v>
      </c>
      <c r="AU55" s="18">
        <f t="shared" si="152"/>
        <v>7.5246629018119613</v>
      </c>
      <c r="AV55" s="18">
        <f t="shared" si="152"/>
        <v>7.7336810583225644</v>
      </c>
      <c r="AW55" s="18">
        <f t="shared" si="152"/>
        <v>7.6606272155223847</v>
      </c>
      <c r="AX55" s="18">
        <f t="shared" si="152"/>
        <v>7.5700268496858385</v>
      </c>
      <c r="AZ55" s="68">
        <f t="shared" si="121"/>
        <v>16.156191450047594</v>
      </c>
      <c r="BA55" s="69">
        <f t="shared" si="122"/>
        <v>50.92297722132151</v>
      </c>
      <c r="BB55" s="69">
        <f t="shared" si="123"/>
        <v>67.079168671369104</v>
      </c>
      <c r="BD55" t="str">
        <f t="shared" si="144"/>
        <v>35 Business and public service associate professionals</v>
      </c>
      <c r="BE55" s="18">
        <f t="shared" ref="BE55:BI64" si="153">BE18/BE$35*100</f>
        <v>5.8540411246442501</v>
      </c>
      <c r="BF55" s="18">
        <f t="shared" si="153"/>
        <v>5.7764538579933555</v>
      </c>
      <c r="BG55" s="18">
        <f t="shared" si="153"/>
        <v>6.1577766859521308</v>
      </c>
      <c r="BH55" s="18">
        <f t="shared" si="153"/>
        <v>5.9961977134800595</v>
      </c>
      <c r="BI55" s="18">
        <f t="shared" si="153"/>
        <v>5.950740759875834</v>
      </c>
      <c r="BK55" s="68">
        <f t="shared" si="125"/>
        <v>-4.0173673570799862</v>
      </c>
      <c r="BL55" s="69">
        <f t="shared" si="126"/>
        <v>41.093768742182448</v>
      </c>
      <c r="BM55" s="69">
        <f t="shared" si="127"/>
        <v>37.076401385102457</v>
      </c>
      <c r="BO55" t="str">
        <f t="shared" si="145"/>
        <v>35 Business and public service associate professionals</v>
      </c>
      <c r="BP55" s="18">
        <f t="shared" ref="BP55:BT64" si="154">BP18/BP$35*100</f>
        <v>4.9376825746795481</v>
      </c>
      <c r="BQ55" s="18">
        <f t="shared" si="154"/>
        <v>4.9185636695744757</v>
      </c>
      <c r="BR55" s="18">
        <f t="shared" si="154"/>
        <v>5.2326538772989686</v>
      </c>
      <c r="BS55" s="18">
        <f t="shared" si="154"/>
        <v>5.1832100767437908</v>
      </c>
      <c r="BT55" s="18">
        <f t="shared" si="154"/>
        <v>5.3392291595107304</v>
      </c>
      <c r="BV55" s="68">
        <f t="shared" si="129"/>
        <v>-14.197224522968741</v>
      </c>
      <c r="BW55" s="69">
        <f t="shared" si="130"/>
        <v>36.033656153196212</v>
      </c>
      <c r="BX55" s="69">
        <f t="shared" si="131"/>
        <v>21.836431630227469</v>
      </c>
      <c r="BZ55" t="str">
        <f t="shared" si="146"/>
        <v>35 Business and public service associate professionals</v>
      </c>
      <c r="CA55" s="18">
        <f t="shared" ref="CA55:CE64" si="155">CA18/CA$35*100</f>
        <v>4.4378396421480986</v>
      </c>
      <c r="CB55" s="18">
        <f t="shared" si="155"/>
        <v>4.5301533107539944</v>
      </c>
      <c r="CC55" s="18">
        <f t="shared" si="155"/>
        <v>4.8191126421367825</v>
      </c>
      <c r="CD55" s="18">
        <f t="shared" si="155"/>
        <v>4.8043382081624912</v>
      </c>
      <c r="CE55" s="18">
        <f t="shared" si="155"/>
        <v>4.5561915571398925</v>
      </c>
      <c r="CG55" s="68">
        <f t="shared" si="133"/>
        <v>-38.550244097299178</v>
      </c>
      <c r="CH55" s="69">
        <f t="shared" si="134"/>
        <v>29.242323447056968</v>
      </c>
      <c r="CI55" s="69">
        <f t="shared" si="135"/>
        <v>-9.3079206502422149</v>
      </c>
      <c r="CK55" t="str">
        <f t="shared" si="147"/>
        <v>35 Business and public service associate professionals</v>
      </c>
      <c r="CL55" s="18">
        <f t="shared" ref="CL55:CP64" si="156">CL18/CL$35*100</f>
        <v>2.526771747871889</v>
      </c>
      <c r="CM55" s="18">
        <f t="shared" si="156"/>
        <v>2.7748935954364762</v>
      </c>
      <c r="CN55" s="18">
        <f t="shared" si="156"/>
        <v>3.215910674242032</v>
      </c>
      <c r="CO55" s="18">
        <f t="shared" si="156"/>
        <v>3.6138121821642257</v>
      </c>
      <c r="CP55" s="18">
        <f t="shared" si="156"/>
        <v>5.1097992403184103</v>
      </c>
      <c r="CR55" s="68">
        <f t="shared" si="137"/>
        <v>39.737231569798347</v>
      </c>
      <c r="CS55" s="69">
        <f t="shared" si="138"/>
        <v>33.413988864230753</v>
      </c>
      <c r="CT55" s="69">
        <f t="shared" si="139"/>
        <v>73.151220434029113</v>
      </c>
    </row>
    <row r="56" spans="1:98" x14ac:dyDescent="0.2">
      <c r="A56" t="str">
        <f t="shared" si="103"/>
        <v>41 Administrative occupations</v>
      </c>
      <c r="B56" s="18">
        <f t="shared" si="148"/>
        <v>3.2017134583583089</v>
      </c>
      <c r="C56" s="18">
        <f t="shared" si="148"/>
        <v>2.9491420212122317</v>
      </c>
      <c r="D56" s="18">
        <f t="shared" si="148"/>
        <v>3.3331409823257054</v>
      </c>
      <c r="E56" s="18">
        <f t="shared" si="148"/>
        <v>3.543154953117881</v>
      </c>
      <c r="F56" s="18">
        <f t="shared" si="148"/>
        <v>3.9263297405112758</v>
      </c>
      <c r="H56" s="68">
        <f t="shared" si="105"/>
        <v>73.928153828180285</v>
      </c>
      <c r="I56" s="69">
        <f t="shared" si="106"/>
        <v>73.811470962428132</v>
      </c>
      <c r="J56" s="69">
        <f t="shared" si="107"/>
        <v>147.73962479060842</v>
      </c>
      <c r="L56" t="str">
        <f t="shared" si="140"/>
        <v>41 Administrative occupations</v>
      </c>
      <c r="M56" s="18">
        <f t="shared" si="149"/>
        <v>5.1450194988549542</v>
      </c>
      <c r="N56" s="18">
        <f t="shared" si="149"/>
        <v>4.8915087875058143</v>
      </c>
      <c r="O56" s="18">
        <f t="shared" si="149"/>
        <v>4.9480941994749053</v>
      </c>
      <c r="P56" s="18">
        <f t="shared" si="149"/>
        <v>5.3657917739258227</v>
      </c>
      <c r="Q56" s="18">
        <f t="shared" si="149"/>
        <v>5.6104831260342776</v>
      </c>
      <c r="S56" s="68">
        <f t="shared" si="109"/>
        <v>67.755649337516672</v>
      </c>
      <c r="T56" s="69">
        <f t="shared" si="110"/>
        <v>74.223794442411091</v>
      </c>
      <c r="U56" s="69">
        <f t="shared" si="111"/>
        <v>141.97944377992775</v>
      </c>
      <c r="W56" t="str">
        <f t="shared" si="141"/>
        <v>41 Administrative occupations</v>
      </c>
      <c r="X56" s="18">
        <f t="shared" si="150"/>
        <v>8.1701977791280385</v>
      </c>
      <c r="Y56" s="18">
        <f t="shared" si="150"/>
        <v>7.7289167591763031</v>
      </c>
      <c r="Z56" s="18">
        <f t="shared" si="150"/>
        <v>8.0870653397113532</v>
      </c>
      <c r="AA56" s="18">
        <f t="shared" si="150"/>
        <v>8.7884686302981443</v>
      </c>
      <c r="AB56" s="18">
        <f t="shared" si="150"/>
        <v>9.1656828681186084</v>
      </c>
      <c r="AD56" s="68">
        <f t="shared" si="113"/>
        <v>40.80135904149811</v>
      </c>
      <c r="AE56" s="69">
        <f t="shared" si="114"/>
        <v>68.331455838727464</v>
      </c>
      <c r="AF56" s="69">
        <f t="shared" si="115"/>
        <v>109.13281488022557</v>
      </c>
      <c r="AH56" t="str">
        <f t="shared" si="142"/>
        <v>41 Administrative occupations</v>
      </c>
      <c r="AI56" s="18">
        <f t="shared" si="151"/>
        <v>10.337734325782559</v>
      </c>
      <c r="AJ56" s="18">
        <f t="shared" si="151"/>
        <v>10.638931427969053</v>
      </c>
      <c r="AK56" s="18">
        <f t="shared" si="151"/>
        <v>11.401453894382692</v>
      </c>
      <c r="AL56" s="18">
        <f t="shared" si="151"/>
        <v>12.914464648071364</v>
      </c>
      <c r="AM56" s="18">
        <f t="shared" si="151"/>
        <v>13.785464866305563</v>
      </c>
      <c r="AO56" s="68">
        <f t="shared" si="117"/>
        <v>35.284089693882983</v>
      </c>
      <c r="AP56" s="69">
        <f t="shared" si="118"/>
        <v>69.53457272249625</v>
      </c>
      <c r="AQ56" s="69">
        <f t="shared" si="119"/>
        <v>104.81866241637923</v>
      </c>
      <c r="AS56" t="str">
        <f t="shared" si="143"/>
        <v>41 Administrative occupations</v>
      </c>
      <c r="AT56" s="18">
        <f t="shared" si="152"/>
        <v>9.8491857078774085</v>
      </c>
      <c r="AU56" s="18">
        <f t="shared" si="152"/>
        <v>9.2846589153298638</v>
      </c>
      <c r="AV56" s="18">
        <f t="shared" si="152"/>
        <v>9.7887912472751317</v>
      </c>
      <c r="AW56" s="18">
        <f t="shared" si="152"/>
        <v>10.087006409248467</v>
      </c>
      <c r="AX56" s="18">
        <f t="shared" si="152"/>
        <v>10.302598233554711</v>
      </c>
      <c r="AZ56" s="68">
        <f t="shared" si="121"/>
        <v>24.896106144654585</v>
      </c>
      <c r="BA56" s="69">
        <f t="shared" si="122"/>
        <v>61.790920260390322</v>
      </c>
      <c r="BB56" s="69">
        <f t="shared" si="123"/>
        <v>86.687026405044904</v>
      </c>
      <c r="BD56" t="str">
        <f t="shared" si="144"/>
        <v>41 Administrative occupations</v>
      </c>
      <c r="BE56" s="18">
        <f t="shared" si="153"/>
        <v>8.7887608106064636</v>
      </c>
      <c r="BF56" s="18">
        <f t="shared" si="153"/>
        <v>8.1614182434565112</v>
      </c>
      <c r="BG56" s="18">
        <f t="shared" si="153"/>
        <v>8.5588809166762534</v>
      </c>
      <c r="BH56" s="18">
        <f t="shared" si="153"/>
        <v>8.3052553446149844</v>
      </c>
      <c r="BI56" s="18">
        <f t="shared" si="153"/>
        <v>6.6089714140183204</v>
      </c>
      <c r="BK56" s="68">
        <f t="shared" si="125"/>
        <v>-23.305812422042088</v>
      </c>
      <c r="BL56" s="69">
        <f t="shared" si="126"/>
        <v>44.622398078357072</v>
      </c>
      <c r="BM56" s="69">
        <f t="shared" si="127"/>
        <v>21.316585656314981</v>
      </c>
      <c r="BO56" t="str">
        <f t="shared" si="145"/>
        <v>41 Administrative occupations</v>
      </c>
      <c r="BP56" s="18">
        <f t="shared" si="154"/>
        <v>10.318573109040351</v>
      </c>
      <c r="BQ56" s="18">
        <f t="shared" si="154"/>
        <v>9.0356377969333899</v>
      </c>
      <c r="BR56" s="18">
        <f t="shared" si="154"/>
        <v>9.9253881286001508</v>
      </c>
      <c r="BS56" s="18">
        <f t="shared" si="154"/>
        <v>9.6476869953450528</v>
      </c>
      <c r="BT56" s="18">
        <f t="shared" si="154"/>
        <v>7.7058702325871202</v>
      </c>
      <c r="BV56" s="68">
        <f t="shared" si="129"/>
        <v>-34.714163032477508</v>
      </c>
      <c r="BW56" s="69">
        <f t="shared" si="130"/>
        <v>35.978320842747536</v>
      </c>
      <c r="BX56" s="69">
        <f t="shared" si="131"/>
        <v>1.264157810270033</v>
      </c>
      <c r="BZ56" t="str">
        <f t="shared" si="146"/>
        <v>41 Administrative occupations</v>
      </c>
      <c r="CA56" s="18">
        <f t="shared" si="155"/>
        <v>8.2877899430743884</v>
      </c>
      <c r="CB56" s="18">
        <f t="shared" si="155"/>
        <v>7.9976762043003857</v>
      </c>
      <c r="CC56" s="18">
        <f t="shared" si="155"/>
        <v>7.9516305191793908</v>
      </c>
      <c r="CD56" s="18">
        <f t="shared" si="155"/>
        <v>6.6126809120050627</v>
      </c>
      <c r="CE56" s="18">
        <f t="shared" si="155"/>
        <v>3.3699145967654554</v>
      </c>
      <c r="CG56" s="68">
        <f t="shared" si="133"/>
        <v>-72.454670766932281</v>
      </c>
      <c r="CH56" s="69">
        <f t="shared" si="134"/>
        <v>23.644544457808177</v>
      </c>
      <c r="CI56" s="69">
        <f t="shared" si="135"/>
        <v>-48.810126309124108</v>
      </c>
      <c r="CK56" t="str">
        <f t="shared" si="147"/>
        <v>41 Administrative occupations</v>
      </c>
      <c r="CL56" s="18">
        <f t="shared" si="156"/>
        <v>5.1040040017821307</v>
      </c>
      <c r="CM56" s="18">
        <f t="shared" si="156"/>
        <v>5.3303948517091984</v>
      </c>
      <c r="CN56" s="18">
        <f t="shared" si="156"/>
        <v>5.7620356999340236</v>
      </c>
      <c r="CO56" s="18">
        <f t="shared" si="156"/>
        <v>4.8113490685648639</v>
      </c>
      <c r="CP56" s="18">
        <f t="shared" si="156"/>
        <v>3.8787430634641704</v>
      </c>
      <c r="CR56" s="68">
        <f t="shared" si="137"/>
        <v>-40.799231847976387</v>
      </c>
      <c r="CS56" s="69">
        <f t="shared" si="138"/>
        <v>19.978602352299774</v>
      </c>
      <c r="CT56" s="69">
        <f t="shared" si="139"/>
        <v>-20.820629495676609</v>
      </c>
    </row>
    <row r="57" spans="1:98" x14ac:dyDescent="0.2">
      <c r="A57" t="str">
        <f t="shared" si="103"/>
        <v>42 Secretarial and related occupations</v>
      </c>
      <c r="B57" s="18">
        <f t="shared" si="148"/>
        <v>0.3237076365214932</v>
      </c>
      <c r="C57" s="18">
        <f t="shared" si="148"/>
        <v>0.34135089233052479</v>
      </c>
      <c r="D57" s="18">
        <f t="shared" si="148"/>
        <v>0.32429575935692623</v>
      </c>
      <c r="E57" s="18">
        <f t="shared" si="148"/>
        <v>0.4458980170891248</v>
      </c>
      <c r="F57" s="18">
        <f t="shared" si="148"/>
        <v>0.65720829584258633</v>
      </c>
      <c r="H57" s="68">
        <f t="shared" si="105"/>
        <v>199.22547709152667</v>
      </c>
      <c r="I57" s="69">
        <f t="shared" si="106"/>
        <v>126.6641531108526</v>
      </c>
      <c r="J57" s="69">
        <f t="shared" si="107"/>
        <v>325.88963020237924</v>
      </c>
      <c r="L57" t="str">
        <f t="shared" si="140"/>
        <v>42 Secretarial and related occupations</v>
      </c>
      <c r="M57" s="18">
        <f t="shared" si="149"/>
        <v>1.0930850130508436</v>
      </c>
      <c r="N57" s="18">
        <f t="shared" si="149"/>
        <v>1.0025988192284987</v>
      </c>
      <c r="O57" s="18">
        <f t="shared" si="149"/>
        <v>0.9849798561726365</v>
      </c>
      <c r="P57" s="18">
        <f t="shared" si="149"/>
        <v>1.1746358461413462</v>
      </c>
      <c r="Q57" s="18">
        <f t="shared" si="149"/>
        <v>1.1116882548799605</v>
      </c>
      <c r="S57" s="68">
        <f t="shared" si="109"/>
        <v>66.982331746673339</v>
      </c>
      <c r="T57" s="69">
        <f t="shared" si="110"/>
        <v>85.047891457993856</v>
      </c>
      <c r="U57" s="69">
        <f t="shared" si="111"/>
        <v>152.03022320466718</v>
      </c>
      <c r="W57" t="str">
        <f t="shared" si="141"/>
        <v>42 Secretarial and related occupations</v>
      </c>
      <c r="X57" s="18">
        <f t="shared" si="150"/>
        <v>1.7472432341173196</v>
      </c>
      <c r="Y57" s="18">
        <f t="shared" si="150"/>
        <v>1.5795806693733376</v>
      </c>
      <c r="Z57" s="18">
        <f t="shared" si="150"/>
        <v>1.6240351526586549</v>
      </c>
      <c r="AA57" s="18">
        <f t="shared" si="150"/>
        <v>1.9313246072117425</v>
      </c>
      <c r="AB57" s="18">
        <f t="shared" si="150"/>
        <v>2.4704939999941522</v>
      </c>
      <c r="AD57" s="68">
        <f t="shared" si="113"/>
        <v>88.982395701019911</v>
      </c>
      <c r="AE57" s="69">
        <f t="shared" si="114"/>
        <v>86.875225441195511</v>
      </c>
      <c r="AF57" s="69">
        <f t="shared" si="115"/>
        <v>175.85762114221541</v>
      </c>
      <c r="AH57" t="str">
        <f t="shared" si="142"/>
        <v>42 Secretarial and related occupations</v>
      </c>
      <c r="AI57" s="18">
        <f t="shared" si="151"/>
        <v>2.8917699737502556</v>
      </c>
      <c r="AJ57" s="18">
        <f t="shared" si="151"/>
        <v>2.7749088422997414</v>
      </c>
      <c r="AK57" s="18">
        <f t="shared" si="151"/>
        <v>2.9045333309935812</v>
      </c>
      <c r="AL57" s="18">
        <f t="shared" si="151"/>
        <v>3.3639395044632376</v>
      </c>
      <c r="AM57" s="18">
        <f t="shared" si="151"/>
        <v>3.5318384953149549</v>
      </c>
      <c r="AO57" s="68">
        <f t="shared" si="117"/>
        <v>36.053592735080855</v>
      </c>
      <c r="AP57" s="69">
        <f t="shared" si="118"/>
        <v>71.346916426190788</v>
      </c>
      <c r="AQ57" s="69">
        <f t="shared" si="119"/>
        <v>107.40050916127164</v>
      </c>
      <c r="AS57" t="str">
        <f t="shared" si="143"/>
        <v>42 Secretarial and related occupations</v>
      </c>
      <c r="AT57" s="18">
        <f t="shared" si="152"/>
        <v>2.4235398603395426</v>
      </c>
      <c r="AU57" s="18">
        <f t="shared" si="152"/>
        <v>2.1260671844474919</v>
      </c>
      <c r="AV57" s="18">
        <f t="shared" si="152"/>
        <v>2.209101635546006</v>
      </c>
      <c r="AW57" s="18">
        <f t="shared" si="152"/>
        <v>2.4508062397402837</v>
      </c>
      <c r="AX57" s="18">
        <f t="shared" si="152"/>
        <v>2.2403716890805758</v>
      </c>
      <c r="AZ57" s="68">
        <f t="shared" si="121"/>
        <v>20.347086353858121</v>
      </c>
      <c r="BA57" s="69">
        <f t="shared" si="122"/>
        <v>65.112834307880263</v>
      </c>
      <c r="BB57" s="69">
        <f t="shared" si="123"/>
        <v>85.45992066173838</v>
      </c>
      <c r="BD57" t="str">
        <f t="shared" si="144"/>
        <v>42 Secretarial and related occupations</v>
      </c>
      <c r="BE57" s="18">
        <f t="shared" si="153"/>
        <v>2.4163329570027665</v>
      </c>
      <c r="BF57" s="18">
        <f t="shared" si="153"/>
        <v>2.174920508439754</v>
      </c>
      <c r="BG57" s="18">
        <f t="shared" si="153"/>
        <v>2.1795067019779184</v>
      </c>
      <c r="BH57" s="18">
        <f t="shared" si="153"/>
        <v>2.0344915760195095</v>
      </c>
      <c r="BI57" s="18">
        <f t="shared" si="153"/>
        <v>0.40538344873517534</v>
      </c>
      <c r="BK57" s="68">
        <f t="shared" si="125"/>
        <v>-81.526322146961448</v>
      </c>
      <c r="BL57" s="69">
        <f t="shared" si="126"/>
        <v>33.374108848720105</v>
      </c>
      <c r="BM57" s="69">
        <f t="shared" si="127"/>
        <v>-48.15221329824135</v>
      </c>
      <c r="BO57" t="str">
        <f t="shared" si="145"/>
        <v>42 Secretarial and related occupations</v>
      </c>
      <c r="BP57" s="18">
        <f t="shared" si="154"/>
        <v>3.2166002503346807</v>
      </c>
      <c r="BQ57" s="18">
        <f t="shared" si="154"/>
        <v>2.4137074082330057</v>
      </c>
      <c r="BR57" s="18">
        <f t="shared" si="154"/>
        <v>2.5799370316360388</v>
      </c>
      <c r="BS57" s="18">
        <f t="shared" si="154"/>
        <v>1.9183223608050237</v>
      </c>
      <c r="BT57" s="18">
        <f t="shared" si="154"/>
        <v>0.44241892314985465</v>
      </c>
      <c r="BV57" s="68">
        <f t="shared" si="129"/>
        <v>-85.579863489694844</v>
      </c>
      <c r="BW57" s="69">
        <f t="shared" si="130"/>
        <v>24.154117347488278</v>
      </c>
      <c r="BX57" s="69">
        <f t="shared" si="131"/>
        <v>-61.425746142206549</v>
      </c>
      <c r="BZ57" t="str">
        <f t="shared" si="146"/>
        <v>42 Secretarial and related occupations</v>
      </c>
      <c r="CA57" s="18">
        <f t="shared" si="155"/>
        <v>3.6800822108732407</v>
      </c>
      <c r="CB57" s="18">
        <f t="shared" si="155"/>
        <v>3.5404579643676568</v>
      </c>
      <c r="CC57" s="18">
        <f t="shared" si="155"/>
        <v>3.3456243969627741</v>
      </c>
      <c r="CD57" s="18">
        <f t="shared" si="155"/>
        <v>1.5153916417761122</v>
      </c>
      <c r="CE57" s="18">
        <f t="shared" si="155"/>
        <v>0.33232078615225069</v>
      </c>
      <c r="CG57" s="68">
        <f t="shared" si="133"/>
        <v>-93.543969270254649</v>
      </c>
      <c r="CH57" s="69">
        <f t="shared" si="134"/>
        <v>16.166413468100636</v>
      </c>
      <c r="CI57" s="69">
        <f t="shared" si="135"/>
        <v>-77.377555802154021</v>
      </c>
      <c r="CK57" t="str">
        <f t="shared" si="147"/>
        <v>42 Secretarial and related occupations</v>
      </c>
      <c r="CL57" s="18">
        <f t="shared" si="156"/>
        <v>2.2443974645489027</v>
      </c>
      <c r="CM57" s="18">
        <f t="shared" si="156"/>
        <v>2.3477418816363982</v>
      </c>
      <c r="CN57" s="18">
        <f t="shared" si="156"/>
        <v>2.5450167602526239</v>
      </c>
      <c r="CO57" s="18">
        <f t="shared" si="156"/>
        <v>2.0877590127354875</v>
      </c>
      <c r="CP57" s="18">
        <f t="shared" si="156"/>
        <v>1.2826133315120101</v>
      </c>
      <c r="CR57" s="68">
        <f t="shared" si="137"/>
        <v>-55.678201230247637</v>
      </c>
      <c r="CS57" s="69">
        <f t="shared" si="138"/>
        <v>23.604932111067519</v>
      </c>
      <c r="CT57" s="69">
        <f t="shared" si="139"/>
        <v>-32.073269119180118</v>
      </c>
    </row>
    <row r="58" spans="1:98" x14ac:dyDescent="0.2">
      <c r="A58" t="str">
        <f t="shared" si="103"/>
        <v>51 Skilled agricultural and related trades</v>
      </c>
      <c r="B58" s="18">
        <f t="shared" si="148"/>
        <v>0.33944307631343507</v>
      </c>
      <c r="C58" s="18">
        <f t="shared" si="148"/>
        <v>0.32794306678621299</v>
      </c>
      <c r="D58" s="18">
        <f t="shared" si="148"/>
        <v>0.27617846033635557</v>
      </c>
      <c r="E58" s="18">
        <f t="shared" si="148"/>
        <v>0.28859141445757941</v>
      </c>
      <c r="F58" s="18">
        <f t="shared" si="148"/>
        <v>0.28390424359832361</v>
      </c>
      <c r="H58" s="68">
        <f t="shared" si="105"/>
        <v>51.781514124658145</v>
      </c>
      <c r="I58" s="69">
        <f t="shared" si="106"/>
        <v>92.233968533536441</v>
      </c>
      <c r="J58" s="69">
        <f t="shared" si="107"/>
        <v>144.01548265819457</v>
      </c>
      <c r="L58" t="str">
        <f t="shared" si="140"/>
        <v>51 Skilled agricultural and related trades</v>
      </c>
      <c r="M58" s="18">
        <f t="shared" si="149"/>
        <v>0.26447984066176666</v>
      </c>
      <c r="N58" s="18">
        <f t="shared" si="149"/>
        <v>0.27227158462034401</v>
      </c>
      <c r="O58" s="18">
        <f t="shared" si="149"/>
        <v>0.17937888214109735</v>
      </c>
      <c r="P58" s="18">
        <f t="shared" si="149"/>
        <v>0.16251321115327083</v>
      </c>
      <c r="Q58" s="18">
        <f t="shared" si="149"/>
        <v>0.16918853811299553</v>
      </c>
      <c r="S58" s="68">
        <f t="shared" si="109"/>
        <v>39.545063431464925</v>
      </c>
      <c r="T58" s="69">
        <f t="shared" si="110"/>
        <v>66.460248297152859</v>
      </c>
      <c r="U58" s="69">
        <f t="shared" si="111"/>
        <v>106.00531172861778</v>
      </c>
      <c r="W58" t="str">
        <f t="shared" si="141"/>
        <v>51 Skilled agricultural and related trades</v>
      </c>
      <c r="X58" s="18">
        <f t="shared" si="150"/>
        <v>0.97849908204250968</v>
      </c>
      <c r="Y58" s="18">
        <f t="shared" si="150"/>
        <v>1.0155164461392481</v>
      </c>
      <c r="Z58" s="18">
        <f t="shared" si="150"/>
        <v>0.87949018866983908</v>
      </c>
      <c r="AA58" s="18">
        <f t="shared" si="150"/>
        <v>0.93144555378788574</v>
      </c>
      <c r="AB58" s="18">
        <f t="shared" si="150"/>
        <v>1.1569917313750482</v>
      </c>
      <c r="AD58" s="68">
        <f t="shared" si="113"/>
        <v>63.430168462198701</v>
      </c>
      <c r="AE58" s="69">
        <f t="shared" si="114"/>
        <v>87.404297359821058</v>
      </c>
      <c r="AF58" s="69">
        <f t="shared" si="115"/>
        <v>150.83446582201975</v>
      </c>
      <c r="AH58" t="str">
        <f t="shared" si="142"/>
        <v>51 Skilled agricultural and related trades</v>
      </c>
      <c r="AI58" s="18">
        <f t="shared" si="151"/>
        <v>1.2398729338137668</v>
      </c>
      <c r="AJ58" s="18">
        <f t="shared" si="151"/>
        <v>1.5127881356972086</v>
      </c>
      <c r="AK58" s="18">
        <f t="shared" si="151"/>
        <v>1.105330800715459</v>
      </c>
      <c r="AL58" s="18">
        <f t="shared" si="151"/>
        <v>1.159281055693187</v>
      </c>
      <c r="AM58" s="18">
        <f t="shared" si="151"/>
        <v>1.3587578152020707</v>
      </c>
      <c r="AO58" s="68">
        <f t="shared" si="117"/>
        <v>37.541997201127089</v>
      </c>
      <c r="AP58" s="69">
        <f t="shared" si="118"/>
        <v>82.954743267067627</v>
      </c>
      <c r="AQ58" s="69">
        <f t="shared" si="119"/>
        <v>120.4967404681947</v>
      </c>
      <c r="AS58" t="str">
        <f t="shared" si="143"/>
        <v>51 Skilled agricultural and related trades</v>
      </c>
      <c r="AT58" s="18">
        <f t="shared" si="152"/>
        <v>1.8796182527352212</v>
      </c>
      <c r="AU58" s="18">
        <f t="shared" si="152"/>
        <v>2.4266615273982239</v>
      </c>
      <c r="AV58" s="18">
        <f t="shared" si="152"/>
        <v>1.7112374007194422</v>
      </c>
      <c r="AW58" s="18">
        <f t="shared" si="152"/>
        <v>1.6674688542358977</v>
      </c>
      <c r="AX58" s="18">
        <f t="shared" si="152"/>
        <v>1.9407671355909442</v>
      </c>
      <c r="AZ58" s="68">
        <f t="shared" si="121"/>
        <v>34.584289868387529</v>
      </c>
      <c r="BA58" s="69">
        <f t="shared" si="122"/>
        <v>72.570268633265613</v>
      </c>
      <c r="BB58" s="69">
        <f t="shared" si="123"/>
        <v>107.15455850165314</v>
      </c>
      <c r="BD58" t="str">
        <f t="shared" si="144"/>
        <v>51 Skilled agricultural and related trades</v>
      </c>
      <c r="BE58" s="18">
        <f t="shared" si="153"/>
        <v>0.99888150102629158</v>
      </c>
      <c r="BF58" s="18">
        <f t="shared" si="153"/>
        <v>1.0359738781755201</v>
      </c>
      <c r="BG58" s="18">
        <f t="shared" si="153"/>
        <v>0.76240207083354639</v>
      </c>
      <c r="BH58" s="18">
        <f t="shared" si="153"/>
        <v>0.71499555678116189</v>
      </c>
      <c r="BI58" s="18">
        <f t="shared" si="153"/>
        <v>0.71614976417587362</v>
      </c>
      <c r="BK58" s="68">
        <f t="shared" si="125"/>
        <v>-6.7035008121018551</v>
      </c>
      <c r="BL58" s="69">
        <f t="shared" si="126"/>
        <v>50.639089957078866</v>
      </c>
      <c r="BM58" s="69">
        <f t="shared" si="127"/>
        <v>43.935589144977008</v>
      </c>
      <c r="BO58" t="str">
        <f t="shared" si="145"/>
        <v>51 Skilled agricultural and related trades</v>
      </c>
      <c r="BP58" s="18">
        <f t="shared" si="154"/>
        <v>1.4357598504602531</v>
      </c>
      <c r="BQ58" s="18">
        <f t="shared" si="154"/>
        <v>1.6643203746256281</v>
      </c>
      <c r="BR58" s="18">
        <f t="shared" si="154"/>
        <v>1.1898020169305603</v>
      </c>
      <c r="BS58" s="18">
        <f t="shared" si="154"/>
        <v>1.2088005175822343</v>
      </c>
      <c r="BT58" s="18">
        <f t="shared" si="154"/>
        <v>1.4410740452170308</v>
      </c>
      <c r="BV58" s="68">
        <f t="shared" si="129"/>
        <v>1.8489085157130891</v>
      </c>
      <c r="BW58" s="69">
        <f t="shared" si="130"/>
        <v>52.603502150655999</v>
      </c>
      <c r="BX58" s="69">
        <f t="shared" si="131"/>
        <v>54.45241066636909</v>
      </c>
      <c r="BZ58" t="str">
        <f t="shared" si="146"/>
        <v>51 Skilled agricultural and related trades</v>
      </c>
      <c r="CA58" s="18">
        <f t="shared" si="155"/>
        <v>1.7675172130490697</v>
      </c>
      <c r="CB58" s="18">
        <f t="shared" si="155"/>
        <v>1.9163682105377371</v>
      </c>
      <c r="CC58" s="18">
        <f t="shared" si="155"/>
        <v>1.6514139264458401</v>
      </c>
      <c r="CD58" s="18">
        <f t="shared" si="155"/>
        <v>1.6731793117774143</v>
      </c>
      <c r="CE58" s="18">
        <f t="shared" si="155"/>
        <v>2.7518637973836442</v>
      </c>
      <c r="CG58" s="68">
        <f t="shared" si="133"/>
        <v>8.3069327742370103</v>
      </c>
      <c r="CH58" s="69">
        <f t="shared" si="134"/>
        <v>45.38554153013694</v>
      </c>
      <c r="CI58" s="69">
        <f t="shared" si="135"/>
        <v>53.692474304373953</v>
      </c>
      <c r="CK58" t="str">
        <f t="shared" si="147"/>
        <v>51 Skilled agricultural and related trades</v>
      </c>
      <c r="CL58" s="18">
        <f t="shared" si="156"/>
        <v>3.0895369394933576</v>
      </c>
      <c r="CM58" s="18">
        <f t="shared" si="156"/>
        <v>4.1456464320193565</v>
      </c>
      <c r="CN58" s="18">
        <f t="shared" si="156"/>
        <v>2.7606477412720722</v>
      </c>
      <c r="CO58" s="18">
        <f t="shared" si="156"/>
        <v>3.0577416851691499</v>
      </c>
      <c r="CP58" s="18">
        <f t="shared" si="156"/>
        <v>1.8974166003359241</v>
      </c>
      <c r="CR58" s="68">
        <f t="shared" si="137"/>
        <v>-39.554499723495809</v>
      </c>
      <c r="CS58" s="69">
        <f t="shared" si="138"/>
        <v>27.374201398440739</v>
      </c>
      <c r="CT58" s="69">
        <f t="shared" si="139"/>
        <v>-12.180298325055068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0.27677347995808627</v>
      </c>
      <c r="C59" s="18">
        <f t="shared" si="148"/>
        <v>0.24822806402064507</v>
      </c>
      <c r="D59" s="18">
        <f t="shared" si="148"/>
        <v>0.25063293147091326</v>
      </c>
      <c r="E59" s="18">
        <f t="shared" si="148"/>
        <v>0.22702343079282883</v>
      </c>
      <c r="F59" s="18">
        <f t="shared" si="148"/>
        <v>0.23925015151068904</v>
      </c>
      <c r="H59" s="68">
        <f t="shared" si="105"/>
        <v>40.945394215237791</v>
      </c>
      <c r="I59" s="69">
        <f t="shared" si="106"/>
        <v>52.343351711770502</v>
      </c>
      <c r="J59" s="69">
        <f t="shared" si="107"/>
        <v>93.288745927008279</v>
      </c>
      <c r="L59" t="str">
        <f t="shared" si="140"/>
        <v>52 Skilled metal, electrical and electronic trades</v>
      </c>
      <c r="M59" s="18">
        <f t="shared" si="149"/>
        <v>0.67052531298603135</v>
      </c>
      <c r="N59" s="18">
        <f t="shared" si="149"/>
        <v>0.66896461687125597</v>
      </c>
      <c r="O59" s="18">
        <f t="shared" si="149"/>
        <v>0.57234422454489364</v>
      </c>
      <c r="P59" s="18">
        <f t="shared" si="149"/>
        <v>0.67181551489723024</v>
      </c>
      <c r="Q59" s="18">
        <f t="shared" si="149"/>
        <v>0.88109403796601604</v>
      </c>
      <c r="S59" s="68">
        <f t="shared" si="109"/>
        <v>127.76123579685974</v>
      </c>
      <c r="T59" s="69">
        <f t="shared" si="110"/>
        <v>80.585102411089125</v>
      </c>
      <c r="U59" s="69">
        <f t="shared" si="111"/>
        <v>208.34633820794886</v>
      </c>
      <c r="W59" t="str">
        <f t="shared" si="141"/>
        <v>52 Skilled metal, electrical and electronic trades</v>
      </c>
      <c r="X59" s="18">
        <f t="shared" si="150"/>
        <v>0.99809416187959765</v>
      </c>
      <c r="Y59" s="18">
        <f t="shared" si="150"/>
        <v>1.0305031948092185</v>
      </c>
      <c r="Z59" s="18">
        <f t="shared" si="150"/>
        <v>0.85549974803596673</v>
      </c>
      <c r="AA59" s="18">
        <f t="shared" si="150"/>
        <v>0.93118773274576994</v>
      </c>
      <c r="AB59" s="18">
        <f t="shared" si="150"/>
        <v>1.0208134216713807</v>
      </c>
      <c r="AD59" s="68">
        <f t="shared" si="113"/>
        <v>48.237969537947642</v>
      </c>
      <c r="AE59" s="69">
        <f t="shared" si="114"/>
        <v>63.127000973498426</v>
      </c>
      <c r="AF59" s="69">
        <f t="shared" si="115"/>
        <v>111.36497051144607</v>
      </c>
      <c r="AH59" t="str">
        <f t="shared" si="142"/>
        <v>52 Skilled metal, electrical and electronic trades</v>
      </c>
      <c r="AI59" s="18">
        <f t="shared" si="151"/>
        <v>1.2075828360798007</v>
      </c>
      <c r="AJ59" s="18">
        <f t="shared" si="151"/>
        <v>1.3393040730889063</v>
      </c>
      <c r="AK59" s="18">
        <f t="shared" si="151"/>
        <v>1.1550652474086689</v>
      </c>
      <c r="AL59" s="18">
        <f t="shared" si="151"/>
        <v>1.2705477792979625</v>
      </c>
      <c r="AM59" s="18">
        <f t="shared" si="151"/>
        <v>1.4529711452522889</v>
      </c>
      <c r="AO59" s="68">
        <f t="shared" si="117"/>
        <v>40.745985274480844</v>
      </c>
      <c r="AP59" s="69">
        <f t="shared" si="118"/>
        <v>55.138564263869142</v>
      </c>
      <c r="AQ59" s="69">
        <f t="shared" si="119"/>
        <v>95.884549538349987</v>
      </c>
      <c r="AS59" t="str">
        <f t="shared" si="143"/>
        <v>52 Skilled metal, electrical and electronic trades</v>
      </c>
      <c r="AT59" s="18">
        <f t="shared" si="152"/>
        <v>4.8762920093827118</v>
      </c>
      <c r="AU59" s="18">
        <f t="shared" si="152"/>
        <v>5.0106684121110661</v>
      </c>
      <c r="AV59" s="18">
        <f t="shared" si="152"/>
        <v>4.4667080334881568</v>
      </c>
      <c r="AW59" s="18">
        <f t="shared" si="152"/>
        <v>4.544323058174303</v>
      </c>
      <c r="AX59" s="18">
        <f t="shared" si="152"/>
        <v>4.87626304243049</v>
      </c>
      <c r="AZ59" s="68">
        <f t="shared" si="121"/>
        <v>29.548014351421013</v>
      </c>
      <c r="BA59" s="69">
        <f t="shared" si="122"/>
        <v>52.347115672264856</v>
      </c>
      <c r="BB59" s="69">
        <f t="shared" si="123"/>
        <v>81.895130023685866</v>
      </c>
      <c r="BD59" t="str">
        <f t="shared" si="144"/>
        <v>52 Skilled metal, electrical and electronic trades</v>
      </c>
      <c r="BE59" s="18">
        <f t="shared" si="153"/>
        <v>6.6223371316756774</v>
      </c>
      <c r="BF59" s="18">
        <f t="shared" si="153"/>
        <v>6.6769257344362671</v>
      </c>
      <c r="BG59" s="18">
        <f t="shared" si="153"/>
        <v>6.0540606990296464</v>
      </c>
      <c r="BH59" s="18">
        <f t="shared" si="153"/>
        <v>6.0576043940143771</v>
      </c>
      <c r="BI59" s="18">
        <f t="shared" si="153"/>
        <v>5.854540369698535</v>
      </c>
      <c r="BK59" s="68">
        <f t="shared" si="125"/>
        <v>-3.951276841290055</v>
      </c>
      <c r="BL59" s="69">
        <f t="shared" si="126"/>
        <v>33.862072212193162</v>
      </c>
      <c r="BM59" s="69">
        <f t="shared" si="127"/>
        <v>29.910795370903102</v>
      </c>
      <c r="BO59" t="str">
        <f t="shared" si="145"/>
        <v>52 Skilled metal, electrical and electronic trades</v>
      </c>
      <c r="BP59" s="18">
        <f t="shared" si="154"/>
        <v>4.0339507566004027</v>
      </c>
      <c r="BQ59" s="18">
        <f t="shared" si="154"/>
        <v>4.4841415786795729</v>
      </c>
      <c r="BR59" s="18">
        <f t="shared" si="154"/>
        <v>3.9737409762775315</v>
      </c>
      <c r="BS59" s="18">
        <f t="shared" si="154"/>
        <v>4.0559601862333716</v>
      </c>
      <c r="BT59" s="18">
        <f t="shared" si="154"/>
        <v>4.275504212962292</v>
      </c>
      <c r="BV59" s="68">
        <f t="shared" si="129"/>
        <v>-9.5241717147477427</v>
      </c>
      <c r="BW59" s="69">
        <f t="shared" si="130"/>
        <v>35.005665430656933</v>
      </c>
      <c r="BX59" s="69">
        <f t="shared" si="131"/>
        <v>25.481493715909188</v>
      </c>
      <c r="BZ59" t="str">
        <f t="shared" si="146"/>
        <v>52 Skilled metal, electrical and electronic trades</v>
      </c>
      <c r="CA59" s="18">
        <f t="shared" si="155"/>
        <v>3.187271640554576</v>
      </c>
      <c r="CB59" s="18">
        <f t="shared" si="155"/>
        <v>3.0375734289216791</v>
      </c>
      <c r="CC59" s="18">
        <f t="shared" si="155"/>
        <v>2.9113845966499694</v>
      </c>
      <c r="CD59" s="18">
        <f t="shared" si="155"/>
        <v>3.1020613176029923</v>
      </c>
      <c r="CE59" s="18">
        <f t="shared" si="155"/>
        <v>2.6911748343897224</v>
      </c>
      <c r="CG59" s="68">
        <f t="shared" si="133"/>
        <v>-39.920321802728658</v>
      </c>
      <c r="CH59" s="69">
        <f t="shared" si="134"/>
        <v>31.125901876791644</v>
      </c>
      <c r="CI59" s="69">
        <f t="shared" si="135"/>
        <v>-8.7944199259370155</v>
      </c>
      <c r="CK59" t="str">
        <f t="shared" si="147"/>
        <v>52 Skilled metal, electrical and electronic trades</v>
      </c>
      <c r="CL59" s="18">
        <f t="shared" si="156"/>
        <v>3.0981497209968776</v>
      </c>
      <c r="CM59" s="18">
        <f t="shared" si="156"/>
        <v>3.5009119583052319</v>
      </c>
      <c r="CN59" s="18">
        <f t="shared" si="156"/>
        <v>3.183118757914067</v>
      </c>
      <c r="CO59" s="18">
        <f t="shared" si="156"/>
        <v>3.7509879697589379</v>
      </c>
      <c r="CP59" s="18">
        <f t="shared" si="156"/>
        <v>2.8784949514321081</v>
      </c>
      <c r="CR59" s="68">
        <f t="shared" si="137"/>
        <v>-20.471112941320143</v>
      </c>
      <c r="CS59" s="69">
        <f t="shared" si="138"/>
        <v>28.345861458393649</v>
      </c>
      <c r="CT59" s="69">
        <f t="shared" si="139"/>
        <v>7.8747485170735096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0.15345926330542725</v>
      </c>
      <c r="C60" s="18">
        <f t="shared" si="148"/>
        <v>8.7592204664002166E-2</v>
      </c>
      <c r="D60" s="18">
        <f t="shared" si="148"/>
        <v>7.3274776937753958E-2</v>
      </c>
      <c r="E60" s="18">
        <f t="shared" si="148"/>
        <v>8.8893621713669491E-2</v>
      </c>
      <c r="F60" s="18">
        <f t="shared" si="148"/>
        <v>7.4591429907373566E-2</v>
      </c>
      <c r="H60" s="68">
        <f t="shared" si="105"/>
        <v>50.304238799238064</v>
      </c>
      <c r="I60" s="69">
        <f t="shared" si="106"/>
        <v>64.943426738575397</v>
      </c>
      <c r="J60" s="69">
        <f t="shared" si="107"/>
        <v>115.24766553781345</v>
      </c>
      <c r="L60" t="str">
        <f t="shared" si="140"/>
        <v>53 Skilled construction and building trades</v>
      </c>
      <c r="M60" s="18">
        <f t="shared" si="149"/>
        <v>0.37890015682443556</v>
      </c>
      <c r="N60" s="18">
        <f t="shared" si="149"/>
        <v>0.3474408813071953</v>
      </c>
      <c r="O60" s="18">
        <f t="shared" si="149"/>
        <v>0.32597380928588732</v>
      </c>
      <c r="P60" s="18">
        <f t="shared" si="149"/>
        <v>0.32097902394674249</v>
      </c>
      <c r="Q60" s="18">
        <f t="shared" si="149"/>
        <v>0.30862316548983471</v>
      </c>
      <c r="S60" s="68">
        <f t="shared" si="109"/>
        <v>40.075011434082782</v>
      </c>
      <c r="T60" s="69">
        <f t="shared" si="110"/>
        <v>61.090066808339458</v>
      </c>
      <c r="U60" s="69">
        <f t="shared" si="111"/>
        <v>101.16507824242224</v>
      </c>
      <c r="W60" t="str">
        <f t="shared" si="141"/>
        <v>53 Skilled construction and building trades</v>
      </c>
      <c r="X60" s="18">
        <f t="shared" si="150"/>
        <v>0.65549158831104781</v>
      </c>
      <c r="Y60" s="18">
        <f t="shared" si="150"/>
        <v>0.60722721669984947</v>
      </c>
      <c r="Z60" s="18">
        <f t="shared" si="150"/>
        <v>0.5506329385949803</v>
      </c>
      <c r="AA60" s="18">
        <f t="shared" si="150"/>
        <v>0.56745737496109416</v>
      </c>
      <c r="AB60" s="18">
        <f t="shared" si="150"/>
        <v>0.54305440360177526</v>
      </c>
      <c r="AD60" s="68">
        <f t="shared" si="113"/>
        <v>22.522013339530229</v>
      </c>
      <c r="AE60" s="69">
        <f t="shared" si="114"/>
        <v>60.146417367369395</v>
      </c>
      <c r="AF60" s="69">
        <f t="shared" si="115"/>
        <v>82.668430706899628</v>
      </c>
      <c r="AH60" t="str">
        <f t="shared" si="142"/>
        <v>53 Skilled construction and building trades</v>
      </c>
      <c r="AI60" s="18">
        <f t="shared" si="151"/>
        <v>1.3073527851457294</v>
      </c>
      <c r="AJ60" s="18">
        <f t="shared" si="151"/>
        <v>1.4875913167938566</v>
      </c>
      <c r="AK60" s="18">
        <f t="shared" si="151"/>
        <v>1.3408299714779592</v>
      </c>
      <c r="AL60" s="18">
        <f t="shared" si="151"/>
        <v>1.4936374898871367</v>
      </c>
      <c r="AM60" s="18">
        <f t="shared" si="151"/>
        <v>1.5416579209693073</v>
      </c>
      <c r="AO60" s="68">
        <f t="shared" si="117"/>
        <v>28.647056205187347</v>
      </c>
      <c r="AP60" s="69">
        <f t="shared" si="118"/>
        <v>67.007939101670516</v>
      </c>
      <c r="AQ60" s="69">
        <f t="shared" si="119"/>
        <v>95.65499530685787</v>
      </c>
      <c r="AS60" t="str">
        <f t="shared" si="143"/>
        <v>53 Skilled construction and building trades</v>
      </c>
      <c r="AT60" s="18">
        <f t="shared" si="152"/>
        <v>2.0484038708966144</v>
      </c>
      <c r="AU60" s="18">
        <f t="shared" si="152"/>
        <v>1.8979141135248383</v>
      </c>
      <c r="AV60" s="18">
        <f t="shared" si="152"/>
        <v>1.8225433260076136</v>
      </c>
      <c r="AW60" s="18">
        <f t="shared" si="152"/>
        <v>1.9700621671663057</v>
      </c>
      <c r="AX60" s="18">
        <f t="shared" si="152"/>
        <v>1.7810090032755996</v>
      </c>
      <c r="AZ60" s="68">
        <f t="shared" si="121"/>
        <v>15.963003464266778</v>
      </c>
      <c r="BA60" s="69">
        <f t="shared" si="122"/>
        <v>62.107273895307301</v>
      </c>
      <c r="BB60" s="69">
        <f t="shared" si="123"/>
        <v>78.070277359574078</v>
      </c>
      <c r="BD60" t="str">
        <f t="shared" si="144"/>
        <v>53 Skilled construction and building trades</v>
      </c>
      <c r="BE60" s="18">
        <f t="shared" si="153"/>
        <v>5.574595389619506</v>
      </c>
      <c r="BF60" s="18">
        <f t="shared" si="153"/>
        <v>5.1182845140305497</v>
      </c>
      <c r="BG60" s="18">
        <f t="shared" si="153"/>
        <v>4.7748104214811367</v>
      </c>
      <c r="BH60" s="18">
        <f t="shared" si="153"/>
        <v>4.6276457515051295</v>
      </c>
      <c r="BI60" s="18">
        <f t="shared" si="153"/>
        <v>3.9432390551216967</v>
      </c>
      <c r="BK60" s="68">
        <f t="shared" si="125"/>
        <v>-17.975699526320245</v>
      </c>
      <c r="BL60" s="69">
        <f t="shared" si="126"/>
        <v>34.272581040840393</v>
      </c>
      <c r="BM60" s="69">
        <f t="shared" si="127"/>
        <v>16.296881514520148</v>
      </c>
      <c r="BO60" t="str">
        <f t="shared" si="145"/>
        <v>53 Skilled construction and building trades</v>
      </c>
      <c r="BP60" s="18">
        <f t="shared" si="154"/>
        <v>4.7374169546396061</v>
      </c>
      <c r="BQ60" s="18">
        <f t="shared" si="154"/>
        <v>5.3582226912869491</v>
      </c>
      <c r="BR60" s="18">
        <f t="shared" si="154"/>
        <v>4.9446225944742332</v>
      </c>
      <c r="BS60" s="18">
        <f t="shared" si="154"/>
        <v>5.3908153457206565</v>
      </c>
      <c r="BT60" s="18">
        <f t="shared" si="154"/>
        <v>6.1138861798942061</v>
      </c>
      <c r="BV60" s="68">
        <f t="shared" si="129"/>
        <v>3.9750131538401416</v>
      </c>
      <c r="BW60" s="69">
        <f t="shared" si="130"/>
        <v>46.138317981545732</v>
      </c>
      <c r="BX60" s="69">
        <f t="shared" si="131"/>
        <v>50.113331135385877</v>
      </c>
      <c r="BZ60" t="str">
        <f t="shared" si="146"/>
        <v>53 Skilled construction and building trades</v>
      </c>
      <c r="CA60" s="18">
        <f t="shared" si="155"/>
        <v>3.9853549963288208</v>
      </c>
      <c r="CB60" s="18">
        <f t="shared" si="155"/>
        <v>3.7402879668147953</v>
      </c>
      <c r="CC60" s="18">
        <f t="shared" si="155"/>
        <v>3.902852737357386</v>
      </c>
      <c r="CD60" s="18">
        <f t="shared" si="155"/>
        <v>4.4750169013673533</v>
      </c>
      <c r="CE60" s="18">
        <f t="shared" si="155"/>
        <v>6.228762926696402</v>
      </c>
      <c r="CG60" s="68">
        <f t="shared" si="133"/>
        <v>3.7301250564222164</v>
      </c>
      <c r="CH60" s="69">
        <f t="shared" si="134"/>
        <v>41.733471919040099</v>
      </c>
      <c r="CI60" s="69">
        <f t="shared" si="135"/>
        <v>45.463596975462316</v>
      </c>
      <c r="CK60" t="str">
        <f t="shared" si="147"/>
        <v>53 Skilled construction and building trades</v>
      </c>
      <c r="CL60" s="18">
        <f t="shared" si="156"/>
        <v>6.0655319221868877</v>
      </c>
      <c r="CM60" s="18">
        <f t="shared" si="156"/>
        <v>5.6924900139690875</v>
      </c>
      <c r="CN60" s="18">
        <f t="shared" si="156"/>
        <v>5.3412047149789119</v>
      </c>
      <c r="CO60" s="18">
        <f t="shared" si="156"/>
        <v>4.8650546717679468</v>
      </c>
      <c r="CP60" s="18">
        <f t="shared" si="156"/>
        <v>1.5353846553287187</v>
      </c>
      <c r="CR60" s="68">
        <f t="shared" si="137"/>
        <v>-74.719232945558744</v>
      </c>
      <c r="CS60" s="69">
        <f t="shared" si="138"/>
        <v>17.013671442406938</v>
      </c>
      <c r="CT60" s="69">
        <f t="shared" si="139"/>
        <v>-57.705561503151806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0.50777614880292909</v>
      </c>
      <c r="C61" s="18">
        <f t="shared" si="148"/>
        <v>0.43697609334099252</v>
      </c>
      <c r="D61" s="18">
        <f t="shared" si="148"/>
        <v>0.43758326305011708</v>
      </c>
      <c r="E61" s="18">
        <f t="shared" si="148"/>
        <v>0.52202911784754902</v>
      </c>
      <c r="F61" s="18">
        <f t="shared" si="148"/>
        <v>0.57307468753102431</v>
      </c>
      <c r="H61" s="68">
        <f t="shared" si="105"/>
        <v>93.369210795855736</v>
      </c>
      <c r="I61" s="69">
        <f t="shared" si="106"/>
        <v>79.145415143610705</v>
      </c>
      <c r="J61" s="69">
        <f t="shared" si="107"/>
        <v>172.51462593946644</v>
      </c>
      <c r="L61" t="str">
        <f t="shared" si="140"/>
        <v>54 Textiles, printing and other skilled trades</v>
      </c>
      <c r="M61" s="18">
        <f t="shared" si="149"/>
        <v>0.68241065608710938</v>
      </c>
      <c r="N61" s="18">
        <f t="shared" si="149"/>
        <v>0.62729867842959919</v>
      </c>
      <c r="O61" s="18">
        <f t="shared" si="149"/>
        <v>0.62355880036536293</v>
      </c>
      <c r="P61" s="18">
        <f t="shared" si="149"/>
        <v>0.71158167541895356</v>
      </c>
      <c r="Q61" s="18">
        <f t="shared" si="149"/>
        <v>0.85253415671438859</v>
      </c>
      <c r="S61" s="68">
        <f t="shared" si="109"/>
        <v>102.27826872788575</v>
      </c>
      <c r="T61" s="69">
        <f t="shared" si="110"/>
        <v>84.633507449250118</v>
      </c>
      <c r="U61" s="69">
        <f t="shared" si="111"/>
        <v>186.91177617713589</v>
      </c>
      <c r="W61" t="str">
        <f t="shared" si="141"/>
        <v>54 Textiles, printing and other skilled trades</v>
      </c>
      <c r="X61" s="18">
        <f t="shared" si="150"/>
        <v>0.99009574987425297</v>
      </c>
      <c r="Y61" s="18">
        <f t="shared" si="150"/>
        <v>0.92721200512530622</v>
      </c>
      <c r="Z61" s="18">
        <f t="shared" si="150"/>
        <v>0.86731697721524081</v>
      </c>
      <c r="AA61" s="18">
        <f t="shared" si="150"/>
        <v>1.0344124617959189</v>
      </c>
      <c r="AB61" s="18">
        <f t="shared" si="150"/>
        <v>1.204011178364266</v>
      </c>
      <c r="AD61" s="68">
        <f t="shared" si="113"/>
        <v>72.45891268481131</v>
      </c>
      <c r="AE61" s="69">
        <f t="shared" si="114"/>
        <v>77.465117161418959</v>
      </c>
      <c r="AF61" s="69">
        <f t="shared" si="115"/>
        <v>149.92402984623027</v>
      </c>
      <c r="AH61" t="str">
        <f t="shared" si="142"/>
        <v>54 Textiles, printing and other skilled trades</v>
      </c>
      <c r="AI61" s="18">
        <f t="shared" si="151"/>
        <v>1.249244416752139</v>
      </c>
      <c r="AJ61" s="18">
        <f t="shared" si="151"/>
        <v>1.1843706418646105</v>
      </c>
      <c r="AK61" s="18">
        <f t="shared" si="151"/>
        <v>1.1422112542821521</v>
      </c>
      <c r="AL61" s="18">
        <f t="shared" si="151"/>
        <v>1.2896632604261604</v>
      </c>
      <c r="AM61" s="18">
        <f t="shared" si="151"/>
        <v>1.5084611207109366</v>
      </c>
      <c r="AO61" s="68">
        <f t="shared" si="117"/>
        <v>47.765561843132168</v>
      </c>
      <c r="AP61" s="69">
        <f t="shared" si="118"/>
        <v>66.656319687107597</v>
      </c>
      <c r="AQ61" s="69">
        <f t="shared" si="119"/>
        <v>114.42188153023977</v>
      </c>
      <c r="AS61" t="str">
        <f t="shared" si="143"/>
        <v>54 Textiles, printing and other skilled trades</v>
      </c>
      <c r="AT61" s="18">
        <f t="shared" si="152"/>
        <v>1.5864526284973046</v>
      </c>
      <c r="AU61" s="18">
        <f t="shared" si="152"/>
        <v>1.4323039099361592</v>
      </c>
      <c r="AV61" s="18">
        <f t="shared" si="152"/>
        <v>1.3755299925327422</v>
      </c>
      <c r="AW61" s="18">
        <f t="shared" si="152"/>
        <v>1.5736808919784337</v>
      </c>
      <c r="AX61" s="18">
        <f t="shared" si="152"/>
        <v>1.7345000590229915</v>
      </c>
      <c r="AZ61" s="68">
        <f t="shared" si="121"/>
        <v>49.63578149529139</v>
      </c>
      <c r="BA61" s="69">
        <f t="shared" si="122"/>
        <v>68.109850205113233</v>
      </c>
      <c r="BB61" s="69">
        <f t="shared" si="123"/>
        <v>117.74563170040462</v>
      </c>
      <c r="BD61" t="str">
        <f t="shared" si="144"/>
        <v>54 Textiles, printing and other skilled trades</v>
      </c>
      <c r="BE61" s="18">
        <f t="shared" si="153"/>
        <v>2.8041701950700353</v>
      </c>
      <c r="BF61" s="18">
        <f t="shared" si="153"/>
        <v>2.6621576664858995</v>
      </c>
      <c r="BG61" s="18">
        <f t="shared" si="153"/>
        <v>2.4657124067146072</v>
      </c>
      <c r="BH61" s="18">
        <f t="shared" si="153"/>
        <v>2.8622993286647089</v>
      </c>
      <c r="BI61" s="18">
        <f t="shared" si="153"/>
        <v>3.23088803112819</v>
      </c>
      <c r="BK61" s="68">
        <f t="shared" si="125"/>
        <v>30.14426914686798</v>
      </c>
      <c r="BL61" s="69">
        <f t="shared" si="126"/>
        <v>48.784062126187834</v>
      </c>
      <c r="BM61" s="69">
        <f t="shared" si="127"/>
        <v>78.928331273055818</v>
      </c>
      <c r="BO61" t="str">
        <f t="shared" si="145"/>
        <v>54 Textiles, printing and other skilled trades</v>
      </c>
      <c r="BP61" s="18">
        <f t="shared" si="154"/>
        <v>2.8621176572100926</v>
      </c>
      <c r="BQ61" s="18">
        <f t="shared" si="154"/>
        <v>2.5027884521797046</v>
      </c>
      <c r="BR61" s="18">
        <f t="shared" si="154"/>
        <v>2.4873800464433082</v>
      </c>
      <c r="BS61" s="18">
        <f t="shared" si="154"/>
        <v>2.4393501987555495</v>
      </c>
      <c r="BT61" s="18">
        <f t="shared" si="154"/>
        <v>2.5499507666452748</v>
      </c>
      <c r="BV61" s="68">
        <f t="shared" si="129"/>
        <v>-13.794607638193698</v>
      </c>
      <c r="BW61" s="69">
        <f t="shared" si="130"/>
        <v>36.294403746674028</v>
      </c>
      <c r="BX61" s="69">
        <f t="shared" si="131"/>
        <v>22.499796108480325</v>
      </c>
      <c r="BZ61" t="str">
        <f t="shared" si="146"/>
        <v>54 Textiles, printing and other skilled trades</v>
      </c>
      <c r="CA61" s="18">
        <f t="shared" si="155"/>
        <v>3.6921116284218707</v>
      </c>
      <c r="CB61" s="18">
        <f t="shared" si="155"/>
        <v>3.4981471493012144</v>
      </c>
      <c r="CC61" s="18">
        <f t="shared" si="155"/>
        <v>3.4635684161581173</v>
      </c>
      <c r="CD61" s="18">
        <f t="shared" si="155"/>
        <v>4.1109366040306723</v>
      </c>
      <c r="CE61" s="18">
        <f t="shared" si="155"/>
        <v>4.9801708766580219</v>
      </c>
      <c r="CG61" s="68">
        <f t="shared" si="133"/>
        <v>-6.5443121490501257</v>
      </c>
      <c r="CH61" s="69">
        <f t="shared" si="134"/>
        <v>38.67921549969256</v>
      </c>
      <c r="CI61" s="69">
        <f t="shared" si="135"/>
        <v>32.134903350642432</v>
      </c>
      <c r="CK61" t="str">
        <f t="shared" si="147"/>
        <v>54 Textiles, printing and other skilled trades</v>
      </c>
      <c r="CL61" s="18">
        <f t="shared" si="156"/>
        <v>4.2862262789167715</v>
      </c>
      <c r="CM61" s="18">
        <f t="shared" si="156"/>
        <v>4.0637212327950563</v>
      </c>
      <c r="CN61" s="18">
        <f t="shared" si="156"/>
        <v>4.0783534687725584</v>
      </c>
      <c r="CO61" s="18">
        <f t="shared" si="156"/>
        <v>3.4830435105730624</v>
      </c>
      <c r="CP61" s="18">
        <f t="shared" si="156"/>
        <v>2.4669029784968921</v>
      </c>
      <c r="CR61" s="68">
        <f t="shared" si="137"/>
        <v>-46.803938323676078</v>
      </c>
      <c r="CS61" s="69">
        <f t="shared" si="138"/>
        <v>19.7222786825422</v>
      </c>
      <c r="CT61" s="69">
        <f t="shared" si="139"/>
        <v>-27.081659641133875</v>
      </c>
    </row>
    <row r="62" spans="1:98" x14ac:dyDescent="0.2">
      <c r="A62" t="str">
        <f t="shared" si="103"/>
        <v>61 Caring personal service occupations</v>
      </c>
      <c r="B62" s="18">
        <f t="shared" si="148"/>
        <v>0.47953794435650532</v>
      </c>
      <c r="C62" s="18">
        <f t="shared" si="148"/>
        <v>0.46150079349763107</v>
      </c>
      <c r="D62" s="18">
        <f t="shared" si="148"/>
        <v>0.43470080381171311</v>
      </c>
      <c r="E62" s="18">
        <f t="shared" si="148"/>
        <v>0.49879269150110922</v>
      </c>
      <c r="F62" s="18">
        <f t="shared" si="148"/>
        <v>0.53745102002668599</v>
      </c>
      <c r="H62" s="68">
        <f t="shared" si="105"/>
        <v>82.551434141060298</v>
      </c>
      <c r="I62" s="69">
        <f t="shared" si="106"/>
        <v>80.275476740705827</v>
      </c>
      <c r="J62" s="69">
        <f t="shared" si="107"/>
        <v>162.82691088176611</v>
      </c>
      <c r="L62" t="str">
        <f t="shared" si="140"/>
        <v>61 Caring personal service occupations</v>
      </c>
      <c r="M62" s="18">
        <f t="shared" si="149"/>
        <v>2.9445034969122412</v>
      </c>
      <c r="N62" s="18">
        <f t="shared" si="149"/>
        <v>3.1408428661343573</v>
      </c>
      <c r="O62" s="18">
        <f t="shared" si="149"/>
        <v>2.9736704885363308</v>
      </c>
      <c r="P62" s="18">
        <f t="shared" si="149"/>
        <v>3.3688727379752237</v>
      </c>
      <c r="Q62" s="18">
        <f t="shared" si="149"/>
        <v>3.5100822570271433</v>
      </c>
      <c r="S62" s="68">
        <f t="shared" si="109"/>
        <v>74.638223153297943</v>
      </c>
      <c r="T62" s="69">
        <f t="shared" si="110"/>
        <v>84.464385457916151</v>
      </c>
      <c r="U62" s="69">
        <f t="shared" si="111"/>
        <v>159.10260861121409</v>
      </c>
      <c r="W62" t="str">
        <f t="shared" si="141"/>
        <v>61 Caring personal service occupations</v>
      </c>
      <c r="X62" s="18">
        <f t="shared" si="150"/>
        <v>4.5269518701408966</v>
      </c>
      <c r="Y62" s="18">
        <f t="shared" si="150"/>
        <v>4.7445373455903024</v>
      </c>
      <c r="Z62" s="18">
        <f t="shared" si="150"/>
        <v>4.5246669230735028</v>
      </c>
      <c r="AA62" s="18">
        <f t="shared" si="150"/>
        <v>4.8706990948822835</v>
      </c>
      <c r="AB62" s="18">
        <f t="shared" si="150"/>
        <v>4.9465431397588357</v>
      </c>
      <c r="AD62" s="68">
        <f t="shared" si="113"/>
        <v>35.815131472385815</v>
      </c>
      <c r="AE62" s="69">
        <f t="shared" si="114"/>
        <v>76.917873599748688</v>
      </c>
      <c r="AF62" s="69">
        <f t="shared" si="115"/>
        <v>112.7330050721345</v>
      </c>
      <c r="AH62" t="str">
        <f t="shared" si="142"/>
        <v>61 Caring personal service occupations</v>
      </c>
      <c r="AI62" s="18">
        <f t="shared" si="151"/>
        <v>13.229672053890571</v>
      </c>
      <c r="AJ62" s="18">
        <f t="shared" si="151"/>
        <v>13.151855175995797</v>
      </c>
      <c r="AK62" s="18">
        <f t="shared" si="151"/>
        <v>12.722674887949834</v>
      </c>
      <c r="AL62" s="18">
        <f t="shared" si="151"/>
        <v>12.72240190278351</v>
      </c>
      <c r="AM62" s="18">
        <f t="shared" si="151"/>
        <v>11.945990496054534</v>
      </c>
      <c r="AO62" s="68">
        <f t="shared" si="117"/>
        <v>5.0580362650379111</v>
      </c>
      <c r="AP62" s="69">
        <f t="shared" si="118"/>
        <v>58.543358680823353</v>
      </c>
      <c r="AQ62" s="69">
        <f t="shared" si="119"/>
        <v>63.601394945861259</v>
      </c>
      <c r="AS62" t="str">
        <f t="shared" si="143"/>
        <v>61 Caring personal service occupations</v>
      </c>
      <c r="AT62" s="18">
        <f t="shared" si="152"/>
        <v>7.6108396443384656</v>
      </c>
      <c r="AU62" s="18">
        <f t="shared" si="152"/>
        <v>7.7597895361673119</v>
      </c>
      <c r="AV62" s="18">
        <f t="shared" si="152"/>
        <v>7.486489374806089</v>
      </c>
      <c r="AW62" s="18">
        <f t="shared" si="152"/>
        <v>7.3829176626961948</v>
      </c>
      <c r="AX62" s="18">
        <f t="shared" si="152"/>
        <v>6.8229645845729463</v>
      </c>
      <c r="AZ62" s="68">
        <f t="shared" si="121"/>
        <v>8.1498959649847666</v>
      </c>
      <c r="BA62" s="69">
        <f t="shared" si="122"/>
        <v>60.818540489146415</v>
      </c>
      <c r="BB62" s="69">
        <f t="shared" si="123"/>
        <v>68.968436454131179</v>
      </c>
      <c r="BD62" t="str">
        <f t="shared" si="144"/>
        <v>61 Caring personal service occupations</v>
      </c>
      <c r="BE62" s="18">
        <f t="shared" si="153"/>
        <v>11.777555752147521</v>
      </c>
      <c r="BF62" s="18">
        <f t="shared" si="153"/>
        <v>12.890588961106616</v>
      </c>
      <c r="BG62" s="18">
        <f t="shared" si="153"/>
        <v>12.363544853204983</v>
      </c>
      <c r="BH62" s="18">
        <f t="shared" si="153"/>
        <v>12.812320429802782</v>
      </c>
      <c r="BI62" s="18">
        <f t="shared" si="153"/>
        <v>14.315340549369356</v>
      </c>
      <c r="BK62" s="68">
        <f t="shared" si="125"/>
        <v>15.001693837740348</v>
      </c>
      <c r="BL62" s="69">
        <f t="shared" si="126"/>
        <v>60.122089786893696</v>
      </c>
      <c r="BM62" s="69">
        <f t="shared" si="127"/>
        <v>75.123783624634029</v>
      </c>
      <c r="BO62" t="str">
        <f t="shared" si="145"/>
        <v>61 Caring personal service occupations</v>
      </c>
      <c r="BP62" s="18">
        <f t="shared" si="154"/>
        <v>9.474194174028014</v>
      </c>
      <c r="BQ62" s="18">
        <f t="shared" si="154"/>
        <v>9.0440570305578873</v>
      </c>
      <c r="BR62" s="18">
        <f t="shared" si="154"/>
        <v>9.0550452885163271</v>
      </c>
      <c r="BS62" s="18">
        <f t="shared" si="154"/>
        <v>8.9068221354257986</v>
      </c>
      <c r="BT62" s="18">
        <f t="shared" si="154"/>
        <v>8.5928850601334137</v>
      </c>
      <c r="BV62" s="68">
        <f t="shared" si="129"/>
        <v>-20.201788165246203</v>
      </c>
      <c r="BW62" s="69">
        <f t="shared" si="130"/>
        <v>42.551113275839953</v>
      </c>
      <c r="BX62" s="69">
        <f t="shared" si="131"/>
        <v>22.349325110593746</v>
      </c>
      <c r="BZ62" t="str">
        <f t="shared" si="146"/>
        <v>61 Caring personal service occupations</v>
      </c>
      <c r="CA62" s="18">
        <f t="shared" si="155"/>
        <v>4.3086814274622611</v>
      </c>
      <c r="CB62" s="18">
        <f t="shared" si="155"/>
        <v>2.8613215604513336</v>
      </c>
      <c r="CC62" s="18">
        <f t="shared" si="155"/>
        <v>2.7301215164366783</v>
      </c>
      <c r="CD62" s="18">
        <f t="shared" si="155"/>
        <v>2.4232505437932583</v>
      </c>
      <c r="CE62" s="18">
        <f t="shared" si="155"/>
        <v>2.9456844612649342</v>
      </c>
      <c r="CG62" s="68">
        <f t="shared" si="133"/>
        <v>-29.872313657272208</v>
      </c>
      <c r="CH62" s="69">
        <f t="shared" si="134"/>
        <v>26.487965353153562</v>
      </c>
      <c r="CI62" s="69">
        <f t="shared" si="135"/>
        <v>-3.384348304118646</v>
      </c>
      <c r="CK62" t="str">
        <f t="shared" si="147"/>
        <v>61 Caring personal service occupations</v>
      </c>
      <c r="CL62" s="18">
        <f t="shared" si="156"/>
        <v>2.0355236065635922</v>
      </c>
      <c r="CM62" s="18">
        <f t="shared" si="156"/>
        <v>1.6832430528644562</v>
      </c>
      <c r="CN62" s="18">
        <f t="shared" si="156"/>
        <v>1.9002764573933764</v>
      </c>
      <c r="CO62" s="18">
        <f t="shared" si="156"/>
        <v>2.4763125183040073</v>
      </c>
      <c r="CP62" s="18">
        <f t="shared" si="156"/>
        <v>3.2914558295460159</v>
      </c>
      <c r="CR62" s="68">
        <f t="shared" si="137"/>
        <v>52.329325174204911</v>
      </c>
      <c r="CS62" s="69">
        <f t="shared" si="138"/>
        <v>33.45794560020969</v>
      </c>
      <c r="CT62" s="69">
        <f t="shared" si="139"/>
        <v>85.787270774414594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0.23302469441340601</v>
      </c>
      <c r="C63" s="18">
        <f t="shared" si="148"/>
        <v>0.2618502551626995</v>
      </c>
      <c r="D63" s="18">
        <f t="shared" si="148"/>
        <v>0.26344649943707898</v>
      </c>
      <c r="E63" s="18">
        <f t="shared" si="148"/>
        <v>0.26251215674458395</v>
      </c>
      <c r="F63" s="18">
        <f t="shared" si="148"/>
        <v>0.26961714609876747</v>
      </c>
      <c r="H63" s="68">
        <f t="shared" si="105"/>
        <v>51.10953741091263</v>
      </c>
      <c r="I63" s="69">
        <f t="shared" si="106"/>
        <v>70.41910790693187</v>
      </c>
      <c r="J63" s="69">
        <f t="shared" si="107"/>
        <v>121.52864531784451</v>
      </c>
      <c r="L63" t="str">
        <f t="shared" si="140"/>
        <v>62 Leisure, travel and related personal service occupations</v>
      </c>
      <c r="M63" s="18">
        <f t="shared" si="149"/>
        <v>0.5703302944473041</v>
      </c>
      <c r="N63" s="18">
        <f t="shared" si="149"/>
        <v>0.59403696369778414</v>
      </c>
      <c r="O63" s="18">
        <f t="shared" si="149"/>
        <v>0.52765517533827155</v>
      </c>
      <c r="P63" s="18">
        <f t="shared" si="149"/>
        <v>0.50259927372436719</v>
      </c>
      <c r="Q63" s="18">
        <f t="shared" si="149"/>
        <v>0.51446996339379658</v>
      </c>
      <c r="S63" s="68">
        <f t="shared" si="109"/>
        <v>44.252940529333365</v>
      </c>
      <c r="T63" s="69">
        <f t="shared" si="110"/>
        <v>67.410424332396204</v>
      </c>
      <c r="U63" s="69">
        <f t="shared" si="111"/>
        <v>111.66336486172959</v>
      </c>
      <c r="W63" t="str">
        <f t="shared" si="141"/>
        <v>62 Leisure, travel and related personal service occupations</v>
      </c>
      <c r="X63" s="18">
        <f t="shared" si="150"/>
        <v>1.3459909726149304</v>
      </c>
      <c r="Y63" s="18">
        <f t="shared" si="150"/>
        <v>1.5180459063528349</v>
      </c>
      <c r="Z63" s="18">
        <f t="shared" si="150"/>
        <v>1.3640581564283667</v>
      </c>
      <c r="AA63" s="18">
        <f t="shared" si="150"/>
        <v>1.4414784672093144</v>
      </c>
      <c r="AB63" s="18">
        <f t="shared" si="150"/>
        <v>1.6437508637498992</v>
      </c>
      <c r="AD63" s="68">
        <f t="shared" si="113"/>
        <v>49.704922018799728</v>
      </c>
      <c r="AE63" s="69">
        <f t="shared" si="114"/>
        <v>74.987868692455137</v>
      </c>
      <c r="AF63" s="69">
        <f t="shared" si="115"/>
        <v>124.69279071125487</v>
      </c>
      <c r="AH63" t="str">
        <f t="shared" si="142"/>
        <v>62 Leisure, travel and related personal service occupations</v>
      </c>
      <c r="AI63" s="18">
        <f t="shared" si="151"/>
        <v>2.66715865878701</v>
      </c>
      <c r="AJ63" s="18">
        <f t="shared" si="151"/>
        <v>3.146202240319329</v>
      </c>
      <c r="AK63" s="18">
        <f t="shared" si="151"/>
        <v>2.8976815831479348</v>
      </c>
      <c r="AL63" s="18">
        <f t="shared" si="151"/>
        <v>2.9864907422033022</v>
      </c>
      <c r="AM63" s="18">
        <f t="shared" si="151"/>
        <v>3.4795569248735303</v>
      </c>
      <c r="AO63" s="68">
        <f t="shared" si="117"/>
        <v>34.356545396670178</v>
      </c>
      <c r="AP63" s="69">
        <f t="shared" si="118"/>
        <v>68.743436764451062</v>
      </c>
      <c r="AQ63" s="69">
        <f t="shared" si="119"/>
        <v>103.09998216112123</v>
      </c>
      <c r="AS63" t="str">
        <f t="shared" si="143"/>
        <v>62 Leisure, travel and related personal service occupations</v>
      </c>
      <c r="AT63" s="18">
        <f t="shared" si="152"/>
        <v>3.3725301237162899</v>
      </c>
      <c r="AU63" s="18">
        <f t="shared" si="152"/>
        <v>3.8290971035554184</v>
      </c>
      <c r="AV63" s="18">
        <f t="shared" si="152"/>
        <v>3.7823092506391514</v>
      </c>
      <c r="AW63" s="18">
        <f t="shared" si="152"/>
        <v>3.8523093029055189</v>
      </c>
      <c r="AX63" s="18">
        <f t="shared" si="152"/>
        <v>4.5971844256889423</v>
      </c>
      <c r="AZ63" s="68">
        <f t="shared" si="121"/>
        <v>44.233483734755353</v>
      </c>
      <c r="BA63" s="69">
        <f t="shared" si="122"/>
        <v>73.242304078764548</v>
      </c>
      <c r="BB63" s="69">
        <f t="shared" si="123"/>
        <v>117.47578781351989</v>
      </c>
      <c r="BD63" t="str">
        <f t="shared" si="144"/>
        <v>62 Leisure, travel and related personal service occupations</v>
      </c>
      <c r="BE63" s="18">
        <f t="shared" si="153"/>
        <v>3.3437339031839737</v>
      </c>
      <c r="BF63" s="18">
        <f t="shared" si="153"/>
        <v>3.3460017928785639</v>
      </c>
      <c r="BG63" s="18">
        <f t="shared" si="153"/>
        <v>3.1360958689423262</v>
      </c>
      <c r="BH63" s="18">
        <f t="shared" si="153"/>
        <v>2.8266652255594509</v>
      </c>
      <c r="BI63" s="18">
        <f t="shared" si="153"/>
        <v>2.5567790716614951</v>
      </c>
      <c r="BK63" s="68">
        <f t="shared" si="125"/>
        <v>-19.02528387223731</v>
      </c>
      <c r="BL63" s="69">
        <f t="shared" si="126"/>
        <v>40.218266948338851</v>
      </c>
      <c r="BM63" s="69">
        <f t="shared" si="127"/>
        <v>21.192983076101545</v>
      </c>
      <c r="BO63" t="str">
        <f t="shared" si="145"/>
        <v>62 Leisure, travel and related personal service occupations</v>
      </c>
      <c r="BP63" s="18">
        <f t="shared" si="154"/>
        <v>3.3309796885055873</v>
      </c>
      <c r="BQ63" s="18">
        <f t="shared" si="154"/>
        <v>3.1733350726180971</v>
      </c>
      <c r="BR63" s="18">
        <f t="shared" si="154"/>
        <v>3.135496390807671</v>
      </c>
      <c r="BS63" s="18">
        <f t="shared" si="154"/>
        <v>2.7075234901472434</v>
      </c>
      <c r="BT63" s="18">
        <f t="shared" si="154"/>
        <v>2.5674675547347583</v>
      </c>
      <c r="BV63" s="68">
        <f t="shared" si="129"/>
        <v>-31.143737985984384</v>
      </c>
      <c r="BW63" s="69">
        <f t="shared" si="130"/>
        <v>36.206234995019983</v>
      </c>
      <c r="BX63" s="69">
        <f t="shared" si="131"/>
        <v>5.0624970090356003</v>
      </c>
      <c r="BZ63" t="str">
        <f t="shared" si="146"/>
        <v>62 Leisure, travel and related personal service occupations</v>
      </c>
      <c r="CA63" s="18">
        <f t="shared" si="155"/>
        <v>2.9214684917864244</v>
      </c>
      <c r="CB63" s="18">
        <f t="shared" si="155"/>
        <v>3.2747579495632477</v>
      </c>
      <c r="CC63" s="18">
        <f t="shared" si="155"/>
        <v>3.0747407793090287</v>
      </c>
      <c r="CD63" s="18">
        <f t="shared" si="155"/>
        <v>2.9368128042193646</v>
      </c>
      <c r="CE63" s="18">
        <f t="shared" si="155"/>
        <v>3.1132263081334917</v>
      </c>
      <c r="CG63" s="68">
        <f t="shared" si="133"/>
        <v>-34.190673115995466</v>
      </c>
      <c r="CH63" s="69">
        <f t="shared" si="134"/>
        <v>34.61178244935595</v>
      </c>
      <c r="CI63" s="69">
        <f t="shared" si="135"/>
        <v>0.42110933336048884</v>
      </c>
      <c r="CK63" t="str">
        <f t="shared" si="147"/>
        <v>62 Leisure, travel and related personal service occupations</v>
      </c>
      <c r="CL63" s="18">
        <f t="shared" si="156"/>
        <v>3.1078262926180011</v>
      </c>
      <c r="CM63" s="18">
        <f t="shared" si="156"/>
        <v>3.2337665268970013</v>
      </c>
      <c r="CN63" s="18">
        <f t="shared" si="156"/>
        <v>3.217850238206426</v>
      </c>
      <c r="CO63" s="18">
        <f t="shared" si="156"/>
        <v>2.5323531515279663</v>
      </c>
      <c r="CP63" s="18">
        <f t="shared" si="156"/>
        <v>2.2888045262538284</v>
      </c>
      <c r="CR63" s="68">
        <f t="shared" si="137"/>
        <v>-37.445990666342837</v>
      </c>
      <c r="CS63" s="69">
        <f t="shared" si="138"/>
        <v>21.142447694350526</v>
      </c>
      <c r="CT63" s="69">
        <f t="shared" si="139"/>
        <v>-16.303542971992314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1.9241945591235914E-2</v>
      </c>
      <c r="C64" s="18">
        <f t="shared" si="148"/>
        <v>1.5997954451528292E-2</v>
      </c>
      <c r="D64" s="18">
        <f t="shared" si="148"/>
        <v>1.6113153145065749E-2</v>
      </c>
      <c r="E64" s="18">
        <f t="shared" si="148"/>
        <v>1.4625329878212235E-2</v>
      </c>
      <c r="F64" s="18">
        <f t="shared" si="148"/>
        <v>1.5762100196901267E-2</v>
      </c>
      <c r="H64" s="68">
        <f t="shared" si="105"/>
        <v>44.434303022912196</v>
      </c>
      <c r="I64" s="69">
        <f t="shared" si="106"/>
        <v>65.603075951909119</v>
      </c>
      <c r="J64" s="69">
        <f t="shared" si="107"/>
        <v>110.03737897482131</v>
      </c>
      <c r="L64" t="str">
        <f t="shared" si="140"/>
        <v>63 Community and civil enforcement occupations</v>
      </c>
      <c r="M64" s="18">
        <f t="shared" si="149"/>
        <v>4.8730209021295469E-2</v>
      </c>
      <c r="N64" s="18">
        <f t="shared" si="149"/>
        <v>3.7179758497738552E-2</v>
      </c>
      <c r="O64" s="18">
        <f t="shared" si="149"/>
        <v>4.971261516853745E-2</v>
      </c>
      <c r="P64" s="18">
        <f t="shared" si="149"/>
        <v>3.5724054288648353E-2</v>
      </c>
      <c r="Q64" s="18">
        <f t="shared" si="149"/>
        <v>4.1138634564526995E-2</v>
      </c>
      <c r="S64" s="68">
        <f t="shared" si="109"/>
        <v>22.43289409453865</v>
      </c>
      <c r="T64" s="69">
        <f t="shared" si="110"/>
        <v>52.33269440385331</v>
      </c>
      <c r="U64" s="69">
        <f t="shared" si="111"/>
        <v>74.765588498391949</v>
      </c>
      <c r="W64" t="str">
        <f t="shared" si="141"/>
        <v>63 Community and civil enforcement occupations</v>
      </c>
      <c r="X64" s="18">
        <f t="shared" si="150"/>
        <v>0.11361482032276428</v>
      </c>
      <c r="Y64" s="18">
        <f t="shared" si="150"/>
        <v>0.1066249883376149</v>
      </c>
      <c r="Z64" s="18">
        <f t="shared" si="150"/>
        <v>0.1123560771324668</v>
      </c>
      <c r="AA64" s="18">
        <f t="shared" si="150"/>
        <v>0.11172712885587309</v>
      </c>
      <c r="AB64" s="18">
        <f t="shared" si="150"/>
        <v>0.11759514568041185</v>
      </c>
      <c r="AD64" s="68">
        <f t="shared" si="113"/>
        <v>30.024681615148928</v>
      </c>
      <c r="AE64" s="69">
        <f t="shared" si="114"/>
        <v>71.851124388145891</v>
      </c>
      <c r="AF64" s="69">
        <f t="shared" si="115"/>
        <v>101.87580600329483</v>
      </c>
      <c r="AH64" t="str">
        <f t="shared" si="142"/>
        <v>63 Community and civil enforcement occupations</v>
      </c>
      <c r="AI64" s="18">
        <f t="shared" si="151"/>
        <v>0.10366330018160755</v>
      </c>
      <c r="AJ64" s="18">
        <f t="shared" si="151"/>
        <v>9.4565903158381551E-2</v>
      </c>
      <c r="AK64" s="18">
        <f t="shared" si="151"/>
        <v>0.11824903849365453</v>
      </c>
      <c r="AL64" s="18">
        <f t="shared" si="151"/>
        <v>9.5842130859683697E-2</v>
      </c>
      <c r="AM64" s="18">
        <f t="shared" si="151"/>
        <v>0.10284275075643864</v>
      </c>
      <c r="AO64" s="68">
        <f t="shared" si="117"/>
        <v>-2.6890730478034452</v>
      </c>
      <c r="AP64" s="69">
        <f t="shared" si="118"/>
        <v>52.264487800789951</v>
      </c>
      <c r="AQ64" s="69">
        <f t="shared" si="119"/>
        <v>49.575414752986511</v>
      </c>
      <c r="AS64" t="str">
        <f t="shared" si="143"/>
        <v>63 Community and civil enforcement occupations</v>
      </c>
      <c r="AT64" s="18">
        <f t="shared" si="152"/>
        <v>0.10986934035511686</v>
      </c>
      <c r="AU64" s="18">
        <f t="shared" si="152"/>
        <v>8.6404477338035468E-2</v>
      </c>
      <c r="AV64" s="18">
        <f t="shared" si="152"/>
        <v>0.10210210462568603</v>
      </c>
      <c r="AW64" s="18">
        <f t="shared" si="152"/>
        <v>7.3862719417932723E-2</v>
      </c>
      <c r="AX64" s="18">
        <f t="shared" si="152"/>
        <v>6.7760916219762768E-2</v>
      </c>
      <c r="AZ64" s="68">
        <f t="shared" si="121"/>
        <v>-21.245427774150063</v>
      </c>
      <c r="BA64" s="69">
        <f t="shared" si="122"/>
        <v>47.239372072750918</v>
      </c>
      <c r="BB64" s="69">
        <f t="shared" si="123"/>
        <v>25.993944298600852</v>
      </c>
      <c r="BD64" t="str">
        <f t="shared" si="144"/>
        <v>63 Community and civil enforcement occupations</v>
      </c>
      <c r="BE64" s="18">
        <f t="shared" si="153"/>
        <v>0.11313418164816899</v>
      </c>
      <c r="BF64" s="18">
        <f t="shared" si="153"/>
        <v>7.34269744188185E-2</v>
      </c>
      <c r="BG64" s="18">
        <f t="shared" si="153"/>
        <v>0.10399536589513721</v>
      </c>
      <c r="BH64" s="18">
        <f t="shared" si="153"/>
        <v>6.8416327550955613E-2</v>
      </c>
      <c r="BI64" s="18">
        <f t="shared" si="153"/>
        <v>7.4390606283770255E-2</v>
      </c>
      <c r="BK64" s="68">
        <f t="shared" si="125"/>
        <v>-28.952357335552719</v>
      </c>
      <c r="BL64" s="69">
        <f t="shared" si="126"/>
        <v>26.362491841448797</v>
      </c>
      <c r="BM64" s="69">
        <f t="shared" si="127"/>
        <v>-2.5898654941039219</v>
      </c>
      <c r="BO64" t="str">
        <f t="shared" si="145"/>
        <v>63 Community and civil enforcement occupations</v>
      </c>
      <c r="BP64" s="18">
        <f t="shared" si="154"/>
        <v>0.14632166723541792</v>
      </c>
      <c r="BQ64" s="18">
        <f t="shared" si="154"/>
        <v>0.12356396453391036</v>
      </c>
      <c r="BR64" s="18">
        <f t="shared" si="154"/>
        <v>0.15744644766302135</v>
      </c>
      <c r="BS64" s="18">
        <f t="shared" si="154"/>
        <v>0.11489835809470493</v>
      </c>
      <c r="BT64" s="18">
        <f t="shared" si="154"/>
        <v>0.12749174558241427</v>
      </c>
      <c r="BV64" s="68">
        <f t="shared" si="129"/>
        <v>-31.908330171058282</v>
      </c>
      <c r="BW64" s="69">
        <f t="shared" si="130"/>
        <v>30.538247945950271</v>
      </c>
      <c r="BX64" s="69">
        <f t="shared" si="131"/>
        <v>-1.3700822251080134</v>
      </c>
      <c r="BZ64" t="str">
        <f t="shared" si="146"/>
        <v>63 Community and civil enforcement occupations</v>
      </c>
      <c r="CA64" s="18">
        <f t="shared" si="155"/>
        <v>0.17893134817415934</v>
      </c>
      <c r="CB64" s="18">
        <f t="shared" si="155"/>
        <v>0.16005214334269918</v>
      </c>
      <c r="CC64" s="18">
        <f t="shared" si="155"/>
        <v>0.20978408347026578</v>
      </c>
      <c r="CD64" s="18">
        <f t="shared" si="155"/>
        <v>0.17500869803333255</v>
      </c>
      <c r="CE64" s="18">
        <f t="shared" si="155"/>
        <v>0.21545579456657132</v>
      </c>
      <c r="CG64" s="68">
        <f t="shared" si="133"/>
        <v>-33.246981515108978</v>
      </c>
      <c r="CH64" s="69">
        <f t="shared" si="134"/>
        <v>31.421732171870637</v>
      </c>
      <c r="CI64" s="69">
        <f t="shared" si="135"/>
        <v>-1.825249343238343</v>
      </c>
      <c r="CK64" t="str">
        <f t="shared" si="147"/>
        <v>63 Community and civil enforcement occupations</v>
      </c>
      <c r="CL64" s="18">
        <f t="shared" si="156"/>
        <v>0.15863688951077806</v>
      </c>
      <c r="CM64" s="18">
        <f t="shared" si="156"/>
        <v>0.11360371839130459</v>
      </c>
      <c r="CN64" s="18">
        <f t="shared" si="156"/>
        <v>0.17216031403994281</v>
      </c>
      <c r="CO64" s="18">
        <f t="shared" si="156"/>
        <v>8.0198555405922647E-2</v>
      </c>
      <c r="CP64" s="18">
        <f t="shared" si="156"/>
        <v>6.1426628583169246E-2</v>
      </c>
      <c r="CR64" s="68">
        <f t="shared" si="137"/>
        <v>-68.621230563567764</v>
      </c>
      <c r="CS64" s="69">
        <f t="shared" si="138"/>
        <v>10.595570643819936</v>
      </c>
      <c r="CT64" s="69">
        <f t="shared" si="139"/>
        <v>-58.025659919747831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1.1528941531372328</v>
      </c>
      <c r="C65" s="18">
        <f t="shared" si="157"/>
        <v>1.0694701650558256</v>
      </c>
      <c r="D65" s="18">
        <f t="shared" si="157"/>
        <v>0.92746734599034963</v>
      </c>
      <c r="E65" s="18">
        <f t="shared" si="157"/>
        <v>0.9042097205957581</v>
      </c>
      <c r="F65" s="18">
        <f t="shared" si="157"/>
        <v>0.91780083625973374</v>
      </c>
      <c r="H65" s="68">
        <f t="shared" si="105"/>
        <v>46.112247783720683</v>
      </c>
      <c r="I65" s="69">
        <f t="shared" si="106"/>
        <v>57.107136225212493</v>
      </c>
      <c r="J65" s="69">
        <f t="shared" si="107"/>
        <v>103.21938400893318</v>
      </c>
      <c r="L65" t="str">
        <f t="shared" si="140"/>
        <v>71 Sales occupations</v>
      </c>
      <c r="M65" s="18">
        <f t="shared" ref="M65:Q70" si="158">M28/M$35*100</f>
        <v>2.2124172476686823</v>
      </c>
      <c r="N65" s="18">
        <f t="shared" si="158"/>
        <v>2.0987365512895497</v>
      </c>
      <c r="O65" s="18">
        <f t="shared" si="158"/>
        <v>2.1677063414453004</v>
      </c>
      <c r="P65" s="18">
        <f t="shared" si="158"/>
        <v>2.2549971112593656</v>
      </c>
      <c r="Q65" s="18">
        <f t="shared" si="158"/>
        <v>2.5395409030011904</v>
      </c>
      <c r="S65" s="68">
        <f t="shared" si="109"/>
        <v>73.328355617032116</v>
      </c>
      <c r="T65" s="69">
        <f t="shared" si="110"/>
        <v>65.265888789718773</v>
      </c>
      <c r="U65" s="69">
        <f t="shared" si="111"/>
        <v>138.59424440675087</v>
      </c>
      <c r="W65" t="str">
        <f t="shared" si="141"/>
        <v>71 Sales occupations</v>
      </c>
      <c r="X65" s="18">
        <f t="shared" ref="X65:AB70" si="159">X28/X$35*100</f>
        <v>4.1299359106540532</v>
      </c>
      <c r="Y65" s="18">
        <f t="shared" si="159"/>
        <v>4.065864110462134</v>
      </c>
      <c r="Z65" s="18">
        <f t="shared" si="159"/>
        <v>4.2448668486863639</v>
      </c>
      <c r="AA65" s="18">
        <f t="shared" si="159"/>
        <v>4.3725117783578797</v>
      </c>
      <c r="AB65" s="18">
        <f t="shared" si="159"/>
        <v>4.7954026972130519</v>
      </c>
      <c r="AD65" s="68">
        <f t="shared" si="113"/>
        <v>40.3440429651274</v>
      </c>
      <c r="AE65" s="69">
        <f t="shared" si="114"/>
        <v>63.133190999530001</v>
      </c>
      <c r="AF65" s="69">
        <f t="shared" si="115"/>
        <v>103.4772339646574</v>
      </c>
      <c r="AH65" t="str">
        <f t="shared" si="142"/>
        <v>71 Sales occupations</v>
      </c>
      <c r="AI65" s="18">
        <f t="shared" ref="AI65:AM70" si="160">AI28/AI$35*100</f>
        <v>4.5299724829908854</v>
      </c>
      <c r="AJ65" s="18">
        <f t="shared" si="160"/>
        <v>4.3948097091347167</v>
      </c>
      <c r="AK65" s="18">
        <f t="shared" si="160"/>
        <v>4.6080053073002931</v>
      </c>
      <c r="AL65" s="18">
        <f t="shared" si="160"/>
        <v>4.7724509394278085</v>
      </c>
      <c r="AM65" s="18">
        <f t="shared" si="160"/>
        <v>5.149750372401158</v>
      </c>
      <c r="AO65" s="68">
        <f t="shared" si="117"/>
        <v>25.042817389977468</v>
      </c>
      <c r="AP65" s="69">
        <f t="shared" si="118"/>
        <v>57.856163199337075</v>
      </c>
      <c r="AQ65" s="69">
        <f t="shared" si="119"/>
        <v>82.898980589314547</v>
      </c>
      <c r="AS65" t="str">
        <f t="shared" si="143"/>
        <v>71 Sales occupations</v>
      </c>
      <c r="AT65" s="18">
        <f t="shared" ref="AT65:AX70" si="161">AT28/AT$35*100</f>
        <v>4.0795598551704799</v>
      </c>
      <c r="AU65" s="18">
        <f t="shared" si="161"/>
        <v>3.6748117417736306</v>
      </c>
      <c r="AV65" s="18">
        <f t="shared" si="161"/>
        <v>3.7782871232974391</v>
      </c>
      <c r="AW65" s="18">
        <f t="shared" si="161"/>
        <v>3.6666134891651367</v>
      </c>
      <c r="AX65" s="18">
        <f t="shared" si="161"/>
        <v>3.8189596231517582</v>
      </c>
      <c r="AZ65" s="68">
        <f t="shared" si="121"/>
        <v>19.944768363067684</v>
      </c>
      <c r="BA65" s="69">
        <f t="shared" si="122"/>
        <v>48.270855100269507</v>
      </c>
      <c r="BB65" s="69">
        <f t="shared" si="123"/>
        <v>68.215623463337195</v>
      </c>
      <c r="BD65" t="str">
        <f t="shared" si="144"/>
        <v>71 Sales occupations</v>
      </c>
      <c r="BE65" s="18">
        <f t="shared" ref="BE65:BI70" si="162">BE28/BE$35*100</f>
        <v>8.1790327362226147</v>
      </c>
      <c r="BF65" s="18">
        <f t="shared" si="162"/>
        <v>7.8476492335414969</v>
      </c>
      <c r="BG65" s="18">
        <f t="shared" si="162"/>
        <v>8.3405663857231858</v>
      </c>
      <c r="BH65" s="18">
        <f t="shared" si="162"/>
        <v>8.3809559869936443</v>
      </c>
      <c r="BI65" s="18">
        <f t="shared" si="162"/>
        <v>8.6803015714868756</v>
      </c>
      <c r="BK65" s="68">
        <f t="shared" si="125"/>
        <v>3.3676950174544751</v>
      </c>
      <c r="BL65" s="69">
        <f t="shared" si="126"/>
        <v>44.296759594063808</v>
      </c>
      <c r="BM65" s="69">
        <f t="shared" si="127"/>
        <v>47.664454611518281</v>
      </c>
      <c r="BO65" t="str">
        <f t="shared" si="145"/>
        <v>71 Sales occupations</v>
      </c>
      <c r="BP65" s="18">
        <f t="shared" ref="BP65:BT70" si="163">BP28/BP$35*100</f>
        <v>8.5164539125769156</v>
      </c>
      <c r="BQ65" s="18">
        <f t="shared" si="163"/>
        <v>7.6248563080419549</v>
      </c>
      <c r="BR65" s="18">
        <f t="shared" si="163"/>
        <v>8.0364620341423283</v>
      </c>
      <c r="BS65" s="18">
        <f t="shared" si="163"/>
        <v>7.7709629684679964</v>
      </c>
      <c r="BT65" s="18">
        <f t="shared" si="163"/>
        <v>7.481072142076707</v>
      </c>
      <c r="BV65" s="68">
        <f t="shared" si="129"/>
        <v>-21.721277555761237</v>
      </c>
      <c r="BW65" s="69">
        <f t="shared" si="130"/>
        <v>38.229209690056173</v>
      </c>
      <c r="BX65" s="69">
        <f t="shared" si="131"/>
        <v>16.50793213429494</v>
      </c>
      <c r="BZ65" t="str">
        <f t="shared" si="146"/>
        <v>71 Sales occupations</v>
      </c>
      <c r="CA65" s="18">
        <f t="shared" ref="CA65:CE70" si="164">CA28/CA$35*100</f>
        <v>8.3720791758592394</v>
      </c>
      <c r="CB65" s="18">
        <f t="shared" si="164"/>
        <v>8.4174850220892292</v>
      </c>
      <c r="CC65" s="18">
        <f t="shared" si="164"/>
        <v>8.5857479743724188</v>
      </c>
      <c r="CD65" s="18">
        <f t="shared" si="164"/>
        <v>7.9091349901410481</v>
      </c>
      <c r="CE65" s="18">
        <f t="shared" si="164"/>
        <v>4.8827547156932969</v>
      </c>
      <c r="CG65" s="68">
        <f t="shared" si="133"/>
        <v>-63.036589379962152</v>
      </c>
      <c r="CH65" s="69">
        <f t="shared" si="134"/>
        <v>24.019043010840761</v>
      </c>
      <c r="CI65" s="69">
        <f t="shared" si="135"/>
        <v>-39.017546369121384</v>
      </c>
      <c r="CK65" t="str">
        <f t="shared" si="147"/>
        <v>71 Sales occupations</v>
      </c>
      <c r="CL65" s="18">
        <f t="shared" ref="CL65:CP70" si="165">CL28/CL$35*100</f>
        <v>9.7852006872116775</v>
      </c>
      <c r="CM65" s="18">
        <f t="shared" si="165"/>
        <v>9.2971780786404867</v>
      </c>
      <c r="CN65" s="18">
        <f t="shared" si="165"/>
        <v>9.6345395223765422</v>
      </c>
      <c r="CO65" s="18">
        <f t="shared" si="165"/>
        <v>9.1645505500785927</v>
      </c>
      <c r="CP65" s="18">
        <f t="shared" si="165"/>
        <v>7.8982240096771381</v>
      </c>
      <c r="CR65" s="68">
        <f t="shared" si="137"/>
        <v>-27.90406821656989</v>
      </c>
      <c r="CS65" s="69">
        <f t="shared" si="138"/>
        <v>20.604622389272564</v>
      </c>
      <c r="CT65" s="69">
        <f t="shared" si="139"/>
        <v>-7.2994458272973244</v>
      </c>
    </row>
    <row r="66" spans="1:98" x14ac:dyDescent="0.2">
      <c r="A66" t="str">
        <f t="shared" si="103"/>
        <v>72 Customer service occupations</v>
      </c>
      <c r="B66" s="18">
        <f t="shared" si="157"/>
        <v>0.38217190785499838</v>
      </c>
      <c r="C66" s="18">
        <f t="shared" si="157"/>
        <v>0.35783528357612698</v>
      </c>
      <c r="D66" s="18">
        <f t="shared" si="157"/>
        <v>0.38881890720236723</v>
      </c>
      <c r="E66" s="18">
        <f t="shared" si="157"/>
        <v>0.45129550101756638</v>
      </c>
      <c r="F66" s="18">
        <f t="shared" si="157"/>
        <v>0.47540513433984566</v>
      </c>
      <c r="H66" s="68">
        <f t="shared" si="105"/>
        <v>80.531625849732407</v>
      </c>
      <c r="I66" s="69">
        <f t="shared" si="106"/>
        <v>65.502136548052675</v>
      </c>
      <c r="J66" s="69">
        <f t="shared" si="107"/>
        <v>146.0337623977851</v>
      </c>
      <c r="L66" t="str">
        <f t="shared" si="140"/>
        <v>72 Customer service occupations</v>
      </c>
      <c r="M66" s="18">
        <f t="shared" si="158"/>
        <v>0.6185896359821389</v>
      </c>
      <c r="N66" s="18">
        <f t="shared" si="158"/>
        <v>0.63844993803735117</v>
      </c>
      <c r="O66" s="18">
        <f t="shared" si="158"/>
        <v>0.62425524678806688</v>
      </c>
      <c r="P66" s="18">
        <f t="shared" si="158"/>
        <v>0.70477528141116796</v>
      </c>
      <c r="Q66" s="18">
        <f t="shared" si="158"/>
        <v>0.74409596570096814</v>
      </c>
      <c r="S66" s="68">
        <f t="shared" si="109"/>
        <v>76.352492198654289</v>
      </c>
      <c r="T66" s="69">
        <f t="shared" si="110"/>
        <v>70.022177014507093</v>
      </c>
      <c r="U66" s="69">
        <f t="shared" si="111"/>
        <v>146.37466921316138</v>
      </c>
      <c r="W66" t="str">
        <f t="shared" si="141"/>
        <v>72 Customer service occupations</v>
      </c>
      <c r="X66" s="18">
        <f t="shared" si="159"/>
        <v>1.2145226517998009</v>
      </c>
      <c r="Y66" s="18">
        <f t="shared" si="159"/>
        <v>1.2787714165752251</v>
      </c>
      <c r="Z66" s="18">
        <f t="shared" si="159"/>
        <v>1.320185592078243</v>
      </c>
      <c r="AA66" s="18">
        <f t="shared" si="159"/>
        <v>1.4735090578563128</v>
      </c>
      <c r="AB66" s="18">
        <f t="shared" si="159"/>
        <v>1.6531856568348304</v>
      </c>
      <c r="AD66" s="68">
        <f t="shared" si="113"/>
        <v>55.567764882202134</v>
      </c>
      <c r="AE66" s="69">
        <f t="shared" si="114"/>
        <v>66.145483400717609</v>
      </c>
      <c r="AF66" s="69">
        <f t="shared" si="115"/>
        <v>121.71324828291974</v>
      </c>
      <c r="AH66" t="str">
        <f t="shared" si="142"/>
        <v>72 Customer service occupations</v>
      </c>
      <c r="AI66" s="18">
        <f t="shared" si="160"/>
        <v>1.3062055326070048</v>
      </c>
      <c r="AJ66" s="18">
        <f t="shared" si="160"/>
        <v>1.5183484967719629</v>
      </c>
      <c r="AK66" s="18">
        <f t="shared" si="160"/>
        <v>1.7010391300125847</v>
      </c>
      <c r="AL66" s="18">
        <f t="shared" si="160"/>
        <v>2.0028416380241789</v>
      </c>
      <c r="AM66" s="18">
        <f t="shared" si="160"/>
        <v>2.2075953591835895</v>
      </c>
      <c r="AO66" s="68">
        <f t="shared" si="117"/>
        <v>45.208056139608168</v>
      </c>
      <c r="AP66" s="69">
        <f t="shared" si="118"/>
        <v>67.592125651832063</v>
      </c>
      <c r="AQ66" s="69">
        <f t="shared" si="119"/>
        <v>112.80018179144022</v>
      </c>
      <c r="AS66" t="str">
        <f t="shared" si="143"/>
        <v>72 Customer service occupations</v>
      </c>
      <c r="AT66" s="18">
        <f t="shared" si="161"/>
        <v>1.6000380884045526</v>
      </c>
      <c r="AU66" s="18">
        <f t="shared" si="161"/>
        <v>1.639481426867325</v>
      </c>
      <c r="AV66" s="18">
        <f t="shared" si="161"/>
        <v>1.6706460372778842</v>
      </c>
      <c r="AW66" s="18">
        <f t="shared" si="161"/>
        <v>1.8148033490857929</v>
      </c>
      <c r="AX66" s="18">
        <f t="shared" si="161"/>
        <v>1.8071207517355792</v>
      </c>
      <c r="AZ66" s="68">
        <f t="shared" si="121"/>
        <v>28.361247644584054</v>
      </c>
      <c r="BA66" s="69">
        <f t="shared" si="122"/>
        <v>57.81608397329903</v>
      </c>
      <c r="BB66" s="69">
        <f t="shared" si="123"/>
        <v>86.177331617883084</v>
      </c>
      <c r="BD66" t="str">
        <f t="shared" si="144"/>
        <v>72 Customer service occupations</v>
      </c>
      <c r="BE66" s="18">
        <f t="shared" si="162"/>
        <v>1.7771433636708509</v>
      </c>
      <c r="BF66" s="18">
        <f t="shared" si="162"/>
        <v>1.8468758973232031</v>
      </c>
      <c r="BG66" s="18">
        <f t="shared" si="162"/>
        <v>1.9228179330260751</v>
      </c>
      <c r="BH66" s="18">
        <f t="shared" si="162"/>
        <v>2.0243737065018701</v>
      </c>
      <c r="BI66" s="18">
        <f t="shared" si="162"/>
        <v>2.1848671346124862</v>
      </c>
      <c r="BK66" s="68">
        <f t="shared" si="125"/>
        <v>12.858020830475104</v>
      </c>
      <c r="BL66" s="69">
        <f t="shared" si="126"/>
        <v>47.40772244831637</v>
      </c>
      <c r="BM66" s="69">
        <f t="shared" si="127"/>
        <v>60.265743278791483</v>
      </c>
      <c r="BO66" t="str">
        <f t="shared" si="145"/>
        <v>72 Customer service occupations</v>
      </c>
      <c r="BP66" s="18">
        <f t="shared" si="163"/>
        <v>1.9790544417966984</v>
      </c>
      <c r="BQ66" s="18">
        <f t="shared" si="163"/>
        <v>1.9963042977186005</v>
      </c>
      <c r="BR66" s="18">
        <f t="shared" si="163"/>
        <v>2.1523347225096616</v>
      </c>
      <c r="BS66" s="18">
        <f t="shared" si="163"/>
        <v>2.3671613548094097</v>
      </c>
      <c r="BT66" s="18">
        <f t="shared" si="163"/>
        <v>2.6100801832520082</v>
      </c>
      <c r="BV66" s="68">
        <f t="shared" si="129"/>
        <v>1.9738511039662219</v>
      </c>
      <c r="BW66" s="69">
        <f t="shared" si="130"/>
        <v>47.245557246313972</v>
      </c>
      <c r="BX66" s="69">
        <f t="shared" si="131"/>
        <v>49.21940835028019</v>
      </c>
      <c r="BZ66" t="str">
        <f t="shared" si="146"/>
        <v>72 Customer service occupations</v>
      </c>
      <c r="CA66" s="18">
        <f t="shared" si="164"/>
        <v>1.4493087590110931</v>
      </c>
      <c r="CB66" s="18">
        <f t="shared" si="164"/>
        <v>1.4883117300801687</v>
      </c>
      <c r="CC66" s="18">
        <f t="shared" si="164"/>
        <v>1.5688724683477582</v>
      </c>
      <c r="CD66" s="18">
        <f t="shared" si="164"/>
        <v>1.7001396890339051</v>
      </c>
      <c r="CE66" s="18">
        <f t="shared" si="164"/>
        <v>2.3181854984469763</v>
      </c>
      <c r="CG66" s="68">
        <f t="shared" si="133"/>
        <v>-3.9614028257259495</v>
      </c>
      <c r="CH66" s="69">
        <f t="shared" si="134"/>
        <v>32.550693939993607</v>
      </c>
      <c r="CI66" s="69">
        <f t="shared" si="135"/>
        <v>28.589291114267656</v>
      </c>
      <c r="CK66" t="str">
        <f t="shared" si="147"/>
        <v>72 Customer service occupations</v>
      </c>
      <c r="CL66" s="18">
        <f t="shared" si="165"/>
        <v>1.1505284543742056</v>
      </c>
      <c r="CM66" s="18">
        <f t="shared" si="165"/>
        <v>1.4948128538159113</v>
      </c>
      <c r="CN66" s="18">
        <f t="shared" si="165"/>
        <v>1.7283624800272044</v>
      </c>
      <c r="CO66" s="18">
        <f t="shared" si="165"/>
        <v>2.4877168548600603</v>
      </c>
      <c r="CP66" s="18">
        <f t="shared" si="165"/>
        <v>3.4021902945485785</v>
      </c>
      <c r="CR66" s="68">
        <f t="shared" si="137"/>
        <v>73.115536543139243</v>
      </c>
      <c r="CS66" s="69">
        <f t="shared" si="138"/>
        <v>41.103762945911249</v>
      </c>
      <c r="CT66" s="69">
        <f t="shared" si="139"/>
        <v>114.2192994890505</v>
      </c>
    </row>
    <row r="67" spans="1:98" x14ac:dyDescent="0.2">
      <c r="A67" t="str">
        <f t="shared" si="103"/>
        <v>81 Process, plant and machine operatives</v>
      </c>
      <c r="B67" s="18">
        <f t="shared" si="157"/>
        <v>0.27874566589005911</v>
      </c>
      <c r="C67" s="18">
        <f t="shared" si="157"/>
        <v>0.29866320478863795</v>
      </c>
      <c r="D67" s="18">
        <f t="shared" si="157"/>
        <v>0.26539699809043577</v>
      </c>
      <c r="E67" s="18">
        <f t="shared" si="157"/>
        <v>0.28931817058930059</v>
      </c>
      <c r="F67" s="18">
        <f t="shared" si="157"/>
        <v>0.334395608606812</v>
      </c>
      <c r="H67" s="68">
        <f t="shared" si="105"/>
        <v>86.037870725637504</v>
      </c>
      <c r="I67" s="69">
        <f t="shared" si="106"/>
        <v>72.345377349722938</v>
      </c>
      <c r="J67" s="69">
        <f t="shared" si="107"/>
        <v>158.38324807536043</v>
      </c>
      <c r="L67" t="str">
        <f t="shared" si="140"/>
        <v>81 Process, plant and machine operatives</v>
      </c>
      <c r="M67" s="18">
        <f t="shared" si="158"/>
        <v>0.2263833758886101</v>
      </c>
      <c r="N67" s="18">
        <f t="shared" si="158"/>
        <v>0.23817380530800272</v>
      </c>
      <c r="O67" s="18">
        <f t="shared" si="158"/>
        <v>0.22514406199967171</v>
      </c>
      <c r="P67" s="18">
        <f t="shared" si="158"/>
        <v>0.27684172321982758</v>
      </c>
      <c r="Q67" s="18">
        <f t="shared" si="158"/>
        <v>0.34008077352844512</v>
      </c>
      <c r="S67" s="68">
        <f t="shared" si="109"/>
        <v>123.47885382613136</v>
      </c>
      <c r="T67" s="69">
        <f t="shared" si="110"/>
        <v>76.881804672635695</v>
      </c>
      <c r="U67" s="69">
        <f t="shared" si="111"/>
        <v>200.36065849876704</v>
      </c>
      <c r="W67" t="str">
        <f t="shared" si="141"/>
        <v>81 Process, plant and machine operatives</v>
      </c>
      <c r="X67" s="18">
        <f t="shared" si="159"/>
        <v>0.30545656654015974</v>
      </c>
      <c r="Y67" s="18">
        <f t="shared" si="159"/>
        <v>0.29158889765853169</v>
      </c>
      <c r="Z67" s="18">
        <f t="shared" si="159"/>
        <v>0.27606798983575165</v>
      </c>
      <c r="AA67" s="18">
        <f t="shared" si="159"/>
        <v>0.37503563410469298</v>
      </c>
      <c r="AB67" s="18">
        <f t="shared" si="159"/>
        <v>0.4970377878436093</v>
      </c>
      <c r="AD67" s="68">
        <f t="shared" si="113"/>
        <v>123.66927335792184</v>
      </c>
      <c r="AE67" s="69">
        <f t="shared" si="114"/>
        <v>80.863325366008695</v>
      </c>
      <c r="AF67" s="69">
        <f t="shared" si="115"/>
        <v>204.53259872393056</v>
      </c>
      <c r="AH67" t="str">
        <f t="shared" si="142"/>
        <v>81 Process, plant and machine operatives</v>
      </c>
      <c r="AI67" s="18">
        <f t="shared" si="160"/>
        <v>0.46333699583726684</v>
      </c>
      <c r="AJ67" s="18">
        <f t="shared" si="160"/>
        <v>0.51066011616086693</v>
      </c>
      <c r="AK67" s="18">
        <f t="shared" si="160"/>
        <v>0.49114293074463317</v>
      </c>
      <c r="AL67" s="18">
        <f t="shared" si="160"/>
        <v>0.68365168722344771</v>
      </c>
      <c r="AM67" s="18">
        <f t="shared" si="160"/>
        <v>0.95217727847938194</v>
      </c>
      <c r="AO67" s="68">
        <f t="shared" si="117"/>
        <v>116.91793415574996</v>
      </c>
      <c r="AP67" s="69">
        <f t="shared" si="118"/>
        <v>77.845950026358153</v>
      </c>
      <c r="AQ67" s="69">
        <f t="shared" si="119"/>
        <v>194.76388418210811</v>
      </c>
      <c r="AS67" t="str">
        <f t="shared" si="143"/>
        <v>81 Process, plant and machine operatives</v>
      </c>
      <c r="AT67" s="18">
        <f t="shared" si="161"/>
        <v>1.1976731014848008</v>
      </c>
      <c r="AU67" s="18">
        <f t="shared" si="161"/>
        <v>1.224520771889829</v>
      </c>
      <c r="AV67" s="18">
        <f t="shared" si="161"/>
        <v>1.1373416829361982</v>
      </c>
      <c r="AW67" s="18">
        <f t="shared" si="161"/>
        <v>1.3256420679151253</v>
      </c>
      <c r="AX67" s="18">
        <f t="shared" si="161"/>
        <v>1.4615443064320091</v>
      </c>
      <c r="AZ67" s="68">
        <f t="shared" si="121"/>
        <v>52.493815493491105</v>
      </c>
      <c r="BA67" s="69">
        <f t="shared" si="122"/>
        <v>61.932331550168243</v>
      </c>
      <c r="BB67" s="69">
        <f t="shared" si="123"/>
        <v>114.42614704365934</v>
      </c>
      <c r="BD67" t="str">
        <f t="shared" si="144"/>
        <v>81 Process, plant and machine operatives</v>
      </c>
      <c r="BE67" s="18">
        <f t="shared" si="162"/>
        <v>1.9005512031181702</v>
      </c>
      <c r="BF67" s="18">
        <f t="shared" si="162"/>
        <v>1.9660649433824426</v>
      </c>
      <c r="BG67" s="18">
        <f t="shared" si="162"/>
        <v>1.8336945832684814</v>
      </c>
      <c r="BH67" s="18">
        <f t="shared" si="162"/>
        <v>2.1128933317893539</v>
      </c>
      <c r="BI67" s="18">
        <f t="shared" si="162"/>
        <v>2.3448247144158301</v>
      </c>
      <c r="BK67" s="68">
        <f t="shared" si="125"/>
        <v>27.007375748450368</v>
      </c>
      <c r="BL67" s="69">
        <f t="shared" si="126"/>
        <v>42.620076180462036</v>
      </c>
      <c r="BM67" s="69">
        <f t="shared" si="127"/>
        <v>69.627451928912407</v>
      </c>
      <c r="BO67" t="str">
        <f t="shared" si="145"/>
        <v>81 Process, plant and machine operatives</v>
      </c>
      <c r="BP67" s="18">
        <f t="shared" si="163"/>
        <v>2.4057484243294902</v>
      </c>
      <c r="BQ67" s="18">
        <f t="shared" si="163"/>
        <v>2.7465377241548685</v>
      </c>
      <c r="BR67" s="18">
        <f t="shared" si="163"/>
        <v>2.4877980765393053</v>
      </c>
      <c r="BS67" s="18">
        <f t="shared" si="163"/>
        <v>2.8466148168517251</v>
      </c>
      <c r="BT67" s="18">
        <f t="shared" si="163"/>
        <v>3.1056538473249859</v>
      </c>
      <c r="BV67" s="68">
        <f t="shared" si="129"/>
        <v>4.9742315375341555</v>
      </c>
      <c r="BW67" s="69">
        <f t="shared" si="130"/>
        <v>41.330816541937196</v>
      </c>
      <c r="BX67" s="69">
        <f t="shared" si="131"/>
        <v>46.305048079471348</v>
      </c>
      <c r="BZ67" t="str">
        <f t="shared" si="146"/>
        <v>81 Process, plant and machine operatives</v>
      </c>
      <c r="CA67" s="18">
        <f t="shared" si="164"/>
        <v>3.2024476494512748</v>
      </c>
      <c r="CB67" s="18">
        <f t="shared" si="164"/>
        <v>3.0122126442513197</v>
      </c>
      <c r="CC67" s="18">
        <f t="shared" si="164"/>
        <v>3.0255067241514055</v>
      </c>
      <c r="CD67" s="18">
        <f t="shared" si="164"/>
        <v>3.0747700940464626</v>
      </c>
      <c r="CE67" s="18">
        <f t="shared" si="164"/>
        <v>1.9940510911208769</v>
      </c>
      <c r="CG67" s="68">
        <f t="shared" si="133"/>
        <v>-57.162568418889414</v>
      </c>
      <c r="CH67" s="69">
        <f t="shared" si="134"/>
        <v>25.759251530954458</v>
      </c>
      <c r="CI67" s="69">
        <f t="shared" si="135"/>
        <v>-31.403316887934963</v>
      </c>
      <c r="CK67" t="str">
        <f t="shared" si="147"/>
        <v>81 Process, plant and machine operatives</v>
      </c>
      <c r="CL67" s="18">
        <f t="shared" si="165"/>
        <v>4.0085563558453092</v>
      </c>
      <c r="CM67" s="18">
        <f t="shared" si="165"/>
        <v>3.4250032285438623</v>
      </c>
      <c r="CN67" s="18">
        <f t="shared" si="165"/>
        <v>3.2061798927830196</v>
      </c>
      <c r="CO67" s="18">
        <f t="shared" si="165"/>
        <v>1.87197319415667</v>
      </c>
      <c r="CP67" s="18">
        <f t="shared" si="165"/>
        <v>1.4371581314989594</v>
      </c>
      <c r="CR67" s="68">
        <f t="shared" si="137"/>
        <v>-60.578881263303977</v>
      </c>
      <c r="CS67" s="69">
        <f t="shared" si="138"/>
        <v>12.497004430528781</v>
      </c>
      <c r="CT67" s="69">
        <f t="shared" si="139"/>
        <v>-48.081876832775194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0.6057569346913747</v>
      </c>
      <c r="C68" s="18">
        <f t="shared" si="157"/>
        <v>0.69952000518861246</v>
      </c>
      <c r="D68" s="18">
        <f t="shared" si="157"/>
        <v>0.57178304143303005</v>
      </c>
      <c r="E68" s="18">
        <f t="shared" si="157"/>
        <v>0.62226267310074757</v>
      </c>
      <c r="F68" s="18">
        <f t="shared" si="157"/>
        <v>0.67919532792810466</v>
      </c>
      <c r="H68" s="68">
        <f t="shared" si="105"/>
        <v>75.388139157357486</v>
      </c>
      <c r="I68" s="69">
        <f t="shared" si="106"/>
        <v>91.327825444931364</v>
      </c>
      <c r="J68" s="69">
        <f t="shared" si="107"/>
        <v>166.71596460228884</v>
      </c>
      <c r="L68" t="str">
        <f t="shared" si="140"/>
        <v>82 Transport and mobile machine drivers and operatives</v>
      </c>
      <c r="M68" s="18">
        <f t="shared" si="158"/>
        <v>0.60949226201638462</v>
      </c>
      <c r="N68" s="18">
        <f t="shared" si="158"/>
        <v>0.70730709978997353</v>
      </c>
      <c r="O68" s="18">
        <f t="shared" si="158"/>
        <v>0.63034179539624591</v>
      </c>
      <c r="P68" s="18">
        <f t="shared" si="158"/>
        <v>0.62345806790209579</v>
      </c>
      <c r="Q68" s="18">
        <f t="shared" si="158"/>
        <v>0.67422872910196241</v>
      </c>
      <c r="S68" s="68">
        <f t="shared" si="109"/>
        <v>58.250832153136088</v>
      </c>
      <c r="T68" s="69">
        <f t="shared" si="110"/>
        <v>81.468563862388734</v>
      </c>
      <c r="U68" s="69">
        <f t="shared" si="111"/>
        <v>139.71939601552481</v>
      </c>
      <c r="W68" t="str">
        <f t="shared" si="141"/>
        <v>82 Transport and mobile machine drivers and operatives</v>
      </c>
      <c r="X68" s="18">
        <f t="shared" si="159"/>
        <v>0.86988796998870754</v>
      </c>
      <c r="Y68" s="18">
        <f t="shared" si="159"/>
        <v>1.0518097637065276</v>
      </c>
      <c r="Z68" s="18">
        <f t="shared" si="159"/>
        <v>0.90637073231207965</v>
      </c>
      <c r="AA68" s="18">
        <f t="shared" si="159"/>
        <v>0.94041924350852824</v>
      </c>
      <c r="AB68" s="18">
        <f t="shared" si="159"/>
        <v>1.0861890698307355</v>
      </c>
      <c r="AD68" s="68">
        <f t="shared" si="113"/>
        <v>48.878686016624179</v>
      </c>
      <c r="AE68" s="69">
        <f t="shared" si="114"/>
        <v>81.842654201993213</v>
      </c>
      <c r="AF68" s="69">
        <f t="shared" si="115"/>
        <v>130.7213402186174</v>
      </c>
      <c r="AH68" t="str">
        <f t="shared" si="142"/>
        <v>82 Transport and mobile machine drivers and operatives</v>
      </c>
      <c r="AI68" s="18">
        <f t="shared" si="160"/>
        <v>1.3042355845767837</v>
      </c>
      <c r="AJ68" s="18">
        <f t="shared" si="160"/>
        <v>1.6863547634477158</v>
      </c>
      <c r="AK68" s="18">
        <f t="shared" si="160"/>
        <v>1.4523145580442458</v>
      </c>
      <c r="AL68" s="18">
        <f t="shared" si="160"/>
        <v>1.6015288068081657</v>
      </c>
      <c r="AM68" s="18">
        <f t="shared" si="160"/>
        <v>1.7501480927679947</v>
      </c>
      <c r="AO68" s="68">
        <f t="shared" si="117"/>
        <v>34.834072363490307</v>
      </c>
      <c r="AP68" s="69">
        <f t="shared" si="118"/>
        <v>78.808968944932516</v>
      </c>
      <c r="AQ68" s="69">
        <f t="shared" si="119"/>
        <v>113.64304130842282</v>
      </c>
      <c r="AS68" t="str">
        <f t="shared" si="143"/>
        <v>82 Transport and mobile machine drivers and operatives</v>
      </c>
      <c r="AT68" s="18">
        <f t="shared" si="161"/>
        <v>2.3554204169430939</v>
      </c>
      <c r="AU68" s="18">
        <f t="shared" si="161"/>
        <v>2.7162219337257634</v>
      </c>
      <c r="AV68" s="18">
        <f t="shared" si="161"/>
        <v>2.4662354419975814</v>
      </c>
      <c r="AW68" s="18">
        <f t="shared" si="161"/>
        <v>2.4896290723524084</v>
      </c>
      <c r="AX68" s="18">
        <f t="shared" si="161"/>
        <v>2.5142734553985115</v>
      </c>
      <c r="AZ68" s="68">
        <f t="shared" si="121"/>
        <v>20.978773477927263</v>
      </c>
      <c r="BA68" s="69">
        <f t="shared" si="122"/>
        <v>74.355166832560272</v>
      </c>
      <c r="BB68" s="69">
        <f t="shared" si="123"/>
        <v>95.333940310487549</v>
      </c>
      <c r="BD68" t="str">
        <f t="shared" si="144"/>
        <v>82 Transport and mobile machine drivers and operatives</v>
      </c>
      <c r="BE68" s="18">
        <f t="shared" si="162"/>
        <v>3.4528610744678412</v>
      </c>
      <c r="BF68" s="18">
        <f t="shared" si="162"/>
        <v>3.8109735254987696</v>
      </c>
      <c r="BG68" s="18">
        <f t="shared" si="162"/>
        <v>3.3864029399916866</v>
      </c>
      <c r="BH68" s="18">
        <f t="shared" si="162"/>
        <v>3.6432507969588723</v>
      </c>
      <c r="BI68" s="18">
        <f t="shared" si="162"/>
        <v>4.0360736486936215</v>
      </c>
      <c r="BK68" s="68">
        <f t="shared" si="125"/>
        <v>18.376640809140497</v>
      </c>
      <c r="BL68" s="69">
        <f t="shared" si="126"/>
        <v>55.63469007680979</v>
      </c>
      <c r="BM68" s="69">
        <f t="shared" si="127"/>
        <v>74.011330885950287</v>
      </c>
      <c r="BO68" t="str">
        <f t="shared" si="145"/>
        <v>82 Transport and mobile machine drivers and operatives</v>
      </c>
      <c r="BP68" s="18">
        <f t="shared" si="163"/>
        <v>5.122028052443854</v>
      </c>
      <c r="BQ68" s="18">
        <f t="shared" si="163"/>
        <v>6.0907734534623916</v>
      </c>
      <c r="BR68" s="18">
        <f t="shared" si="163"/>
        <v>5.0918030881343457</v>
      </c>
      <c r="BS68" s="18">
        <f t="shared" si="163"/>
        <v>5.279445643587553</v>
      </c>
      <c r="BT68" s="18">
        <f t="shared" si="163"/>
        <v>5.7418614785153537</v>
      </c>
      <c r="BV68" s="68">
        <f t="shared" si="129"/>
        <v>-5.1743355456950075</v>
      </c>
      <c r="BW68" s="69">
        <f t="shared" si="130"/>
        <v>53.090046780604119</v>
      </c>
      <c r="BX68" s="69">
        <f t="shared" si="131"/>
        <v>47.915711234909111</v>
      </c>
      <c r="BZ68" t="str">
        <f t="shared" si="146"/>
        <v>82 Transport and mobile machine drivers and operatives</v>
      </c>
      <c r="CA68" s="18">
        <f t="shared" si="164"/>
        <v>7.5616212714820525</v>
      </c>
      <c r="CB68" s="18">
        <f t="shared" si="164"/>
        <v>7.6501912288245837</v>
      </c>
      <c r="CC68" s="18">
        <f t="shared" si="164"/>
        <v>6.6716494965453093</v>
      </c>
      <c r="CD68" s="18">
        <f t="shared" si="164"/>
        <v>6.5248152642968442</v>
      </c>
      <c r="CE68" s="18">
        <f t="shared" si="164"/>
        <v>7.0150475087767266</v>
      </c>
      <c r="CG68" s="68">
        <f t="shared" si="133"/>
        <v>-31.658790708021044</v>
      </c>
      <c r="CH68" s="69">
        <f t="shared" si="134"/>
        <v>38.284418735798418</v>
      </c>
      <c r="CI68" s="69">
        <f t="shared" si="135"/>
        <v>6.6256280277773723</v>
      </c>
      <c r="CK68" t="str">
        <f t="shared" si="147"/>
        <v>82 Transport and mobile machine drivers and operatives</v>
      </c>
      <c r="CL68" s="18">
        <f t="shared" si="165"/>
        <v>8.7990167047968324</v>
      </c>
      <c r="CM68" s="18">
        <f t="shared" si="165"/>
        <v>10.289456817035607</v>
      </c>
      <c r="CN68" s="18">
        <f t="shared" si="165"/>
        <v>9.2395537486536679</v>
      </c>
      <c r="CO68" s="18">
        <f t="shared" si="165"/>
        <v>9.2792849507438611</v>
      </c>
      <c r="CP68" s="18">
        <f t="shared" si="165"/>
        <v>7.0766044816811657</v>
      </c>
      <c r="CR68" s="68">
        <f t="shared" si="137"/>
        <v>-32.64246249054306</v>
      </c>
      <c r="CS68" s="69">
        <f t="shared" si="138"/>
        <v>31.971786004407299</v>
      </c>
      <c r="CT68" s="69">
        <f t="shared" si="139"/>
        <v>-0.67067648613576103</v>
      </c>
    </row>
    <row r="69" spans="1:98" x14ac:dyDescent="0.2">
      <c r="A69" t="str">
        <f t="shared" si="103"/>
        <v>91 Elementary trades and related occupations</v>
      </c>
      <c r="B69" s="18">
        <f t="shared" si="157"/>
        <v>8.4034176589550692E-3</v>
      </c>
      <c r="C69" s="18">
        <f t="shared" si="157"/>
        <v>5.5983096141026759E-3</v>
      </c>
      <c r="D69" s="18">
        <f t="shared" si="157"/>
        <v>5.2219758685934023E-3</v>
      </c>
      <c r="E69" s="18">
        <f t="shared" si="157"/>
        <v>1.7561412518158816E-2</v>
      </c>
      <c r="F69" s="18">
        <f t="shared" si="157"/>
        <v>2.1095540034747319E-2</v>
      </c>
      <c r="H69" s="68">
        <f t="shared" si="105"/>
        <v>496.47546985821435</v>
      </c>
      <c r="I69" s="69">
        <f t="shared" si="106"/>
        <v>299.90252778889891</v>
      </c>
      <c r="J69" s="69">
        <f t="shared" si="107"/>
        <v>796.37799764711326</v>
      </c>
      <c r="L69" t="str">
        <f t="shared" si="140"/>
        <v>91 Elementary trades and related occupations</v>
      </c>
      <c r="M69" s="18">
        <f t="shared" si="158"/>
        <v>0.15633077105165036</v>
      </c>
      <c r="N69" s="18">
        <f t="shared" si="158"/>
        <v>0.1573706464583183</v>
      </c>
      <c r="O69" s="18">
        <f t="shared" si="158"/>
        <v>0.13321311062416452</v>
      </c>
      <c r="P69" s="18">
        <f t="shared" si="158"/>
        <v>0.23471292954497636</v>
      </c>
      <c r="Q69" s="18">
        <f t="shared" si="158"/>
        <v>0.30106100426489824</v>
      </c>
      <c r="S69" s="68">
        <f t="shared" si="109"/>
        <v>234.36621516970374</v>
      </c>
      <c r="T69" s="69">
        <f t="shared" si="110"/>
        <v>128.74321789232053</v>
      </c>
      <c r="U69" s="69">
        <f t="shared" si="111"/>
        <v>363.10943306202421</v>
      </c>
      <c r="W69" t="str">
        <f t="shared" si="141"/>
        <v>91 Elementary trades and related occupations</v>
      </c>
      <c r="X69" s="18">
        <f t="shared" si="159"/>
        <v>0.30983660770514287</v>
      </c>
      <c r="Y69" s="18">
        <f t="shared" si="159"/>
        <v>0.28783223671435476</v>
      </c>
      <c r="Z69" s="18">
        <f t="shared" si="159"/>
        <v>0.24831173550976426</v>
      </c>
      <c r="AA69" s="18">
        <f t="shared" si="159"/>
        <v>0.56947104830959105</v>
      </c>
      <c r="AB69" s="18">
        <f t="shared" si="159"/>
        <v>0.69891822418952809</v>
      </c>
      <c r="AD69" s="68">
        <f t="shared" si="113"/>
        <v>249.6729935900575</v>
      </c>
      <c r="AE69" s="69">
        <f t="shared" si="114"/>
        <v>165.29659391879386</v>
      </c>
      <c r="AF69" s="69">
        <f t="shared" si="115"/>
        <v>414.9695875088513</v>
      </c>
      <c r="AH69" t="str">
        <f t="shared" si="142"/>
        <v>91 Elementary trades and related occupations</v>
      </c>
      <c r="AI69" s="18">
        <f t="shared" si="160"/>
        <v>0.75341018910955537</v>
      </c>
      <c r="AJ69" s="18">
        <f t="shared" si="160"/>
        <v>0.78246115561649543</v>
      </c>
      <c r="AK69" s="18">
        <f t="shared" si="160"/>
        <v>0.66527242549740595</v>
      </c>
      <c r="AL69" s="18">
        <f t="shared" si="160"/>
        <v>1.5422229763418907</v>
      </c>
      <c r="AM69" s="18">
        <f t="shared" si="160"/>
        <v>1.9806910162966436</v>
      </c>
      <c r="AO69" s="68">
        <f t="shared" si="117"/>
        <v>233.12156804417401</v>
      </c>
      <c r="AP69" s="69">
        <f t="shared" si="118"/>
        <v>156.55956213360932</v>
      </c>
      <c r="AQ69" s="69">
        <f t="shared" si="119"/>
        <v>389.68113017778336</v>
      </c>
      <c r="AS69" t="str">
        <f t="shared" si="143"/>
        <v>91 Elementary trades and related occupations</v>
      </c>
      <c r="AT69" s="18">
        <f t="shared" si="161"/>
        <v>0.97440636340289877</v>
      </c>
      <c r="AU69" s="18">
        <f t="shared" si="161"/>
        <v>0.86563343623839195</v>
      </c>
      <c r="AV69" s="18">
        <f t="shared" si="161"/>
        <v>0.8555954585272082</v>
      </c>
      <c r="AW69" s="18">
        <f t="shared" si="161"/>
        <v>1.8567294619855332</v>
      </c>
      <c r="AX69" s="18">
        <f t="shared" si="161"/>
        <v>2.2107720901754355</v>
      </c>
      <c r="AZ69" s="68">
        <f t="shared" si="121"/>
        <v>206.62439481653442</v>
      </c>
      <c r="BA69" s="69">
        <f t="shared" si="122"/>
        <v>135.84491143440559</v>
      </c>
      <c r="BB69" s="69">
        <f t="shared" si="123"/>
        <v>342.46930625094001</v>
      </c>
      <c r="BD69" t="str">
        <f t="shared" si="144"/>
        <v>91 Elementary trades and related occupations</v>
      </c>
      <c r="BE69" s="18">
        <f t="shared" si="162"/>
        <v>1.2721646129188833</v>
      </c>
      <c r="BF69" s="18">
        <f t="shared" si="162"/>
        <v>1.1306690355178526</v>
      </c>
      <c r="BG69" s="18">
        <f t="shared" si="162"/>
        <v>1.059162233434497</v>
      </c>
      <c r="BH69" s="18">
        <f t="shared" si="162"/>
        <v>1.9410203873010659</v>
      </c>
      <c r="BI69" s="18">
        <f t="shared" si="162"/>
        <v>2.4384090774644673</v>
      </c>
      <c r="BK69" s="68">
        <f t="shared" si="125"/>
        <v>128.65970638682737</v>
      </c>
      <c r="BL69" s="69">
        <f t="shared" si="126"/>
        <v>83.514097605854701</v>
      </c>
      <c r="BM69" s="69">
        <f t="shared" si="127"/>
        <v>212.17380399268205</v>
      </c>
      <c r="BO69" t="str">
        <f t="shared" si="145"/>
        <v>91 Elementary trades and related occupations</v>
      </c>
      <c r="BP69" s="18">
        <f t="shared" si="163"/>
        <v>1.9687912846860736</v>
      </c>
      <c r="BQ69" s="18">
        <f t="shared" si="163"/>
        <v>1.8751309180199258</v>
      </c>
      <c r="BR69" s="18">
        <f t="shared" si="163"/>
        <v>1.7446927411003528</v>
      </c>
      <c r="BS69" s="18">
        <f t="shared" si="163"/>
        <v>3.0125682265985878</v>
      </c>
      <c r="BT69" s="18">
        <f t="shared" si="163"/>
        <v>3.6572451192972686</v>
      </c>
      <c r="BV69" s="68">
        <f t="shared" si="129"/>
        <v>76.270606377666354</v>
      </c>
      <c r="BW69" s="69">
        <f t="shared" si="130"/>
        <v>65.412241444156621</v>
      </c>
      <c r="BX69" s="69">
        <f t="shared" si="131"/>
        <v>141.68284782182295</v>
      </c>
      <c r="BZ69" t="str">
        <f t="shared" si="146"/>
        <v>91 Elementary trades and related occupations</v>
      </c>
      <c r="CA69" s="18">
        <f t="shared" si="164"/>
        <v>3.6574672407698952</v>
      </c>
      <c r="CB69" s="18">
        <f t="shared" si="164"/>
        <v>3.1633889724022342</v>
      </c>
      <c r="CC69" s="18">
        <f t="shared" si="164"/>
        <v>3.1269569238822648</v>
      </c>
      <c r="CD69" s="18">
        <f t="shared" si="164"/>
        <v>5.3415754833585325</v>
      </c>
      <c r="CE69" s="18">
        <f t="shared" si="164"/>
        <v>6.6041056599517143</v>
      </c>
      <c r="CG69" s="68">
        <f t="shared" si="133"/>
        <v>37.270551712815312</v>
      </c>
      <c r="CH69" s="69">
        <f t="shared" si="134"/>
        <v>56.559803600121718</v>
      </c>
      <c r="CI69" s="69">
        <f t="shared" si="135"/>
        <v>93.830355312937044</v>
      </c>
      <c r="CK69" t="str">
        <f t="shared" si="147"/>
        <v>91 Elementary trades and related occupations</v>
      </c>
      <c r="CL69" s="18">
        <f t="shared" si="165"/>
        <v>5.0140085449162681</v>
      </c>
      <c r="CM69" s="18">
        <f t="shared" si="165"/>
        <v>4.1971155131883799</v>
      </c>
      <c r="CN69" s="18">
        <f t="shared" si="165"/>
        <v>4.4731713487843301</v>
      </c>
      <c r="CO69" s="18">
        <f t="shared" si="165"/>
        <v>9.1577067585768237</v>
      </c>
      <c r="CP69" s="18">
        <f t="shared" si="165"/>
        <v>10.911003535713725</v>
      </c>
      <c r="CR69" s="68">
        <f t="shared" si="137"/>
        <v>114.51686263530279</v>
      </c>
      <c r="CS69" s="69">
        <f t="shared" si="138"/>
        <v>58.073295361427313</v>
      </c>
      <c r="CT69" s="69">
        <f t="shared" si="139"/>
        <v>172.59015799673008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0.52405195219828549</v>
      </c>
      <c r="C70" s="18">
        <f t="shared" si="157"/>
        <v>0.49417355988829631</v>
      </c>
      <c r="D70" s="18">
        <f t="shared" si="157"/>
        <v>0.49570387299961038</v>
      </c>
      <c r="E70" s="18">
        <f t="shared" si="157"/>
        <v>0.44658189419295369</v>
      </c>
      <c r="F70" s="18">
        <f t="shared" si="157"/>
        <v>0.42501879659890185</v>
      </c>
      <c r="H70" s="68">
        <f t="shared" si="105"/>
        <v>26.596770267347559</v>
      </c>
      <c r="I70" s="69">
        <f t="shared" si="106"/>
        <v>62.259248103368357</v>
      </c>
      <c r="J70" s="69">
        <f t="shared" si="107"/>
        <v>88.856018370715915</v>
      </c>
      <c r="L70" t="str">
        <f t="shared" ref="L70" si="166">A70</f>
        <v>92 Elementary administration and service occupations</v>
      </c>
      <c r="M70" s="18">
        <f t="shared" si="158"/>
        <v>1.9614610994522834</v>
      </c>
      <c r="N70" s="18">
        <f t="shared" si="158"/>
        <v>2.1458462080309513</v>
      </c>
      <c r="O70" s="18">
        <f t="shared" si="158"/>
        <v>2.1614239415947645</v>
      </c>
      <c r="P70" s="18">
        <f t="shared" si="158"/>
        <v>2.1513593252232512</v>
      </c>
      <c r="Q70" s="18">
        <f t="shared" si="158"/>
        <v>2.2945602210561149</v>
      </c>
      <c r="S70" s="68">
        <f t="shared" si="109"/>
        <v>57.063168838524433</v>
      </c>
      <c r="T70" s="69">
        <f t="shared" si="110"/>
        <v>72.500225402346672</v>
      </c>
      <c r="U70" s="69">
        <f t="shared" si="111"/>
        <v>129.56339424087111</v>
      </c>
      <c r="W70" t="str">
        <f t="shared" ref="W70" si="167">A70</f>
        <v>92 Elementary administration and service occupations</v>
      </c>
      <c r="X70" s="18">
        <f t="shared" si="159"/>
        <v>3.5125989104390811</v>
      </c>
      <c r="Y70" s="18">
        <f t="shared" si="159"/>
        <v>3.9267789167169544</v>
      </c>
      <c r="Z70" s="18">
        <f t="shared" si="159"/>
        <v>3.8677151827713847</v>
      </c>
      <c r="AA70" s="18">
        <f t="shared" si="159"/>
        <v>3.8297550773643447</v>
      </c>
      <c r="AB70" s="18">
        <f t="shared" si="159"/>
        <v>4.193280003794464</v>
      </c>
      <c r="AD70" s="68">
        <f t="shared" si="113"/>
        <v>34.689068682044812</v>
      </c>
      <c r="AE70" s="69">
        <f t="shared" si="114"/>
        <v>72.19260014361673</v>
      </c>
      <c r="AF70" s="69">
        <f t="shared" si="115"/>
        <v>106.88166882566155</v>
      </c>
      <c r="AH70" t="str">
        <f t="shared" ref="AH70" si="168">L70</f>
        <v>92 Elementary administration and service occupations</v>
      </c>
      <c r="AI70" s="18">
        <f t="shared" si="160"/>
        <v>5.9004491584426635</v>
      </c>
      <c r="AJ70" s="18">
        <f t="shared" si="160"/>
        <v>7.0724025168567799</v>
      </c>
      <c r="AK70" s="18">
        <f t="shared" si="160"/>
        <v>7.1067526881368375</v>
      </c>
      <c r="AL70" s="18">
        <f t="shared" si="160"/>
        <v>7.2755735709795681</v>
      </c>
      <c r="AM70" s="18">
        <f t="shared" si="160"/>
        <v>8.2305049740327032</v>
      </c>
      <c r="AO70" s="68">
        <f t="shared" si="117"/>
        <v>29.580849452956915</v>
      </c>
      <c r="AP70" s="69">
        <f t="shared" si="118"/>
        <v>67.565617951951182</v>
      </c>
      <c r="AQ70" s="69">
        <f t="shared" si="119"/>
        <v>97.146467404908094</v>
      </c>
      <c r="AS70" t="str">
        <f t="shared" ref="AS70" si="169">W70</f>
        <v>92 Elementary administration and service occupations</v>
      </c>
      <c r="AT70" s="18">
        <f t="shared" si="161"/>
        <v>5.8054370660652967</v>
      </c>
      <c r="AU70" s="18">
        <f t="shared" si="161"/>
        <v>6.1559507109202443</v>
      </c>
      <c r="AV70" s="18">
        <f t="shared" si="161"/>
        <v>6.3513184906060189</v>
      </c>
      <c r="AW70" s="18">
        <f t="shared" si="161"/>
        <v>6.1939287884213314</v>
      </c>
      <c r="AX70" s="18">
        <f t="shared" si="161"/>
        <v>6.8624248079363248</v>
      </c>
      <c r="AZ70" s="68">
        <f t="shared" si="121"/>
        <v>28.216792766830206</v>
      </c>
      <c r="BA70" s="69">
        <f t="shared" si="122"/>
        <v>65.909482309194019</v>
      </c>
      <c r="BB70" s="69">
        <f t="shared" si="123"/>
        <v>94.126275076024228</v>
      </c>
      <c r="BD70" t="str">
        <f t="shared" ref="BD70" si="170">AH70</f>
        <v>92 Elementary administration and service occupations</v>
      </c>
      <c r="BE70" s="18">
        <f t="shared" si="162"/>
        <v>9.6499986228678889</v>
      </c>
      <c r="BF70" s="18">
        <f t="shared" si="162"/>
        <v>9.1749765748845551</v>
      </c>
      <c r="BG70" s="18">
        <f t="shared" si="162"/>
        <v>8.8670963918480989</v>
      </c>
      <c r="BH70" s="18">
        <f t="shared" si="162"/>
        <v>7.4795663865512285</v>
      </c>
      <c r="BI70" s="18">
        <f t="shared" si="162"/>
        <v>6.9177391249001632</v>
      </c>
      <c r="BK70" s="68">
        <f t="shared" si="125"/>
        <v>-22.513095363004592</v>
      </c>
      <c r="BL70" s="69">
        <f t="shared" si="126"/>
        <v>41.412405721455897</v>
      </c>
      <c r="BM70" s="69">
        <f t="shared" si="127"/>
        <v>18.899310358451306</v>
      </c>
      <c r="BO70" t="str">
        <f t="shared" ref="BO70" si="171">AS70</f>
        <v>92 Elementary administration and service occupations</v>
      </c>
      <c r="BP70" s="18">
        <f t="shared" si="163"/>
        <v>14.736181180733803</v>
      </c>
      <c r="BQ70" s="18">
        <f t="shared" si="163"/>
        <v>15.115118694991994</v>
      </c>
      <c r="BR70" s="18">
        <f t="shared" si="163"/>
        <v>14.64512320436012</v>
      </c>
      <c r="BS70" s="18">
        <f t="shared" si="163"/>
        <v>13.86757228108006</v>
      </c>
      <c r="BT70" s="18">
        <f t="shared" si="163"/>
        <v>14.200155629547275</v>
      </c>
      <c r="BV70" s="68">
        <f t="shared" si="129"/>
        <v>-18.464853059712606</v>
      </c>
      <c r="BW70" s="69">
        <f t="shared" si="130"/>
        <v>41.183962267736725</v>
      </c>
      <c r="BX70" s="69">
        <f t="shared" si="131"/>
        <v>22.719109208024118</v>
      </c>
      <c r="BZ70" t="str">
        <f t="shared" ref="BZ70" si="172">BD70</f>
        <v>92 Elementary administration and service occupations</v>
      </c>
      <c r="CA70" s="18">
        <f t="shared" si="164"/>
        <v>19.921593876295766</v>
      </c>
      <c r="CB70" s="18">
        <f t="shared" si="164"/>
        <v>20.895601545186285</v>
      </c>
      <c r="CC70" s="18">
        <f t="shared" si="164"/>
        <v>20.2519154124663</v>
      </c>
      <c r="CD70" s="18">
        <f t="shared" si="164"/>
        <v>19.648540127913673</v>
      </c>
      <c r="CE70" s="18">
        <f t="shared" si="164"/>
        <v>20.076409685538547</v>
      </c>
      <c r="CG70" s="68">
        <f t="shared" si="133"/>
        <v>-35.567466319431333</v>
      </c>
      <c r="CH70" s="69">
        <f t="shared" si="134"/>
        <v>32.82033780814659</v>
      </c>
      <c r="CI70" s="69">
        <f t="shared" si="135"/>
        <v>-2.7471285112847426</v>
      </c>
      <c r="CK70" t="str">
        <f t="shared" ref="CK70" si="173">BO70</f>
        <v>92 Elementary administration and service occupations</v>
      </c>
      <c r="CL70" s="18">
        <f t="shared" si="165"/>
        <v>27.34461000508967</v>
      </c>
      <c r="CM70" s="18">
        <f t="shared" si="165"/>
        <v>24.077541728112653</v>
      </c>
      <c r="CN70" s="18">
        <f t="shared" si="165"/>
        <v>23.56736291931513</v>
      </c>
      <c r="CO70" s="18">
        <f t="shared" si="165"/>
        <v>15.903839704235317</v>
      </c>
      <c r="CP70" s="18">
        <f t="shared" si="165"/>
        <v>12.61953520115163</v>
      </c>
      <c r="CR70" s="68">
        <f t="shared" si="137"/>
        <v>-52.908270098564358</v>
      </c>
      <c r="CS70" s="69">
        <f t="shared" si="138"/>
        <v>15.069770763362966</v>
      </c>
      <c r="CT70" s="69">
        <f t="shared" si="139"/>
        <v>-37.838499335201384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47.651138803606145</v>
      </c>
      <c r="I72" s="67">
        <f>IF(D35&gt;0,I35/D35*100,0)</f>
        <v>60.585668678954427</v>
      </c>
      <c r="J72" s="67">
        <f t="shared" ref="J72" si="175">IF(D35&gt;0,(J35/D35)*100,0)</f>
        <v>108.23680748256056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47.949960238600887</v>
      </c>
      <c r="T72" s="67">
        <f t="shared" ref="T72" si="177">IF(O35&gt;0,T35/O35*100,0)</f>
        <v>64.109845213974154</v>
      </c>
      <c r="U72" s="67">
        <f t="shared" ref="U72" si="178">IF(O35&gt;0,(U35/O35)*100,0)</f>
        <v>112.05980545257503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24.231855593590041</v>
      </c>
      <c r="AE72" s="67">
        <f t="shared" ref="AE72" si="180">IF(Z35&gt;0,AE35/Z35*100,0)</f>
        <v>60.52182569138607</v>
      </c>
      <c r="AF72" s="67">
        <f t="shared" ref="AF72" si="181">IF(Z35&gt;0,(AF35/Z35)*100,0)</f>
        <v>84.753681284976096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11.888523618696414</v>
      </c>
      <c r="AP72" s="67">
        <f t="shared" ref="AP72" si="183">IF(AK35&gt;0,AP35/AK35*100,0)</f>
        <v>55.209914938658954</v>
      </c>
      <c r="AQ72" s="67">
        <f t="shared" ref="AQ72" si="184">IF(AK35&gt;0,(AQ35/AK35)*100,0)</f>
        <v>67.098438557355379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18.667338367684007</v>
      </c>
      <c r="BA72" s="67">
        <f t="shared" ref="BA72" si="186">IF(AV35&gt;0,BA35/AV35*100,0)</f>
        <v>56.274096571328734</v>
      </c>
      <c r="BB72" s="67">
        <f t="shared" ref="BB72" si="187">IF(AV35&gt;0,(BB35/AV35)*100,0)</f>
        <v>74.941434939012751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-0.67797583620274027</v>
      </c>
      <c r="BL72" s="67">
        <f t="shared" ref="BL72" si="189">IF(BG35&gt;0,BL35/BG35*100,0)</f>
        <v>44.980949226268379</v>
      </c>
      <c r="BM72" s="67">
        <f t="shared" ref="BM72" si="190">IF(BG35&gt;0,(BM35/BG35)*100,0)</f>
        <v>44.302973390065645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-15.909916512359773</v>
      </c>
      <c r="BW72" s="67">
        <f t="shared" ref="BW72" si="192">IF(BR35&gt;0,BW35/BR35*100,0)</f>
        <v>40.711661191282012</v>
      </c>
      <c r="BX72" s="67">
        <f t="shared" ref="BX72" si="193">IF(BR35&gt;0,(BX35/BR35)*100,0)</f>
        <v>24.80174467892224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-35.004204319973795</v>
      </c>
      <c r="CH72" s="67">
        <f t="shared" ref="CH72" si="195">IF(CC35&gt;0,CH35/CC35*100,0)</f>
        <v>32.810539811613857</v>
      </c>
      <c r="CI72" s="67">
        <f t="shared" ref="CI72" si="196">IF(CC35&gt;0,(CI35/CC35)*100,0)</f>
        <v>-2.1936645083599333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-12.054772906040341</v>
      </c>
      <c r="CS72" s="67">
        <f t="shared" ref="CS72" si="198">IF(CN35&gt;0,CS35/CN35*100,0)</f>
        <v>26.75534101161054</v>
      </c>
      <c r="CT72" s="67">
        <f t="shared" ref="CT72" si="199">IF(CN35&gt;0,(CT35/CN35)*100,0)</f>
        <v>14.700568105570197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Kent and Medway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Kent and Medway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Kent and Medway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Kent and Medway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Kent and Medway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Kent and Medway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Kent and Medway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Kent and Medway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Kent and Medway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6.0424179479475315</v>
      </c>
      <c r="C82" s="18">
        <f t="shared" si="210"/>
        <v>11.54838469743591</v>
      </c>
      <c r="D82" s="18">
        <f t="shared" si="210"/>
        <v>0.39132793168246138</v>
      </c>
      <c r="E82" s="18">
        <f t="shared" si="210"/>
        <v>2.7898979924310341</v>
      </c>
      <c r="F82" s="18">
        <f t="shared" ref="F82:F107" si="211">IF(AND(F$6-C$6 &lt;&gt; 0,C8&lt;&gt;0,F8&lt;&gt;0),(EXP(LN(F8/C8)/(F$6-C$6))-1)*100,0)</f>
        <v>2.5570545676635303</v>
      </c>
      <c r="H82" s="18">
        <f t="shared" ref="H82:H107" si="212">IF($F$6-$D$6 &lt;&gt; 0,(EXP(LN(1+(H45/100))/($F$6-$D$6))-1)*100,0)</f>
        <v>1.9840738674596681</v>
      </c>
      <c r="I82" s="18">
        <f t="shared" ref="I82:I107" si="213">IF(D8&gt;0,((1+(I8/D8))^(1/($F$6-$D$6))-1)*100,0)</f>
        <v>3.2065094470788313</v>
      </c>
      <c r="J82" s="18">
        <f t="shared" ref="J82:J107" si="214">IF($F$6-$D$6 &lt;&gt; 0,(EXP(LN(1+(J45/100))/($F$6-$D$6))-1)*100,0)</f>
        <v>4.5463745781861853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7.8733638072298939</v>
      </c>
      <c r="N82" s="18">
        <f t="shared" si="215"/>
        <v>8.96141344734942</v>
      </c>
      <c r="O82" s="18">
        <f t="shared" si="215"/>
        <v>0.16742897641439658</v>
      </c>
      <c r="P82" s="18">
        <f t="shared" si="215"/>
        <v>2.5568667708898429</v>
      </c>
      <c r="Q82" s="18">
        <f t="shared" ref="Q82:Q107" si="216">IF(AND(Q$6-N$6 &lt;&gt; 0,N8&lt;&gt;0,Q8&lt;&gt;0),(EXP(LN(Q8/N8)/(Q$6-N$6))-1)*100,0)</f>
        <v>2.1902708546686522</v>
      </c>
      <c r="S82" s="18">
        <f t="shared" ref="S82:S107" si="217">IF($F$6-$D$6 &lt;&gt; 0,(EXP(LN(1+(S45/100))/($F$6-$D$6))-1)*100,0)</f>
        <v>1.7541205420457562</v>
      </c>
      <c r="T82" s="18">
        <f t="shared" ref="T82:T107" si="218">IF(O8&gt;0,((1+(T8/O8))^(1/($F$6-$D$6))-1)*100,0)</f>
        <v>3.1672732602123999</v>
      </c>
      <c r="U82" s="18">
        <f t="shared" ref="U82:U107" si="219">IF($F$6-$D$6 &lt;&gt; 0,(EXP(LN(1+(U45/100))/($F$6-$D$6))-1)*100,0)</f>
        <v>4.3512509159993495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5.4671153288387897</v>
      </c>
      <c r="Y82" s="18">
        <f t="shared" si="220"/>
        <v>-2.0766522885283911</v>
      </c>
      <c r="Z82" s="18">
        <f t="shared" si="220"/>
        <v>-1.3661465260269678</v>
      </c>
      <c r="AA82" s="18">
        <f t="shared" si="220"/>
        <v>1.3515922723994933</v>
      </c>
      <c r="AB82" s="18">
        <f t="shared" ref="AB82:AB107" si="221">IF(AND(AB$6-Y$6 &lt;&gt; 0,Y8&lt;&gt;0,AB8&lt;&gt;0),(EXP(LN(AB8/Y8)/(AB$6-Y$6))-1)*100,0)</f>
        <v>0.27845312289691559</v>
      </c>
      <c r="AD82" s="18">
        <f t="shared" ref="AD82:AD107" si="222">IF($F$6-$D$6 &lt;&gt; 0,(EXP(LN(1+(AD45/100))/($F$6-$D$6))-1)*100,0)</f>
        <v>0.43745917277961954</v>
      </c>
      <c r="AE82" s="18">
        <f t="shared" ref="AE82:AE107" si="223">IF(Z8&gt;0,((1+(AE8/Z8))^(1/($F$6-$D$6))-1)*100,0)</f>
        <v>3.0331847017078584</v>
      </c>
      <c r="AF82" s="18">
        <f t="shared" ref="AF82:AF107" si="224">IF($F$6-$D$6 &lt;&gt; 0,(EXP(LN(1+(AF45/100))/($F$6-$D$6))-1)*100,0)</f>
        <v>3.3242542026571176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4.770584146353074</v>
      </c>
      <c r="AJ82" s="18">
        <f t="shared" si="225"/>
        <v>1.6544806019774594</v>
      </c>
      <c r="AK82" s="18">
        <f t="shared" si="225"/>
        <v>-2.1106751267647605</v>
      </c>
      <c r="AL82" s="18">
        <f t="shared" si="225"/>
        <v>0.99277349077004917</v>
      </c>
      <c r="AM82" s="18">
        <f t="shared" ref="AM82:AM107" si="226">IF(AND(AM$6-AJ$6 &lt;&gt; 0,AJ8&lt;&gt;0,AM8&lt;&gt;0),(EXP(LN(AM8/AJ8)/(AM$6-AJ$6))-1)*100,0)</f>
        <v>5.3350483584768682E-2</v>
      </c>
      <c r="AO82" s="18">
        <f t="shared" ref="AO82:AO107" si="227">IF($F$6-$D$6 &lt;&gt; 0,(EXP(LN(1+(AO45/100))/($F$6-$D$6))-1)*100,0)</f>
        <v>-5.2490423433726452E-2</v>
      </c>
      <c r="AP82" s="18">
        <f t="shared" ref="AP82:AP107" si="228">IF(AK8&gt;0,((1+(AP8/AK8))^(1/($F$6-$D$6))-1)*100,0)</f>
        <v>2.7356433128630009</v>
      </c>
      <c r="AQ82" s="18">
        <f t="shared" ref="AQ82:AQ107" si="229">IF($F$6-$D$6 &lt;&gt; 0,(EXP(LN(1+(AQ45/100))/($F$6-$D$6))-1)*100,0)</f>
        <v>2.6997137533861348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4.9207500974110197</v>
      </c>
      <c r="AU82" s="18">
        <f t="shared" si="230"/>
        <v>0.51169814431681893</v>
      </c>
      <c r="AV82" s="18">
        <f t="shared" si="230"/>
        <v>-2.6167794565249869</v>
      </c>
      <c r="AW82" s="18">
        <f t="shared" si="230"/>
        <v>1.1535198537291125</v>
      </c>
      <c r="AX82" s="18">
        <f t="shared" ref="AX82:AX107" si="231">IF(AND(AX$6-AU$6 &lt;&gt; 0,AU8&lt;&gt;0,AX8&lt;&gt;0),(EXP(LN(AX8/AU8)/(AX$6-AU$6))-1)*100,0)</f>
        <v>-7.9878276303790852E-2</v>
      </c>
      <c r="AZ82" s="18">
        <f t="shared" ref="AZ82:AZ107" si="232">IF($F$6-$D$6 &lt;&gt; 0,(EXP(LN(1+(AZ45/100))/($F$6-$D$6))-1)*100,0)</f>
        <v>-0.11919267931532751</v>
      </c>
      <c r="BA82" s="18">
        <f t="shared" ref="BA82:BA107" si="233">IF(AV8&gt;0,((1+(BA8/AV8))^(1/($F$6-$D$6))-1)*100,0)</f>
        <v>2.6987849502137173</v>
      </c>
      <c r="BB82" s="18">
        <f t="shared" ref="BB82:BB107" si="234">IF($F$6-$D$6 &lt;&gt; 0,(EXP(LN(1+(BB45/100))/($F$6-$D$6))-1)*100,0)</f>
        <v>2.6169125859044629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1.8760775501045268</v>
      </c>
      <c r="BF82" s="18">
        <f t="shared" si="235"/>
        <v>9.3747142498348257</v>
      </c>
      <c r="BG82" s="18">
        <f t="shared" si="235"/>
        <v>-2.7744312800142445</v>
      </c>
      <c r="BH82" s="18">
        <f t="shared" si="235"/>
        <v>0.74787157821754047</v>
      </c>
      <c r="BI82" s="18">
        <f t="shared" ref="BI82:BI107" si="236">IF(AND(BI$6-BF$6 &lt;&gt; 0,BF8&lt;&gt;0,BI8&lt;&gt;0),(EXP(LN(BI8/BF8)/(BI$6-BF$6))-1)*100,0)</f>
        <v>0.1465832804664613</v>
      </c>
      <c r="BK82" s="18">
        <f t="shared" ref="BK82:BK107" si="237">IF($F$6-$D$6 &lt;&gt; 0,(EXP(LN(1+(BK45/100))/($F$6-$D$6))-1)*100,0)</f>
        <v>-0.44018429504905088</v>
      </c>
      <c r="BL82" s="18">
        <f t="shared" ref="BL82:BL107" si="238">IF(BG8&gt;0,((1+(BL8/BG8))^(1/($F$6-$D$6))-1)*100,0)</f>
        <v>2.2686062869879065</v>
      </c>
      <c r="BM82" s="18">
        <f t="shared" ref="BM82:BM107" si="239">IF($F$6-$D$6 &lt;&gt; 0,(EXP(LN(1+(BM45/100))/($F$6-$D$6))-1)*100,0)</f>
        <v>1.9499240734467849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2.6729251246393249</v>
      </c>
      <c r="BQ82" s="18">
        <f t="shared" si="240"/>
        <v>-5.5230177178180799</v>
      </c>
      <c r="BR82" s="18">
        <f t="shared" si="240"/>
        <v>-3.082488849149867</v>
      </c>
      <c r="BS82" s="18">
        <f t="shared" si="240"/>
        <v>-1.7669525319187196</v>
      </c>
      <c r="BT82" s="18">
        <f t="shared" ref="BT82:BT107" si="241">IF(AND(BT$6-BQ$6 &lt;&gt; 0,BQ8&lt;&gt;0,BT8&lt;&gt;0),(EXP(LN(BT8/BQ8)/(BT$6-BQ$6))-1)*100,0)</f>
        <v>-2.4180279372090219</v>
      </c>
      <c r="BV82" s="18">
        <f t="shared" ref="BV82:BV107" si="242">IF($F$6-$D$6 &lt;&gt; 0,(EXP(LN(1+(BV45/100))/($F$6-$D$6))-1)*100,0)</f>
        <v>-2.2074368499653829</v>
      </c>
      <c r="BW82" s="18">
        <f t="shared" ref="BW82:BW107" si="243">IF(BR8&gt;0,((1+(BW8/BR8))^(1/($F$6-$D$6))-1)*100,0)</f>
        <v>2.1168254826346544</v>
      </c>
      <c r="BX82" s="18">
        <f t="shared" ref="BX82:BX107" si="244">IF($F$6-$D$6 &lt;&gt; 0,(EXP(LN(1+(BX45/100))/($F$6-$D$6))-1)*100,0)</f>
        <v>0.54312617943654828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0.57384032864735701</v>
      </c>
      <c r="CB82" s="18">
        <f t="shared" si="245"/>
        <v>-1.6860537322668345</v>
      </c>
      <c r="CC82" s="18">
        <f t="shared" si="245"/>
        <v>-1.5477192346724955</v>
      </c>
      <c r="CD82" s="18">
        <f t="shared" si="245"/>
        <v>-2.5353105820445254</v>
      </c>
      <c r="CE82" s="18">
        <f t="shared" ref="CE82:CE107" si="246">IF(AND(CE$6-CB$6 &lt;&gt; 0,CB8&lt;&gt;0,CE8&lt;&gt;0),(EXP(LN(CE8/CB8)/(CE$6-CB$6))-1)*100,0)</f>
        <v>-2.1747273993385274</v>
      </c>
      <c r="CG82" s="18">
        <f t="shared" ref="CG82:CG107" si="247">IF($F$6-$D$6 &lt;&gt; 0,(EXP(LN(1+(CG45/100))/($F$6-$D$6))-1)*100,0)</f>
        <v>-2.2072191464404756</v>
      </c>
      <c r="CH82" s="18">
        <f t="shared" ref="CH82:CH107" si="248">IF(CC8&gt;0,((1+(CH8/CC8))^(1/($F$6-$D$6))-1)*100,0)</f>
        <v>2.1195977492137308</v>
      </c>
      <c r="CI82" s="18">
        <f t="shared" ref="CI82:CI107" si="249">IF($F$6-$D$6 &lt;&gt; 0,(EXP(LN(1+(CI45/100))/($F$6-$D$6))-1)*100,0)</f>
        <v>0.54671917318962482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5.6676663339445099</v>
      </c>
      <c r="CM82" s="18">
        <f t="shared" si="250"/>
        <v>-8.621580702411979</v>
      </c>
      <c r="CN82" s="18">
        <f t="shared" si="250"/>
        <v>1.8158029910837481</v>
      </c>
      <c r="CO82" s="18">
        <f t="shared" si="250"/>
        <v>1.9349507953646761</v>
      </c>
      <c r="CP82" s="18">
        <f t="shared" ref="CP82:CP107" si="251">IF(AND(CP$6-CM$6 &lt;&gt; 0,CM8&lt;&gt;0,CP8&lt;&gt;0),(EXP(LN(CP8/CM8)/(CP$6-CM$6))-1)*100,0)</f>
        <v>1.2038241187150689</v>
      </c>
      <c r="CR82" s="18">
        <f t="shared" ref="CR82:CR107" si="252">IF($F$6-$D$6 &lt;&gt; 0,(EXP(LN(1+(CR45/100))/($F$6-$D$6))-1)*100,0)</f>
        <v>1.8952193764103509</v>
      </c>
      <c r="CS82" s="18">
        <f t="shared" ref="CS82:CS107" si="253">IF(CN8&gt;0,((1+(CS8/CN8))^(1/($F$6-$D$6))-1)*100,0)</f>
        <v>2.0008152985252492</v>
      </c>
      <c r="CT82" s="18">
        <f t="shared" ref="CT82:CT107" si="254">IF($F$6-$D$6 &lt;&gt; 0,(EXP(LN(1+(CT45/100))/($F$6-$D$6))-1)*100,0)</f>
        <v>3.4833394893869052</v>
      </c>
    </row>
    <row r="83" spans="1:98" x14ac:dyDescent="0.2">
      <c r="A83" t="str">
        <f t="shared" si="209"/>
        <v>12 Other managers and proprietors</v>
      </c>
      <c r="B83" s="18">
        <f t="shared" si="210"/>
        <v>7.6648582827115508</v>
      </c>
      <c r="C83" s="18">
        <f t="shared" si="210"/>
        <v>1.1664775665662708</v>
      </c>
      <c r="D83" s="18">
        <f t="shared" si="210"/>
        <v>3.3566863419271176</v>
      </c>
      <c r="E83" s="18">
        <f t="shared" si="210"/>
        <v>3.1077444779315622</v>
      </c>
      <c r="F83" s="18">
        <f t="shared" si="211"/>
        <v>3.0629688838475611</v>
      </c>
      <c r="H83" s="18">
        <f t="shared" si="212"/>
        <v>3.1906584062878718</v>
      </c>
      <c r="I83" s="18">
        <f t="shared" si="213"/>
        <v>3.9946460032812992</v>
      </c>
      <c r="J83" s="18">
        <f t="shared" si="214"/>
        <v>6.0140984693147326</v>
      </c>
      <c r="L83" t="str">
        <f t="shared" ref="L83:L106" si="255">A83</f>
        <v>12 Other managers and proprietors</v>
      </c>
      <c r="M83" s="18">
        <f t="shared" si="215"/>
        <v>6.2647390413685722</v>
      </c>
      <c r="N83" s="18">
        <f t="shared" si="215"/>
        <v>8.2095329607848591</v>
      </c>
      <c r="O83" s="18">
        <f t="shared" si="215"/>
        <v>3.2633023471589917</v>
      </c>
      <c r="P83" s="18">
        <f t="shared" si="215"/>
        <v>3.2057964830032759</v>
      </c>
      <c r="Q83" s="18">
        <f t="shared" si="216"/>
        <v>3.5296579870404576</v>
      </c>
      <c r="S83" s="18">
        <f t="shared" si="217"/>
        <v>3.2249615452633495</v>
      </c>
      <c r="T83" s="18">
        <f t="shared" si="218"/>
        <v>3.9466877004834977</v>
      </c>
      <c r="U83" s="18">
        <f t="shared" si="219"/>
        <v>6.0011302153357926</v>
      </c>
      <c r="W83" t="str">
        <f t="shared" ref="W83:W106" si="256">A83</f>
        <v>12 Other managers and proprietors</v>
      </c>
      <c r="X83" s="18">
        <f t="shared" si="220"/>
        <v>3.288223528052403</v>
      </c>
      <c r="Y83" s="18">
        <f t="shared" si="220"/>
        <v>-3.4537866792771821</v>
      </c>
      <c r="Z83" s="18">
        <f t="shared" si="220"/>
        <v>1.505025856617892</v>
      </c>
      <c r="AA83" s="18">
        <f t="shared" si="220"/>
        <v>1.9166177712209631</v>
      </c>
      <c r="AB83" s="18">
        <f t="shared" si="221"/>
        <v>1.4440168754640714</v>
      </c>
      <c r="AD83" s="18">
        <f t="shared" si="222"/>
        <v>1.779235359676834</v>
      </c>
      <c r="AE83" s="18">
        <f t="shared" si="223"/>
        <v>3.7031018407880589</v>
      </c>
      <c r="AF83" s="18">
        <f t="shared" si="224"/>
        <v>4.8271333391168625</v>
      </c>
      <c r="AH83" t="str">
        <f t="shared" ref="AH83:AH106" si="257">L83</f>
        <v>12 Other managers and proprietors</v>
      </c>
      <c r="AI83" s="18">
        <f t="shared" si="225"/>
        <v>4.1271410775208128</v>
      </c>
      <c r="AJ83" s="18">
        <f t="shared" si="225"/>
        <v>2.0016453160409453</v>
      </c>
      <c r="AK83" s="18">
        <f t="shared" si="225"/>
        <v>0.26467790063700036</v>
      </c>
      <c r="AL83" s="18">
        <f t="shared" si="225"/>
        <v>1.9827110271822379</v>
      </c>
      <c r="AM83" s="18">
        <f t="shared" si="226"/>
        <v>1.443863839103332</v>
      </c>
      <c r="AO83" s="18">
        <f t="shared" si="227"/>
        <v>1.406787042026747</v>
      </c>
      <c r="AP83" s="18">
        <f t="shared" si="228"/>
        <v>3.5934855405381994</v>
      </c>
      <c r="AQ83" s="18">
        <f t="shared" si="229"/>
        <v>4.485691949755144</v>
      </c>
      <c r="AS83" t="str">
        <f t="shared" ref="AS83:AS106" si="258">W83</f>
        <v>12 Other managers and proprietors</v>
      </c>
      <c r="AT83" s="18">
        <f t="shared" si="230"/>
        <v>2.7591941766117678</v>
      </c>
      <c r="AU83" s="18">
        <f t="shared" si="230"/>
        <v>-0.88755729998978294</v>
      </c>
      <c r="AV83" s="18">
        <f t="shared" si="230"/>
        <v>1.607160748232217</v>
      </c>
      <c r="AW83" s="18">
        <f t="shared" si="230"/>
        <v>1.7098403457249667</v>
      </c>
      <c r="AX83" s="18">
        <f t="shared" si="231"/>
        <v>1.5134803897223215</v>
      </c>
      <c r="AZ83" s="18">
        <f t="shared" si="232"/>
        <v>1.6756022891410316</v>
      </c>
      <c r="BA83" s="18">
        <f t="shared" si="233"/>
        <v>3.5433373997518558</v>
      </c>
      <c r="BB83" s="18">
        <f t="shared" si="234"/>
        <v>4.6203128084756129</v>
      </c>
      <c r="BD83" t="str">
        <f t="shared" ref="BD83:BD106" si="259">AH83</f>
        <v>12 Other managers and proprietors</v>
      </c>
      <c r="BE83" s="18">
        <f t="shared" si="235"/>
        <v>-2.179442158414302</v>
      </c>
      <c r="BF83" s="18">
        <f t="shared" si="235"/>
        <v>6.0143547456034119</v>
      </c>
      <c r="BG83" s="18">
        <f t="shared" si="235"/>
        <v>-0.7301199893685828</v>
      </c>
      <c r="BH83" s="18">
        <f t="shared" si="235"/>
        <v>0.41189939867927183</v>
      </c>
      <c r="BI83" s="18">
        <f t="shared" si="236"/>
        <v>0.39370889331782344</v>
      </c>
      <c r="BK83" s="18">
        <f t="shared" si="237"/>
        <v>2.9773904981844623E-2</v>
      </c>
      <c r="BL83" s="18">
        <f t="shared" si="238"/>
        <v>2.5842232792441466</v>
      </c>
      <c r="BM83" s="18">
        <f t="shared" si="239"/>
        <v>2.6050679621042461</v>
      </c>
      <c r="BO83" t="str">
        <f t="shared" ref="BO83:BO106" si="260">AS83</f>
        <v>12 Other managers and proprietors</v>
      </c>
      <c r="BP83" s="18">
        <f t="shared" si="240"/>
        <v>0.18144559740465027</v>
      </c>
      <c r="BQ83" s="18">
        <f t="shared" si="240"/>
        <v>-4.8513715764373577</v>
      </c>
      <c r="BR83" s="18">
        <f t="shared" si="240"/>
        <v>0.5920019371066676</v>
      </c>
      <c r="BS83" s="18">
        <f t="shared" si="240"/>
        <v>-0.33958497562641687</v>
      </c>
      <c r="BT83" s="18">
        <f t="shared" si="241"/>
        <v>-0.33838536996221302</v>
      </c>
      <c r="BV83" s="18">
        <f t="shared" si="242"/>
        <v>-3.0018579253265898E-2</v>
      </c>
      <c r="BW83" s="18">
        <f t="shared" si="243"/>
        <v>2.9057597779587052</v>
      </c>
      <c r="BX83" s="18">
        <f t="shared" si="244"/>
        <v>2.885672757229063</v>
      </c>
      <c r="BZ83" t="str">
        <f t="shared" ref="BZ83:BZ106" si="261">BD83</f>
        <v>12 Other managers and proprietors</v>
      </c>
      <c r="CA83" s="18">
        <f t="shared" si="245"/>
        <v>-2.15556589252206</v>
      </c>
      <c r="CB83" s="18">
        <f t="shared" si="245"/>
        <v>-13.591183027082232</v>
      </c>
      <c r="CC83" s="18">
        <f t="shared" si="245"/>
        <v>0.32905526503959059</v>
      </c>
      <c r="CD83" s="18">
        <f t="shared" si="245"/>
        <v>-2.4848365687163532</v>
      </c>
      <c r="CE83" s="18">
        <f t="shared" si="246"/>
        <v>-2.3548166648253432</v>
      </c>
      <c r="CG83" s="18">
        <f t="shared" si="247"/>
        <v>-1.5557526615503803</v>
      </c>
      <c r="CH83" s="18">
        <f t="shared" si="248"/>
        <v>2.3485030875956658</v>
      </c>
      <c r="CI83" s="18">
        <f t="shared" si="249"/>
        <v>1.2617826710000779</v>
      </c>
      <c r="CK83" t="str">
        <f t="shared" ref="CK83:CK106" si="262">BO83</f>
        <v>12 Other managers and proprietors</v>
      </c>
      <c r="CL83" s="18">
        <f t="shared" si="250"/>
        <v>1.2468930376014153</v>
      </c>
      <c r="CM83" s="18">
        <f t="shared" si="250"/>
        <v>-12.869833384002948</v>
      </c>
      <c r="CN83" s="18">
        <f t="shared" si="250"/>
        <v>3.7859765800384748</v>
      </c>
      <c r="CO83" s="18">
        <f t="shared" si="250"/>
        <v>2.4952767138769705</v>
      </c>
      <c r="CP83" s="18">
        <f t="shared" si="251"/>
        <v>1.8576795160295312</v>
      </c>
      <c r="CR83" s="18">
        <f t="shared" si="252"/>
        <v>2.9237165883161387</v>
      </c>
      <c r="CS83" s="18">
        <f t="shared" si="253"/>
        <v>2.4204763658824957</v>
      </c>
      <c r="CT83" s="18">
        <f t="shared" si="254"/>
        <v>4.6320238567465921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6.1049856335321673</v>
      </c>
      <c r="C84" s="18">
        <f t="shared" si="210"/>
        <v>5.8753005453522134</v>
      </c>
      <c r="D84" s="18">
        <f t="shared" si="210"/>
        <v>5.1530171349289056</v>
      </c>
      <c r="E84" s="18">
        <f t="shared" si="210"/>
        <v>2.6251191335603385</v>
      </c>
      <c r="F84" s="18">
        <f t="shared" si="211"/>
        <v>3.6101984819945088</v>
      </c>
      <c r="H84" s="18">
        <f t="shared" si="212"/>
        <v>3.4609262783592332</v>
      </c>
      <c r="I84" s="18">
        <f t="shared" si="213"/>
        <v>2.8760644783826228</v>
      </c>
      <c r="J84" s="18">
        <f t="shared" si="214"/>
        <v>5.3841009191934575</v>
      </c>
      <c r="L84" t="str">
        <f t="shared" si="255"/>
        <v>21 Science, research, engineering and technology professionals</v>
      </c>
      <c r="M84" s="18">
        <f t="shared" si="215"/>
        <v>6.2721707215332989</v>
      </c>
      <c r="N84" s="18">
        <f t="shared" si="215"/>
        <v>12.681185296476304</v>
      </c>
      <c r="O84" s="18">
        <f t="shared" si="215"/>
        <v>6.7661381598340453</v>
      </c>
      <c r="P84" s="18">
        <f t="shared" si="215"/>
        <v>3.1141244557593151</v>
      </c>
      <c r="Q84" s="18">
        <f t="shared" si="216"/>
        <v>4.8214206477471766</v>
      </c>
      <c r="S84" s="18">
        <f t="shared" si="217"/>
        <v>4.317367060067423</v>
      </c>
      <c r="T84" s="18">
        <f t="shared" si="218"/>
        <v>3.255660762594581</v>
      </c>
      <c r="U84" s="18">
        <f t="shared" si="219"/>
        <v>6.3051503289687671</v>
      </c>
      <c r="W84" t="str">
        <f t="shared" si="256"/>
        <v>21 Science, research, engineering and technology professionals</v>
      </c>
      <c r="X84" s="18">
        <f t="shared" si="220"/>
        <v>2.4199866517357949</v>
      </c>
      <c r="Y84" s="18">
        <f t="shared" si="220"/>
        <v>-0.83113500982814337</v>
      </c>
      <c r="Z84" s="18">
        <f t="shared" si="220"/>
        <v>4.0753130693165884</v>
      </c>
      <c r="AA84" s="18">
        <f t="shared" si="220"/>
        <v>0.98979734987101331</v>
      </c>
      <c r="AB84" s="18">
        <f t="shared" si="221"/>
        <v>1.8281986754159485</v>
      </c>
      <c r="AD84" s="18">
        <f t="shared" si="222"/>
        <v>2.0080022865800906</v>
      </c>
      <c r="AE84" s="18">
        <f t="shared" si="223"/>
        <v>2.7374920135748493</v>
      </c>
      <c r="AF84" s="18">
        <f t="shared" si="224"/>
        <v>4.1748946520386188</v>
      </c>
      <c r="AH84" t="str">
        <f t="shared" si="257"/>
        <v>21 Science, research, engineering and technology professionals</v>
      </c>
      <c r="AI84" s="18">
        <f t="shared" si="225"/>
        <v>2.1899631300248412</v>
      </c>
      <c r="AJ84" s="18">
        <f t="shared" si="225"/>
        <v>4.5480627866776535</v>
      </c>
      <c r="AK84" s="18">
        <f t="shared" si="225"/>
        <v>3.8913307892312288</v>
      </c>
      <c r="AL84" s="18">
        <f t="shared" si="225"/>
        <v>1.6068762939617232</v>
      </c>
      <c r="AM84" s="18">
        <f t="shared" si="226"/>
        <v>2.497959831551988</v>
      </c>
      <c r="AO84" s="18">
        <f t="shared" si="227"/>
        <v>2.3627244687930427</v>
      </c>
      <c r="AP84" s="18">
        <f t="shared" si="228"/>
        <v>2.7336306695145751</v>
      </c>
      <c r="AQ84" s="18">
        <f t="shared" si="229"/>
        <v>4.4378432875755713</v>
      </c>
      <c r="AS84" t="str">
        <f t="shared" si="258"/>
        <v>21 Science, research, engineering and technology professionals</v>
      </c>
      <c r="AT84" s="18">
        <f t="shared" si="230"/>
        <v>2.4136169615557979</v>
      </c>
      <c r="AU84" s="18">
        <f t="shared" si="230"/>
        <v>-0.81362316259042666</v>
      </c>
      <c r="AV84" s="18">
        <f t="shared" si="230"/>
        <v>2.0355579965264825</v>
      </c>
      <c r="AW84" s="18">
        <f t="shared" si="230"/>
        <v>0.36821807871905143</v>
      </c>
      <c r="AX84" s="18">
        <f t="shared" si="231"/>
        <v>0.81165458725822592</v>
      </c>
      <c r="AZ84" s="18">
        <f t="shared" si="232"/>
        <v>0.92094856202977748</v>
      </c>
      <c r="BA84" s="18">
        <f t="shared" si="233"/>
        <v>2.3105825631355659</v>
      </c>
      <c r="BB84" s="18">
        <f t="shared" si="234"/>
        <v>2.9916779866612231</v>
      </c>
      <c r="BD84" t="str">
        <f t="shared" si="259"/>
        <v>21 Science, research, engineering and technology professionals</v>
      </c>
      <c r="BE84" s="18">
        <f t="shared" si="235"/>
        <v>2.4015400663768283E-2</v>
      </c>
      <c r="BF84" s="18">
        <f t="shared" si="235"/>
        <v>10.993977930193765</v>
      </c>
      <c r="BG84" s="18">
        <f t="shared" si="235"/>
        <v>2.7013038412431634</v>
      </c>
      <c r="BH84" s="18">
        <f t="shared" si="235"/>
        <v>0.2566221769403132</v>
      </c>
      <c r="BI84" s="18">
        <f t="shared" si="236"/>
        <v>1.6586569748608726</v>
      </c>
      <c r="BK84" s="18">
        <f t="shared" si="237"/>
        <v>1.0649808365008173</v>
      </c>
      <c r="BL84" s="18">
        <f t="shared" si="238"/>
        <v>1.8768663319024714</v>
      </c>
      <c r="BM84" s="18">
        <f t="shared" si="239"/>
        <v>2.7121780997718892</v>
      </c>
      <c r="BO84" t="str">
        <f t="shared" si="260"/>
        <v>21 Science, research, engineering and technology professionals</v>
      </c>
      <c r="BP84" s="18">
        <f t="shared" si="240"/>
        <v>2.1799128366503773</v>
      </c>
      <c r="BQ84" s="18">
        <f t="shared" si="240"/>
        <v>-3.9194350787451926</v>
      </c>
      <c r="BR84" s="18">
        <f t="shared" si="240"/>
        <v>3.7163693832811484</v>
      </c>
      <c r="BS84" s="18">
        <f t="shared" si="240"/>
        <v>-0.53599224916637267</v>
      </c>
      <c r="BT84" s="18">
        <f t="shared" si="241"/>
        <v>0.55605488802339398</v>
      </c>
      <c r="BV84" s="18">
        <f t="shared" si="242"/>
        <v>0.86172812475051597</v>
      </c>
      <c r="BW84" s="18">
        <f t="shared" si="243"/>
        <v>2.1531704601806867</v>
      </c>
      <c r="BX84" s="18">
        <f t="shared" si="244"/>
        <v>2.8029822264093562</v>
      </c>
      <c r="BZ84" t="str">
        <f t="shared" si="261"/>
        <v>21 Science, research, engineering and technology professionals</v>
      </c>
      <c r="CA84" s="18">
        <f t="shared" si="245"/>
        <v>-1.4898562895480305</v>
      </c>
      <c r="CB84" s="18">
        <f t="shared" si="245"/>
        <v>-3.9050455766432735</v>
      </c>
      <c r="CC84" s="18">
        <f t="shared" si="245"/>
        <v>4.184361334829112</v>
      </c>
      <c r="CD84" s="18">
        <f t="shared" si="245"/>
        <v>-4.0793825576453617</v>
      </c>
      <c r="CE84" s="18">
        <f t="shared" si="246"/>
        <v>-1.5587642327427598</v>
      </c>
      <c r="CG84" s="18">
        <f t="shared" si="247"/>
        <v>-1.4003238814461527</v>
      </c>
      <c r="CH84" s="18">
        <f t="shared" si="248"/>
        <v>1.8654579037412633</v>
      </c>
      <c r="CI84" s="18">
        <f t="shared" si="249"/>
        <v>0.81112902016753363</v>
      </c>
      <c r="CK84" t="str">
        <f t="shared" si="262"/>
        <v>21 Science, research, engineering and technology professionals</v>
      </c>
      <c r="CL84" s="18">
        <f t="shared" si="250"/>
        <v>7.3895284846222875</v>
      </c>
      <c r="CM84" s="18">
        <f t="shared" si="250"/>
        <v>5.9764337622714159E-2</v>
      </c>
      <c r="CN84" s="18">
        <f t="shared" si="250"/>
        <v>10.646641511127797</v>
      </c>
      <c r="CO84" s="18">
        <f t="shared" si="250"/>
        <v>3.9047587418242768</v>
      </c>
      <c r="CP84" s="18">
        <f t="shared" si="251"/>
        <v>5.7168136850723972</v>
      </c>
      <c r="CR84" s="18">
        <f t="shared" si="252"/>
        <v>6.1051273452790822</v>
      </c>
      <c r="CS84" s="18">
        <f t="shared" si="253"/>
        <v>2.8537382028152036</v>
      </c>
      <c r="CT84" s="18">
        <f t="shared" si="254"/>
        <v>7.496831228503531</v>
      </c>
    </row>
    <row r="85" spans="1:98" x14ac:dyDescent="0.2">
      <c r="A85" t="str">
        <f t="shared" si="209"/>
        <v>22 Health professionals</v>
      </c>
      <c r="B85" s="18">
        <f t="shared" si="210"/>
        <v>8.2760443650115931</v>
      </c>
      <c r="C85" s="18">
        <f t="shared" si="210"/>
        <v>5.041779869541374</v>
      </c>
      <c r="D85" s="18">
        <f t="shared" si="210"/>
        <v>2.7988030046938617</v>
      </c>
      <c r="E85" s="18">
        <f t="shared" si="210"/>
        <v>1.8776621020312634</v>
      </c>
      <c r="F85" s="18">
        <f t="shared" si="211"/>
        <v>2.3601123519602973</v>
      </c>
      <c r="H85" s="18">
        <f t="shared" si="212"/>
        <v>2.183788287697852</v>
      </c>
      <c r="I85" s="18">
        <f t="shared" si="213"/>
        <v>3.2298422231900714</v>
      </c>
      <c r="J85" s="18">
        <f t="shared" si="214"/>
        <v>4.7071938847540462</v>
      </c>
      <c r="L85" t="str">
        <f t="shared" si="255"/>
        <v>22 Health professionals</v>
      </c>
      <c r="M85" s="18">
        <f t="shared" si="215"/>
        <v>8.4234347917396803</v>
      </c>
      <c r="N85" s="18">
        <f t="shared" si="215"/>
        <v>5.2383421490064475</v>
      </c>
      <c r="O85" s="18">
        <f t="shared" si="215"/>
        <v>1.597441997038973</v>
      </c>
      <c r="P85" s="18">
        <f t="shared" si="215"/>
        <v>1.488844538703904</v>
      </c>
      <c r="Q85" s="18">
        <f t="shared" si="216"/>
        <v>1.7532253111095963</v>
      </c>
      <c r="S85" s="18">
        <f t="shared" si="217"/>
        <v>1.5250307875986469</v>
      </c>
      <c r="T85" s="18">
        <f t="shared" si="218"/>
        <v>3.2419056743620667</v>
      </c>
      <c r="U85" s="18">
        <f t="shared" si="219"/>
        <v>4.2561169958691636</v>
      </c>
      <c r="W85" t="str">
        <f t="shared" si="256"/>
        <v>22 Health professionals</v>
      </c>
      <c r="X85" s="18">
        <f t="shared" si="220"/>
        <v>5.6715389627040036</v>
      </c>
      <c r="Y85" s="18">
        <f t="shared" si="220"/>
        <v>-1.7046535456185952</v>
      </c>
      <c r="Z85" s="18">
        <f t="shared" si="220"/>
        <v>-9.9078825541842885E-2</v>
      </c>
      <c r="AA85" s="18">
        <f t="shared" si="220"/>
        <v>0.64331642452313265</v>
      </c>
      <c r="AB85" s="18">
        <f t="shared" si="221"/>
        <v>0.26269256134334729</v>
      </c>
      <c r="AD85" s="18">
        <f t="shared" si="222"/>
        <v>0.39524036002054341</v>
      </c>
      <c r="AE85" s="18">
        <f t="shared" si="223"/>
        <v>3.0957259405460569</v>
      </c>
      <c r="AF85" s="18">
        <f t="shared" si="224"/>
        <v>3.3562504322771192</v>
      </c>
      <c r="AH85" t="str">
        <f t="shared" si="257"/>
        <v>22 Health professionals</v>
      </c>
      <c r="AI85" s="18">
        <f t="shared" si="225"/>
        <v>-3.862482092822983</v>
      </c>
      <c r="AJ85" s="18">
        <f t="shared" si="225"/>
        <v>-11.944016480426678</v>
      </c>
      <c r="AK85" s="18">
        <f t="shared" si="225"/>
        <v>-11.763492685374766</v>
      </c>
      <c r="AL85" s="18">
        <f t="shared" si="225"/>
        <v>-8.9511578276516008</v>
      </c>
      <c r="AM85" s="18">
        <f t="shared" si="226"/>
        <v>-10.027654309736334</v>
      </c>
      <c r="AO85" s="18">
        <f t="shared" si="227"/>
        <v>-9.8984238951327583</v>
      </c>
      <c r="AP85" s="18">
        <f t="shared" si="228"/>
        <v>1.1170852801719144</v>
      </c>
      <c r="AQ85" s="18">
        <f t="shared" si="229"/>
        <v>-6.0727761171411991</v>
      </c>
      <c r="AS85" t="str">
        <f t="shared" si="258"/>
        <v>22 Health professionals</v>
      </c>
      <c r="AT85" s="18">
        <f t="shared" si="230"/>
        <v>4.7701545817768531</v>
      </c>
      <c r="AU85" s="18">
        <f t="shared" si="230"/>
        <v>11.348085198020531</v>
      </c>
      <c r="AV85" s="18">
        <f t="shared" si="230"/>
        <v>0.29580111486358085</v>
      </c>
      <c r="AW85" s="18">
        <f t="shared" si="230"/>
        <v>0.77239800980002382</v>
      </c>
      <c r="AX85" s="18">
        <f t="shared" si="231"/>
        <v>1.2527967179465582</v>
      </c>
      <c r="AZ85" s="18">
        <f t="shared" si="232"/>
        <v>0.61328126959729889</v>
      </c>
      <c r="BA85" s="18">
        <f t="shared" si="233"/>
        <v>2.9001677722865882</v>
      </c>
      <c r="BB85" s="18">
        <f t="shared" si="234"/>
        <v>3.3172387501221312</v>
      </c>
      <c r="BD85" t="str">
        <f t="shared" si="259"/>
        <v>22 Health professionals</v>
      </c>
      <c r="BE85" s="18">
        <f t="shared" si="235"/>
        <v>4.5977580507807758</v>
      </c>
      <c r="BF85" s="18">
        <f t="shared" si="235"/>
        <v>8.4631028159035449</v>
      </c>
      <c r="BG85" s="18">
        <f t="shared" si="235"/>
        <v>-5.9806623344738075E-2</v>
      </c>
      <c r="BH85" s="18">
        <f t="shared" si="235"/>
        <v>0.83546988053233573</v>
      </c>
      <c r="BI85" s="18">
        <f t="shared" si="236"/>
        <v>1.0141615616420685</v>
      </c>
      <c r="BK85" s="18">
        <f t="shared" si="237"/>
        <v>0.53615679792640147</v>
      </c>
      <c r="BL85" s="18">
        <f t="shared" si="238"/>
        <v>3.1138603866801118</v>
      </c>
      <c r="BM85" s="18">
        <f t="shared" si="239"/>
        <v>3.4676656005240059</v>
      </c>
      <c r="BO85" t="str">
        <f t="shared" si="260"/>
        <v>22 Health professionals</v>
      </c>
      <c r="BP85" s="18">
        <f t="shared" si="240"/>
        <v>2.792452391939948</v>
      </c>
      <c r="BQ85" s="18">
        <f t="shared" si="240"/>
        <v>0.25456100931164904</v>
      </c>
      <c r="BR85" s="18">
        <f t="shared" si="240"/>
        <v>-0.5547897643092492</v>
      </c>
      <c r="BS85" s="18">
        <f t="shared" si="240"/>
        <v>-2.029790180687252</v>
      </c>
      <c r="BT85" s="18">
        <f t="shared" si="241"/>
        <v>-1.4293223972145941</v>
      </c>
      <c r="BV85" s="18">
        <f t="shared" si="242"/>
        <v>-1.5405703883046518</v>
      </c>
      <c r="BW85" s="18">
        <f t="shared" si="243"/>
        <v>2.4188937092723517</v>
      </c>
      <c r="BX85" s="18">
        <f t="shared" si="244"/>
        <v>1.3535679246732712</v>
      </c>
      <c r="BZ85" t="str">
        <f t="shared" si="261"/>
        <v>22 Health professionals</v>
      </c>
      <c r="CA85" s="18">
        <f t="shared" si="245"/>
        <v>4.8574708590250371</v>
      </c>
      <c r="CB85" s="18">
        <f t="shared" si="245"/>
        <v>-18.141349021412445</v>
      </c>
      <c r="CC85" s="18">
        <f t="shared" si="245"/>
        <v>0.1791971701619266</v>
      </c>
      <c r="CD85" s="18">
        <f t="shared" si="245"/>
        <v>-4.0809392082325591</v>
      </c>
      <c r="CE85" s="18">
        <f t="shared" si="246"/>
        <v>-3.7279779975761596</v>
      </c>
      <c r="CG85" s="18">
        <f t="shared" si="247"/>
        <v>-2.6814131259957019</v>
      </c>
      <c r="CH85" s="18">
        <f t="shared" si="248"/>
        <v>2.1975823494300162</v>
      </c>
      <c r="CI85" s="18">
        <f t="shared" si="249"/>
        <v>0.33016225567776836</v>
      </c>
      <c r="CK85" t="str">
        <f t="shared" si="262"/>
        <v>22 Health professionals</v>
      </c>
      <c r="CL85" s="18">
        <f t="shared" si="250"/>
        <v>12.954731671046993</v>
      </c>
      <c r="CM85" s="18">
        <f t="shared" si="250"/>
        <v>2.3773510985481749</v>
      </c>
      <c r="CN85" s="18">
        <f t="shared" si="250"/>
        <v>7.2582149512291361</v>
      </c>
      <c r="CO85" s="18">
        <f t="shared" si="250"/>
        <v>5.7335350051433753</v>
      </c>
      <c r="CP85" s="18">
        <f t="shared" si="251"/>
        <v>5.993751762326216</v>
      </c>
      <c r="CR85" s="18">
        <f t="shared" si="252"/>
        <v>6.2393381579926688</v>
      </c>
      <c r="CS85" s="18">
        <f t="shared" si="253"/>
        <v>3.2776794142058252</v>
      </c>
      <c r="CT85" s="18">
        <f t="shared" si="254"/>
        <v>7.837199199962841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4.3686157730785435</v>
      </c>
      <c r="C86" s="18">
        <f t="shared" si="210"/>
        <v>3.9908014461128127</v>
      </c>
      <c r="D86" s="18">
        <f t="shared" si="210"/>
        <v>1.189009453769696</v>
      </c>
      <c r="E86" s="18">
        <f t="shared" si="210"/>
        <v>1.5430767660668865</v>
      </c>
      <c r="F86" s="18">
        <f t="shared" si="211"/>
        <v>1.5834134378905906</v>
      </c>
      <c r="H86" s="18">
        <f t="shared" si="212"/>
        <v>1.424916886061478</v>
      </c>
      <c r="I86" s="18">
        <f t="shared" si="213"/>
        <v>3.0335199116518607</v>
      </c>
      <c r="J86" s="18">
        <f t="shared" si="214"/>
        <v>4.0041474414006295</v>
      </c>
      <c r="L86" t="str">
        <f t="shared" si="255"/>
        <v>23 Teaching and other educational professionals</v>
      </c>
      <c r="M86" s="18">
        <f t="shared" si="215"/>
        <v>4.9255551495622107</v>
      </c>
      <c r="N86" s="18">
        <f t="shared" si="215"/>
        <v>1.1916110193851415</v>
      </c>
      <c r="O86" s="18">
        <f t="shared" si="215"/>
        <v>1.0167350573629719</v>
      </c>
      <c r="P86" s="18">
        <f t="shared" si="215"/>
        <v>1.3651936541710263</v>
      </c>
      <c r="Q86" s="18">
        <f t="shared" si="216"/>
        <v>1.2453254596539454</v>
      </c>
      <c r="S86" s="18">
        <f t="shared" si="217"/>
        <v>1.2489074359543162</v>
      </c>
      <c r="T86" s="18">
        <f t="shared" si="218"/>
        <v>3.1251196237154222</v>
      </c>
      <c r="U86" s="18">
        <f t="shared" si="219"/>
        <v>3.9625197048168248</v>
      </c>
      <c r="W86" t="str">
        <f t="shared" si="256"/>
        <v>23 Teaching and other educational professionals</v>
      </c>
      <c r="X86" s="18">
        <f t="shared" si="220"/>
        <v>-0.79406391128294951</v>
      </c>
      <c r="Y86" s="18">
        <f t="shared" si="220"/>
        <v>-3.5061487696397942</v>
      </c>
      <c r="Z86" s="18">
        <f t="shared" si="220"/>
        <v>-3.8866378089227327</v>
      </c>
      <c r="AA86" s="18">
        <f t="shared" si="220"/>
        <v>-1.4858058028660803</v>
      </c>
      <c r="AB86" s="18">
        <f t="shared" si="221"/>
        <v>-2.3689609384558663</v>
      </c>
      <c r="AD86" s="18">
        <f t="shared" si="222"/>
        <v>-2.2926736433655837</v>
      </c>
      <c r="AE86" s="18">
        <f t="shared" si="223"/>
        <v>2.3513773859340947</v>
      </c>
      <c r="AF86" s="18">
        <f t="shared" si="224"/>
        <v>0.77804365242262197</v>
      </c>
      <c r="AH86" t="str">
        <f t="shared" si="257"/>
        <v>23 Teaching and other educational professionals</v>
      </c>
      <c r="AI86" s="18">
        <f t="shared" si="225"/>
        <v>-10.833007218571611</v>
      </c>
      <c r="AJ86" s="18">
        <f t="shared" si="225"/>
        <v>-13.222915771184773</v>
      </c>
      <c r="AK86" s="18">
        <f t="shared" si="225"/>
        <v>-9.9979959996635781</v>
      </c>
      <c r="AL86" s="18">
        <f t="shared" si="225"/>
        <v>0.13398254079348693</v>
      </c>
      <c r="AM86" s="18">
        <f t="shared" si="226"/>
        <v>-4.0118651857932175</v>
      </c>
      <c r="AO86" s="18">
        <f t="shared" si="227"/>
        <v>-3.3641243958894784</v>
      </c>
      <c r="AP86" s="18">
        <f t="shared" si="228"/>
        <v>1.1845357066523121</v>
      </c>
      <c r="AQ86" s="18">
        <f t="shared" si="229"/>
        <v>-1.5449827406929018</v>
      </c>
      <c r="AS86" t="str">
        <f t="shared" si="258"/>
        <v>23 Teaching and other educational professionals</v>
      </c>
      <c r="AT86" s="18">
        <f t="shared" si="230"/>
        <v>0.84112625451611134</v>
      </c>
      <c r="AU86" s="18">
        <f t="shared" si="230"/>
        <v>1.6157524382734989</v>
      </c>
      <c r="AV86" s="18">
        <f t="shared" si="230"/>
        <v>-3.8994385648788765</v>
      </c>
      <c r="AW86" s="18">
        <f t="shared" si="230"/>
        <v>-0.76419755027102854</v>
      </c>
      <c r="AX86" s="18">
        <f t="shared" si="231"/>
        <v>-1.6091624439209418</v>
      </c>
      <c r="AZ86" s="18">
        <f t="shared" si="232"/>
        <v>-1.8204812704628592</v>
      </c>
      <c r="BA86" s="18">
        <f t="shared" si="233"/>
        <v>2.2591702075630549</v>
      </c>
      <c r="BB86" s="18">
        <f t="shared" si="234"/>
        <v>0.97817516574281171</v>
      </c>
      <c r="BD86" t="str">
        <f t="shared" si="259"/>
        <v>23 Teaching and other educational professionals</v>
      </c>
      <c r="BE86" s="18">
        <f t="shared" si="235"/>
        <v>-0.60836490083490125</v>
      </c>
      <c r="BF86" s="18">
        <f t="shared" si="235"/>
        <v>12.064114745788945</v>
      </c>
      <c r="BG86" s="18">
        <f t="shared" si="235"/>
        <v>-1.0283218721316545</v>
      </c>
      <c r="BH86" s="18">
        <f t="shared" si="235"/>
        <v>1.756799417999666</v>
      </c>
      <c r="BI86" s="18">
        <f t="shared" si="236"/>
        <v>1.4882996383480673</v>
      </c>
      <c r="BK86" s="18">
        <f t="shared" si="237"/>
        <v>0.8198244859759507</v>
      </c>
      <c r="BL86" s="18">
        <f t="shared" si="238"/>
        <v>2.3666480216123942</v>
      </c>
      <c r="BM86" s="18">
        <f t="shared" si="239"/>
        <v>2.9673615306551993</v>
      </c>
      <c r="BO86" t="str">
        <f t="shared" si="260"/>
        <v>23 Teaching and other educational professionals</v>
      </c>
      <c r="BP86" s="18">
        <f t="shared" si="240"/>
        <v>-0.5047897341050489</v>
      </c>
      <c r="BQ86" s="18">
        <f t="shared" si="240"/>
        <v>0.22106479951466973</v>
      </c>
      <c r="BR86" s="18">
        <f t="shared" si="240"/>
        <v>-2.0560233460812816</v>
      </c>
      <c r="BS86" s="18">
        <f t="shared" si="240"/>
        <v>-0.82161655077369611</v>
      </c>
      <c r="BT86" s="18">
        <f t="shared" si="241"/>
        <v>-1.1444354536092716</v>
      </c>
      <c r="BV86" s="18">
        <f t="shared" si="242"/>
        <v>-1.2348044778712097</v>
      </c>
      <c r="BW86" s="18">
        <f t="shared" si="243"/>
        <v>2.2750096424811739</v>
      </c>
      <c r="BX86" s="18">
        <f t="shared" si="244"/>
        <v>1.396810301296969</v>
      </c>
      <c r="BZ86" t="str">
        <f t="shared" si="261"/>
        <v>23 Teaching and other educational professionals</v>
      </c>
      <c r="CA86" s="18">
        <f t="shared" si="245"/>
        <v>-0.32928252546418069</v>
      </c>
      <c r="CB86" s="18">
        <f t="shared" si="245"/>
        <v>-7.1879348231715046</v>
      </c>
      <c r="CC86" s="18">
        <f t="shared" si="245"/>
        <v>0.49555887010956923</v>
      </c>
      <c r="CD86" s="18">
        <f t="shared" si="245"/>
        <v>-1.7631134138294202</v>
      </c>
      <c r="CE86" s="18">
        <f t="shared" si="246"/>
        <v>-1.4134218804968346</v>
      </c>
      <c r="CG86" s="18">
        <f t="shared" si="247"/>
        <v>-1.0159202386029298</v>
      </c>
      <c r="CH86" s="18">
        <f t="shared" si="248"/>
        <v>2.3427055547010855</v>
      </c>
      <c r="CI86" s="18">
        <f t="shared" si="249"/>
        <v>1.6237998174631008</v>
      </c>
      <c r="CK86" t="str">
        <f t="shared" si="262"/>
        <v>23 Teaching and other educational professionals</v>
      </c>
      <c r="CL86" s="18">
        <f t="shared" si="250"/>
        <v>8.7617867658085444</v>
      </c>
      <c r="CM86" s="18">
        <f t="shared" si="250"/>
        <v>8.8331483671881816</v>
      </c>
      <c r="CN86" s="18">
        <f t="shared" si="250"/>
        <v>4.9023096941875899</v>
      </c>
      <c r="CO86" s="18">
        <f t="shared" si="250"/>
        <v>2.6972728351101871</v>
      </c>
      <c r="CP86" s="18">
        <f t="shared" si="251"/>
        <v>3.7569560216867526</v>
      </c>
      <c r="CR86" s="18">
        <f t="shared" si="252"/>
        <v>3.4270864478006091</v>
      </c>
      <c r="CS86" s="18">
        <f t="shared" si="253"/>
        <v>2.6060899317077668</v>
      </c>
      <c r="CT86" s="18">
        <f t="shared" si="254"/>
        <v>5.1656755371696006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6.6416178248305702</v>
      </c>
      <c r="C87" s="18">
        <f t="shared" si="210"/>
        <v>14.509774309111467</v>
      </c>
      <c r="D87" s="18">
        <f t="shared" si="210"/>
        <v>3.3946983680257281</v>
      </c>
      <c r="E87" s="18">
        <f t="shared" si="210"/>
        <v>3.0066270380100235</v>
      </c>
      <c r="F87" s="18">
        <f t="shared" si="211"/>
        <v>3.8123682132543024</v>
      </c>
      <c r="H87" s="18">
        <f t="shared" si="212"/>
        <v>3.1358220387702529</v>
      </c>
      <c r="I87" s="18">
        <f t="shared" si="213"/>
        <v>3.36022830782432</v>
      </c>
      <c r="J87" s="18">
        <f t="shared" si="214"/>
        <v>5.4947182506479342</v>
      </c>
      <c r="L87" t="str">
        <f t="shared" si="255"/>
        <v>24 Business, media and public service professionals</v>
      </c>
      <c r="M87" s="18">
        <f t="shared" si="215"/>
        <v>6.9326399598016453</v>
      </c>
      <c r="N87" s="18">
        <f t="shared" si="215"/>
        <v>8.5002147974924327</v>
      </c>
      <c r="O87" s="18">
        <f t="shared" si="215"/>
        <v>2.6283558028638465</v>
      </c>
      <c r="P87" s="18">
        <f t="shared" si="215"/>
        <v>2.2155507508429428</v>
      </c>
      <c r="Q87" s="18">
        <f t="shared" si="216"/>
        <v>2.7267560520223499</v>
      </c>
      <c r="S87" s="18">
        <f t="shared" si="217"/>
        <v>2.3529676111559539</v>
      </c>
      <c r="T87" s="18">
        <f t="shared" si="218"/>
        <v>3.2183907654427024</v>
      </c>
      <c r="U87" s="18">
        <f t="shared" si="219"/>
        <v>4.8186182647557807</v>
      </c>
      <c r="W87" t="str">
        <f t="shared" si="256"/>
        <v>24 Business, media and public service professionals</v>
      </c>
      <c r="X87" s="18">
        <f t="shared" si="220"/>
        <v>3.591848428245803</v>
      </c>
      <c r="Y87" s="18">
        <f t="shared" si="220"/>
        <v>3.7673457792056997</v>
      </c>
      <c r="Z87" s="18">
        <f t="shared" si="220"/>
        <v>0.71849361308626847</v>
      </c>
      <c r="AA87" s="18">
        <f t="shared" si="220"/>
        <v>0.88863491982016374</v>
      </c>
      <c r="AB87" s="18">
        <f t="shared" si="221"/>
        <v>1.0128977064929545</v>
      </c>
      <c r="AD87" s="18">
        <f t="shared" si="222"/>
        <v>0.83188923979733431</v>
      </c>
      <c r="AE87" s="18">
        <f t="shared" si="223"/>
        <v>2.9448707098842508</v>
      </c>
      <c r="AF87" s="18">
        <f t="shared" si="224"/>
        <v>3.5101886271236449</v>
      </c>
      <c r="AH87" t="str">
        <f t="shared" si="257"/>
        <v>24 Business, media and public service professionals</v>
      </c>
      <c r="AI87" s="18">
        <f t="shared" si="225"/>
        <v>0.59419666063302845</v>
      </c>
      <c r="AJ87" s="18">
        <f t="shared" si="225"/>
        <v>7.0289653337677338</v>
      </c>
      <c r="AK87" s="18">
        <f t="shared" si="225"/>
        <v>-1.6508896249994409</v>
      </c>
      <c r="AL87" s="18">
        <f t="shared" si="225"/>
        <v>0.85497012175128617</v>
      </c>
      <c r="AM87" s="18">
        <f t="shared" si="226"/>
        <v>0.4373879960692495</v>
      </c>
      <c r="AO87" s="18">
        <f t="shared" si="227"/>
        <v>1.2668546943417347E-2</v>
      </c>
      <c r="AP87" s="18">
        <f t="shared" si="228"/>
        <v>2.0768833345357951</v>
      </c>
      <c r="AQ87" s="18">
        <f t="shared" si="229"/>
        <v>2.0863859974901589</v>
      </c>
      <c r="AS87" t="str">
        <f t="shared" si="258"/>
        <v>24 Business, media and public service professionals</v>
      </c>
      <c r="AT87" s="18">
        <f t="shared" si="230"/>
        <v>2.9626045679900237</v>
      </c>
      <c r="AU87" s="18">
        <f t="shared" si="230"/>
        <v>4.345256871662917</v>
      </c>
      <c r="AV87" s="18">
        <f t="shared" si="230"/>
        <v>0.53045233514097401</v>
      </c>
      <c r="AW87" s="18">
        <f t="shared" si="230"/>
        <v>1.1194536709759673</v>
      </c>
      <c r="AX87" s="18">
        <f t="shared" si="231"/>
        <v>1.133317228613917</v>
      </c>
      <c r="AZ87" s="18">
        <f t="shared" si="232"/>
        <v>0.92273745183701905</v>
      </c>
      <c r="BA87" s="18">
        <f t="shared" si="233"/>
        <v>2.8161387636368218</v>
      </c>
      <c r="BB87" s="18">
        <f t="shared" si="234"/>
        <v>3.4551292721665128</v>
      </c>
      <c r="BD87" t="str">
        <f t="shared" si="259"/>
        <v>24 Business, media and public service professionals</v>
      </c>
      <c r="BE87" s="18">
        <f t="shared" si="235"/>
        <v>1.465243532376781</v>
      </c>
      <c r="BF87" s="18">
        <f t="shared" si="235"/>
        <v>15.555398926251375</v>
      </c>
      <c r="BG87" s="18">
        <f t="shared" si="235"/>
        <v>0.73361845892896405</v>
      </c>
      <c r="BH87" s="18">
        <f t="shared" si="235"/>
        <v>0.80819882790974518</v>
      </c>
      <c r="BI87" s="18">
        <f t="shared" si="236"/>
        <v>1.6485786606696751</v>
      </c>
      <c r="BK87" s="18">
        <f t="shared" si="237"/>
        <v>0.78333257168627934</v>
      </c>
      <c r="BL87" s="18">
        <f t="shared" si="238"/>
        <v>2.4438841549883739</v>
      </c>
      <c r="BM87" s="18">
        <f t="shared" si="239"/>
        <v>3.0116678829768428</v>
      </c>
      <c r="BO87" t="str">
        <f t="shared" si="260"/>
        <v>24 Business, media and public service professionals</v>
      </c>
      <c r="BP87" s="18">
        <f t="shared" si="240"/>
        <v>1.8252142390094761</v>
      </c>
      <c r="BQ87" s="18">
        <f t="shared" si="240"/>
        <v>-1.2001328512984188</v>
      </c>
      <c r="BR87" s="18">
        <f t="shared" si="240"/>
        <v>-4.7287763638270697E-3</v>
      </c>
      <c r="BS87" s="18">
        <f t="shared" si="240"/>
        <v>-1.219410880960059</v>
      </c>
      <c r="BT87" s="18">
        <f t="shared" si="241"/>
        <v>-0.84020686355247287</v>
      </c>
      <c r="BV87" s="18">
        <f t="shared" si="242"/>
        <v>-0.81616522988482432</v>
      </c>
      <c r="BW87" s="18">
        <f t="shared" si="243"/>
        <v>2.1795995711915372</v>
      </c>
      <c r="BX87" s="18">
        <f t="shared" si="244"/>
        <v>1.5858305141636109</v>
      </c>
      <c r="BZ87" t="str">
        <f t="shared" si="261"/>
        <v>24 Business, media and public service professionals</v>
      </c>
      <c r="CA87" s="18">
        <f t="shared" si="245"/>
        <v>0.97999332265095163</v>
      </c>
      <c r="CB87" s="18">
        <f t="shared" si="245"/>
        <v>-1.7101044696914647</v>
      </c>
      <c r="CC87" s="18">
        <f t="shared" si="245"/>
        <v>0.36905338991839454</v>
      </c>
      <c r="CD87" s="18">
        <f t="shared" si="245"/>
        <v>-3.5745940495867323</v>
      </c>
      <c r="CE87" s="18">
        <f t="shared" si="246"/>
        <v>-2.2421991060923352</v>
      </c>
      <c r="CG87" s="18">
        <f t="shared" si="247"/>
        <v>-2.2775694908906408</v>
      </c>
      <c r="CH87" s="18">
        <f t="shared" si="248"/>
        <v>1.9758787915251652</v>
      </c>
      <c r="CI87" s="18">
        <f t="shared" si="249"/>
        <v>0.31883526626357295</v>
      </c>
      <c r="CK87" t="str">
        <f t="shared" si="262"/>
        <v>24 Business, media and public service professionals</v>
      </c>
      <c r="CL87" s="18">
        <f t="shared" si="250"/>
        <v>6.3127663239776588</v>
      </c>
      <c r="CM87" s="18">
        <f t="shared" si="250"/>
        <v>1.4589007944850962</v>
      </c>
      <c r="CN87" s="18">
        <f t="shared" si="250"/>
        <v>5.3841011746031064</v>
      </c>
      <c r="CO87" s="18">
        <f t="shared" si="250"/>
        <v>3.5654876756030518</v>
      </c>
      <c r="CP87" s="18">
        <f t="shared" si="251"/>
        <v>3.9967484886370697</v>
      </c>
      <c r="CR87" s="18">
        <f t="shared" si="252"/>
        <v>4.1681780672153668</v>
      </c>
      <c r="CS87" s="18">
        <f t="shared" si="253"/>
        <v>2.5276656018536237</v>
      </c>
      <c r="CT87" s="18">
        <f t="shared" si="254"/>
        <v>5.7076362383418511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9.2363820553219345</v>
      </c>
      <c r="C88" s="18">
        <f t="shared" si="210"/>
        <v>10.111448863415816</v>
      </c>
      <c r="D88" s="18">
        <f t="shared" si="210"/>
        <v>2.2492444679754975</v>
      </c>
      <c r="E88" s="18">
        <f t="shared" si="210"/>
        <v>3.8697703625872437</v>
      </c>
      <c r="F88" s="18">
        <f t="shared" si="211"/>
        <v>3.7382806207327146</v>
      </c>
      <c r="H88" s="18">
        <f t="shared" si="212"/>
        <v>3.3267612750305098</v>
      </c>
      <c r="I88" s="18">
        <f t="shared" si="213"/>
        <v>3.2176196348655539</v>
      </c>
      <c r="J88" s="18">
        <f t="shared" si="214"/>
        <v>5.529488241087388</v>
      </c>
      <c r="L88" t="str">
        <f t="shared" si="255"/>
        <v>31 Science, engineering and technology associate professionals</v>
      </c>
      <c r="M88" s="18">
        <f t="shared" si="215"/>
        <v>7.3866758459732784</v>
      </c>
      <c r="N88" s="18">
        <f t="shared" si="215"/>
        <v>17.545749924869835</v>
      </c>
      <c r="O88" s="18">
        <f t="shared" si="215"/>
        <v>0.58259488924412572</v>
      </c>
      <c r="P88" s="18">
        <f t="shared" si="215"/>
        <v>2.8069649792050066</v>
      </c>
      <c r="Q88" s="18">
        <f t="shared" si="216"/>
        <v>2.9651853829028685</v>
      </c>
      <c r="S88" s="18">
        <f t="shared" si="217"/>
        <v>2.0600955841407753</v>
      </c>
      <c r="T88" s="18">
        <f t="shared" si="218"/>
        <v>2.7523854773888523</v>
      </c>
      <c r="U88" s="18">
        <f t="shared" si="219"/>
        <v>4.225944544432636</v>
      </c>
      <c r="W88" t="str">
        <f t="shared" si="256"/>
        <v>31 Science, engineering and technology associate professionals</v>
      </c>
      <c r="X88" s="18">
        <f t="shared" si="220"/>
        <v>4.8684301850933975</v>
      </c>
      <c r="Y88" s="18">
        <f t="shared" si="220"/>
        <v>2.3576227536597605</v>
      </c>
      <c r="Z88" s="18">
        <f t="shared" si="220"/>
        <v>-0.56159259580703669</v>
      </c>
      <c r="AA88" s="18">
        <f t="shared" si="220"/>
        <v>1.2591031156649723</v>
      </c>
      <c r="AB88" s="18">
        <f t="shared" si="221"/>
        <v>0.75450754986616797</v>
      </c>
      <c r="AD88" s="18">
        <f t="shared" si="222"/>
        <v>0.64853030909663989</v>
      </c>
      <c r="AE88" s="18">
        <f t="shared" si="223"/>
        <v>2.5560720854188812</v>
      </c>
      <c r="AF88" s="18">
        <f t="shared" si="224"/>
        <v>3.0179733945818299</v>
      </c>
      <c r="AH88" t="str">
        <f t="shared" si="257"/>
        <v>31 Science, engineering and technology associate professionals</v>
      </c>
      <c r="AI88" s="18">
        <f t="shared" si="225"/>
        <v>5.4676673554894695</v>
      </c>
      <c r="AJ88" s="18">
        <f t="shared" si="225"/>
        <v>9.53517154833985</v>
      </c>
      <c r="AK88" s="18">
        <f t="shared" si="225"/>
        <v>1.0862287587123598</v>
      </c>
      <c r="AL88" s="18">
        <f t="shared" si="225"/>
        <v>2.6849457877888172</v>
      </c>
      <c r="AM88" s="18">
        <f t="shared" si="226"/>
        <v>2.5959185708020582</v>
      </c>
      <c r="AO88" s="18">
        <f t="shared" si="227"/>
        <v>2.1492503099292959</v>
      </c>
      <c r="AP88" s="18">
        <f t="shared" si="228"/>
        <v>2.9960709161939825</v>
      </c>
      <c r="AQ88" s="18">
        <f t="shared" si="229"/>
        <v>4.4910183503076961</v>
      </c>
      <c r="AS88" t="str">
        <f t="shared" si="258"/>
        <v>31 Science, engineering and technology associate professionals</v>
      </c>
      <c r="AT88" s="18">
        <f t="shared" si="230"/>
        <v>3.5230735490707987</v>
      </c>
      <c r="AU88" s="18">
        <f t="shared" si="230"/>
        <v>3.1001961901733432</v>
      </c>
      <c r="AV88" s="18">
        <f t="shared" si="230"/>
        <v>-2.4550748627734098</v>
      </c>
      <c r="AW88" s="18">
        <f t="shared" si="230"/>
        <v>0.26582175378284667</v>
      </c>
      <c r="AX88" s="18">
        <f t="shared" si="231"/>
        <v>-0.41916717007679516</v>
      </c>
      <c r="AZ88" s="18">
        <f t="shared" si="232"/>
        <v>-0.64947380938041865</v>
      </c>
      <c r="BA88" s="18">
        <f t="shared" si="233"/>
        <v>2.0237430187349803</v>
      </c>
      <c r="BB88" s="18">
        <f t="shared" si="234"/>
        <v>1.5390202180142198</v>
      </c>
      <c r="BD88" t="str">
        <f t="shared" si="259"/>
        <v>31 Science, engineering and technology associate professionals</v>
      </c>
      <c r="BE88" s="18">
        <f t="shared" si="235"/>
        <v>-0.21127235878311001</v>
      </c>
      <c r="BF88" s="18">
        <f t="shared" si="235"/>
        <v>16.420113424976556</v>
      </c>
      <c r="BG88" s="18">
        <f t="shared" si="235"/>
        <v>-4.4266609523711864</v>
      </c>
      <c r="BH88" s="18">
        <f t="shared" si="235"/>
        <v>-2.142816835169159</v>
      </c>
      <c r="BI88" s="18">
        <f t="shared" si="236"/>
        <v>-1.8020475346218312</v>
      </c>
      <c r="BK88" s="18">
        <f t="shared" si="237"/>
        <v>-2.9100986115977112</v>
      </c>
      <c r="BL88" s="18">
        <f t="shared" si="238"/>
        <v>1.5805468281080648</v>
      </c>
      <c r="BM88" s="18">
        <f t="shared" si="239"/>
        <v>-0.64638112490476018</v>
      </c>
      <c r="BO88" t="str">
        <f t="shared" si="260"/>
        <v>31 Science, engineering and technology associate professionals</v>
      </c>
      <c r="BP88" s="18">
        <f t="shared" si="240"/>
        <v>3.6710725519853993</v>
      </c>
      <c r="BQ88" s="18">
        <f t="shared" si="240"/>
        <v>1.7586235598312072</v>
      </c>
      <c r="BR88" s="18">
        <f t="shared" si="240"/>
        <v>-1.1122499442198563</v>
      </c>
      <c r="BS88" s="18">
        <f t="shared" si="240"/>
        <v>-0.31932665881206912</v>
      </c>
      <c r="BT88" s="18">
        <f t="shared" si="241"/>
        <v>-0.43949673049551441</v>
      </c>
      <c r="BV88" s="18">
        <f t="shared" si="242"/>
        <v>-0.58433835809178492</v>
      </c>
      <c r="BW88" s="18">
        <f t="shared" si="243"/>
        <v>2.0358193803774904</v>
      </c>
      <c r="BX88" s="18">
        <f t="shared" si="244"/>
        <v>1.5999152865364685</v>
      </c>
      <c r="BZ88" t="str">
        <f t="shared" si="261"/>
        <v>31 Science, engineering and technology associate professionals</v>
      </c>
      <c r="CA88" s="18">
        <f t="shared" si="245"/>
        <v>0.95165136968407005</v>
      </c>
      <c r="CB88" s="18">
        <f t="shared" si="245"/>
        <v>5.0535996286401597</v>
      </c>
      <c r="CC88" s="18">
        <f t="shared" si="245"/>
        <v>-0.10101835171699713</v>
      </c>
      <c r="CD88" s="18">
        <f t="shared" si="245"/>
        <v>-1.3842371005599485</v>
      </c>
      <c r="CE88" s="18">
        <f t="shared" si="246"/>
        <v>-0.59288336950987786</v>
      </c>
      <c r="CG88" s="18">
        <f t="shared" si="247"/>
        <v>-0.95833951399899586</v>
      </c>
      <c r="CH88" s="18">
        <f t="shared" si="248"/>
        <v>1.8929760512408356</v>
      </c>
      <c r="CI88" s="18">
        <f t="shared" si="249"/>
        <v>1.1683889593999464</v>
      </c>
      <c r="CK88" t="str">
        <f t="shared" si="262"/>
        <v>31 Science, engineering and technology associate professionals</v>
      </c>
      <c r="CL88" s="18">
        <f t="shared" si="250"/>
        <v>9.3881008015465497</v>
      </c>
      <c r="CM88" s="18">
        <f t="shared" si="250"/>
        <v>17.395115071667622</v>
      </c>
      <c r="CN88" s="18">
        <f t="shared" si="250"/>
        <v>5.9358651187765954</v>
      </c>
      <c r="CO88" s="18">
        <f t="shared" si="250"/>
        <v>5.6614783712376271</v>
      </c>
      <c r="CP88" s="18">
        <f t="shared" si="251"/>
        <v>6.4454240439151267</v>
      </c>
      <c r="CR88" s="18">
        <f t="shared" si="252"/>
        <v>5.7528615632681079</v>
      </c>
      <c r="CS88" s="18">
        <f t="shared" si="253"/>
        <v>2.9783276743707621</v>
      </c>
      <c r="CT88" s="18">
        <f t="shared" si="254"/>
        <v>7.274564093888225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6.2048809521904724</v>
      </c>
      <c r="C89" s="18">
        <f t="shared" si="210"/>
        <v>-1.2495789929176659</v>
      </c>
      <c r="D89" s="18">
        <f t="shared" si="210"/>
        <v>11.608473238742389</v>
      </c>
      <c r="E89" s="18">
        <f t="shared" si="210"/>
        <v>3.720482221042154</v>
      </c>
      <c r="F89" s="18">
        <f t="shared" si="211"/>
        <v>5.7984680022389767</v>
      </c>
      <c r="H89" s="18">
        <f t="shared" si="212"/>
        <v>6.285839513225322</v>
      </c>
      <c r="I89" s="18">
        <f t="shared" si="213"/>
        <v>5.2973891448615751</v>
      </c>
      <c r="J89" s="18">
        <f t="shared" si="214"/>
        <v>9.0435438798451617</v>
      </c>
      <c r="L89" t="str">
        <f t="shared" si="255"/>
        <v>32 Health and social care associate professionals</v>
      </c>
      <c r="M89" s="18">
        <f t="shared" si="215"/>
        <v>7.9206579887337591</v>
      </c>
      <c r="N89" s="18">
        <f t="shared" si="215"/>
        <v>5.3659737503179983</v>
      </c>
      <c r="O89" s="18">
        <f t="shared" si="215"/>
        <v>12.313467272083889</v>
      </c>
      <c r="P89" s="18">
        <f t="shared" si="215"/>
        <v>3.1831509782327183</v>
      </c>
      <c r="Q89" s="18">
        <f t="shared" si="216"/>
        <v>6.092385267918643</v>
      </c>
      <c r="S89" s="18">
        <f t="shared" si="217"/>
        <v>6.1409903842993163</v>
      </c>
      <c r="T89" s="18">
        <f t="shared" si="218"/>
        <v>5.2073883536605248</v>
      </c>
      <c r="U89" s="18">
        <f t="shared" si="219"/>
        <v>8.8869002403172193</v>
      </c>
      <c r="W89" t="str">
        <f t="shared" si="256"/>
        <v>32 Health and social care associate professionals</v>
      </c>
      <c r="X89" s="18">
        <f t="shared" si="220"/>
        <v>5.3693702837406487</v>
      </c>
      <c r="Y89" s="18">
        <f t="shared" si="220"/>
        <v>0.82985525573917585</v>
      </c>
      <c r="Z89" s="18">
        <f t="shared" si="220"/>
        <v>10.737866955666764</v>
      </c>
      <c r="AA89" s="18">
        <f t="shared" si="220"/>
        <v>2.2342083034071702</v>
      </c>
      <c r="AB89" s="18">
        <f t="shared" si="221"/>
        <v>4.7284120136091845</v>
      </c>
      <c r="AD89" s="18">
        <f t="shared" si="222"/>
        <v>4.9936120277007001</v>
      </c>
      <c r="AE89" s="18">
        <f t="shared" si="223"/>
        <v>5.0652955576089509</v>
      </c>
      <c r="AF89" s="18">
        <f t="shared" si="224"/>
        <v>8.0074131385920566</v>
      </c>
      <c r="AH89" t="str">
        <f t="shared" si="257"/>
        <v>32 Health and social care associate professionals</v>
      </c>
      <c r="AI89" s="18">
        <f t="shared" si="225"/>
        <v>-2.0153511870754537</v>
      </c>
      <c r="AJ89" s="18">
        <f t="shared" si="225"/>
        <v>-4.9227782983835127</v>
      </c>
      <c r="AK89" s="18">
        <f t="shared" si="225"/>
        <v>2.060810758662468</v>
      </c>
      <c r="AL89" s="18">
        <f t="shared" si="225"/>
        <v>-4.3541416488869444</v>
      </c>
      <c r="AM89" s="18">
        <f t="shared" si="226"/>
        <v>-2.4303880697674196</v>
      </c>
      <c r="AO89" s="18">
        <f t="shared" si="227"/>
        <v>-2.2619243566796787</v>
      </c>
      <c r="AP89" s="18">
        <f t="shared" si="228"/>
        <v>2.3814506101508259</v>
      </c>
      <c r="AQ89" s="18">
        <f t="shared" si="229"/>
        <v>0.83523203539852542</v>
      </c>
      <c r="AS89" t="str">
        <f t="shared" si="258"/>
        <v>32 Health and social care associate professionals</v>
      </c>
      <c r="AT89" s="18">
        <f t="shared" si="230"/>
        <v>3.717538991886471</v>
      </c>
      <c r="AU89" s="18">
        <f t="shared" si="230"/>
        <v>12.01123916516298</v>
      </c>
      <c r="AV89" s="18">
        <f t="shared" si="230"/>
        <v>7.3183717616376764</v>
      </c>
      <c r="AW89" s="18">
        <f t="shared" si="230"/>
        <v>1.4625902360782872</v>
      </c>
      <c r="AX89" s="18">
        <f t="shared" si="231"/>
        <v>3.8976475283537537</v>
      </c>
      <c r="AZ89" s="18">
        <f t="shared" si="232"/>
        <v>3.3781259861485502</v>
      </c>
      <c r="BA89" s="18">
        <f t="shared" si="233"/>
        <v>4.1379138895089707</v>
      </c>
      <c r="BB89" s="18">
        <f t="shared" si="234"/>
        <v>6.2509843587117642</v>
      </c>
      <c r="BD89" t="str">
        <f t="shared" si="259"/>
        <v>32 Health and social care associate professionals</v>
      </c>
      <c r="BE89" s="18">
        <f t="shared" si="235"/>
        <v>4.1242793241718312</v>
      </c>
      <c r="BF89" s="18">
        <f t="shared" si="235"/>
        <v>10.184319185650814</v>
      </c>
      <c r="BG89" s="18">
        <f t="shared" si="235"/>
        <v>9.4724834156838966</v>
      </c>
      <c r="BH89" s="18">
        <f t="shared" si="235"/>
        <v>2.1722049186587711</v>
      </c>
      <c r="BI89" s="18">
        <f t="shared" si="236"/>
        <v>4.8934256108840612</v>
      </c>
      <c r="BK89" s="18">
        <f t="shared" si="237"/>
        <v>4.5498708302852187</v>
      </c>
      <c r="BL89" s="18">
        <f t="shared" si="238"/>
        <v>4.6851399872649857</v>
      </c>
      <c r="BM89" s="18">
        <f t="shared" si="239"/>
        <v>7.4457006891477828</v>
      </c>
      <c r="BO89" t="str">
        <f t="shared" si="260"/>
        <v>32 Health and social care associate professionals</v>
      </c>
      <c r="BP89" s="18">
        <f t="shared" si="240"/>
        <v>1.7258951984524762</v>
      </c>
      <c r="BQ89" s="18">
        <f t="shared" si="240"/>
        <v>0.76193217435620575</v>
      </c>
      <c r="BR89" s="18">
        <f t="shared" si="240"/>
        <v>8.2978200791977699</v>
      </c>
      <c r="BS89" s="18">
        <f t="shared" si="240"/>
        <v>-1.1717815017518785</v>
      </c>
      <c r="BT89" s="18">
        <f t="shared" si="241"/>
        <v>1.8181719725421042</v>
      </c>
      <c r="BV89" s="18">
        <f t="shared" si="242"/>
        <v>1.8889803550618867</v>
      </c>
      <c r="BW89" s="18">
        <f t="shared" si="243"/>
        <v>3.657881509482297</v>
      </c>
      <c r="BX89" s="18">
        <f t="shared" si="244"/>
        <v>4.8614457855099769</v>
      </c>
      <c r="BZ89" t="str">
        <f t="shared" si="261"/>
        <v>32 Health and social care associate professionals</v>
      </c>
      <c r="CA89" s="18">
        <f t="shared" si="245"/>
        <v>-1.52311012052605</v>
      </c>
      <c r="CB89" s="18">
        <f t="shared" si="245"/>
        <v>-15.339520753559555</v>
      </c>
      <c r="CC89" s="18">
        <f t="shared" si="245"/>
        <v>7.0351810525668856</v>
      </c>
      <c r="CD89" s="18">
        <f t="shared" si="245"/>
        <v>-3.7192952414206171</v>
      </c>
      <c r="CE89" s="18">
        <f t="shared" si="246"/>
        <v>-1.276821549477225</v>
      </c>
      <c r="CG89" s="18">
        <f t="shared" si="247"/>
        <v>-0.26023137998074652</v>
      </c>
      <c r="CH89" s="18">
        <f t="shared" si="248"/>
        <v>2.9097112747585863</v>
      </c>
      <c r="CI89" s="18">
        <f t="shared" si="249"/>
        <v>2.7366572661138955</v>
      </c>
      <c r="CK89" t="str">
        <f t="shared" si="262"/>
        <v>32 Health and social care associate professionals</v>
      </c>
      <c r="CL89" s="18">
        <f t="shared" si="250"/>
        <v>6.4291236950901443</v>
      </c>
      <c r="CM89" s="18">
        <f t="shared" si="250"/>
        <v>5.0015911576983374</v>
      </c>
      <c r="CN89" s="18">
        <f t="shared" si="250"/>
        <v>14.454454783209592</v>
      </c>
      <c r="CO89" s="18">
        <f t="shared" si="250"/>
        <v>6.0839970073828908</v>
      </c>
      <c r="CP89" s="18">
        <f t="shared" si="251"/>
        <v>8.5621993785547588</v>
      </c>
      <c r="CR89" s="18">
        <f t="shared" si="252"/>
        <v>8.8038216885546703</v>
      </c>
      <c r="CS89" s="18">
        <f t="shared" si="253"/>
        <v>4.4304773114027807</v>
      </c>
      <c r="CT89" s="18">
        <f t="shared" si="254"/>
        <v>10.483723913564402</v>
      </c>
    </row>
    <row r="90" spans="1:98" x14ac:dyDescent="0.2">
      <c r="A90" t="str">
        <f t="shared" si="209"/>
        <v>33 Protective service occupations</v>
      </c>
      <c r="B90" s="18">
        <f t="shared" si="210"/>
        <v>1.8523381050822518</v>
      </c>
      <c r="C90" s="18">
        <f t="shared" si="210"/>
        <v>13.485570562954274</v>
      </c>
      <c r="D90" s="18">
        <f t="shared" si="210"/>
        <v>0.8158399873702038</v>
      </c>
      <c r="E90" s="18">
        <f t="shared" si="210"/>
        <v>3.5668119131684772</v>
      </c>
      <c r="F90" s="18">
        <f t="shared" si="211"/>
        <v>3.2878914388073444</v>
      </c>
      <c r="H90" s="18">
        <f t="shared" si="212"/>
        <v>2.64158017036491</v>
      </c>
      <c r="I90" s="18">
        <f t="shared" si="213"/>
        <v>2.3640179592694155</v>
      </c>
      <c r="J90" s="18">
        <f t="shared" si="214"/>
        <v>4.3658174917054149</v>
      </c>
      <c r="L90" t="str">
        <f t="shared" si="255"/>
        <v>33 Protective service occupations</v>
      </c>
      <c r="M90" s="18">
        <f t="shared" si="215"/>
        <v>3.3028507916567529</v>
      </c>
      <c r="N90" s="18">
        <f t="shared" si="215"/>
        <v>23.280086358666807</v>
      </c>
      <c r="O90" s="18">
        <f t="shared" si="215"/>
        <v>-0.72951746182758903</v>
      </c>
      <c r="P90" s="18">
        <f t="shared" si="215"/>
        <v>3.6625420846000178</v>
      </c>
      <c r="Q90" s="18">
        <f t="shared" si="216"/>
        <v>3.3833876246287309</v>
      </c>
      <c r="S90" s="18">
        <f t="shared" si="217"/>
        <v>2.1773451002897737</v>
      </c>
      <c r="T90" s="18">
        <f t="shared" si="218"/>
        <v>2.0959827421414667</v>
      </c>
      <c r="U90" s="18">
        <f t="shared" si="219"/>
        <v>3.7869510889091629</v>
      </c>
      <c r="W90" t="str">
        <f t="shared" si="256"/>
        <v>33 Protective service occupations</v>
      </c>
      <c r="X90" s="18">
        <f t="shared" si="220"/>
        <v>2.9159565850179092</v>
      </c>
      <c r="Y90" s="18">
        <f t="shared" si="220"/>
        <v>9.1531147974792901</v>
      </c>
      <c r="Z90" s="18">
        <f t="shared" si="220"/>
        <v>-1.3172262896017584</v>
      </c>
      <c r="AA90" s="18">
        <f t="shared" si="220"/>
        <v>2.7858650023308451</v>
      </c>
      <c r="AB90" s="18">
        <f t="shared" si="221"/>
        <v>1.8675946401798482</v>
      </c>
      <c r="AD90" s="18">
        <f t="shared" si="222"/>
        <v>1.3995542839521535</v>
      </c>
      <c r="AE90" s="18">
        <f t="shared" si="223"/>
        <v>2.4481501952188234</v>
      </c>
      <c r="AF90" s="18">
        <f t="shared" si="224"/>
        <v>3.4744216060047961</v>
      </c>
      <c r="AH90" t="str">
        <f t="shared" si="257"/>
        <v>33 Protective service occupations</v>
      </c>
      <c r="AI90" s="18">
        <f t="shared" si="225"/>
        <v>1.8649902453810041</v>
      </c>
      <c r="AJ90" s="18">
        <f t="shared" si="225"/>
        <v>9.3344720643863788</v>
      </c>
      <c r="AK90" s="18">
        <f t="shared" si="225"/>
        <v>-1.5547133731636298</v>
      </c>
      <c r="AL90" s="18">
        <f t="shared" si="225"/>
        <v>2.2426894682191945</v>
      </c>
      <c r="AM90" s="18">
        <f t="shared" si="226"/>
        <v>1.464915973822456</v>
      </c>
      <c r="AO90" s="18">
        <f t="shared" si="227"/>
        <v>0.96088586733893422</v>
      </c>
      <c r="AP90" s="18">
        <f t="shared" si="228"/>
        <v>2.1467937983028484</v>
      </c>
      <c r="AQ90" s="18">
        <f t="shared" si="229"/>
        <v>2.8732676988470374</v>
      </c>
      <c r="AS90" t="str">
        <f t="shared" si="258"/>
        <v>33 Protective service occupations</v>
      </c>
      <c r="AT90" s="18">
        <f t="shared" si="230"/>
        <v>-2.1156341386416422</v>
      </c>
      <c r="AU90" s="18">
        <f t="shared" si="230"/>
        <v>6.8187721011692792</v>
      </c>
      <c r="AV90" s="18">
        <f t="shared" si="230"/>
        <v>-4.7441714812671565</v>
      </c>
      <c r="AW90" s="18">
        <f t="shared" si="230"/>
        <v>0.63562107293790859</v>
      </c>
      <c r="AX90" s="18">
        <f t="shared" si="231"/>
        <v>-0.70807788342572842</v>
      </c>
      <c r="AZ90" s="18">
        <f t="shared" si="232"/>
        <v>-1.1905821960334295</v>
      </c>
      <c r="BA90" s="18">
        <f t="shared" si="233"/>
        <v>1.7486017471194604</v>
      </c>
      <c r="BB90" s="18">
        <f t="shared" si="234"/>
        <v>0.83305988973991774</v>
      </c>
      <c r="BD90" t="str">
        <f t="shared" si="259"/>
        <v>33 Protective service occupations</v>
      </c>
      <c r="BE90" s="18">
        <f t="shared" si="235"/>
        <v>-4.8430475972437108</v>
      </c>
      <c r="BF90" s="18">
        <f t="shared" si="235"/>
        <v>10.655067123276108</v>
      </c>
      <c r="BG90" s="18">
        <f t="shared" si="235"/>
        <v>-3.2543508908476015</v>
      </c>
      <c r="BH90" s="18">
        <f t="shared" si="235"/>
        <v>-1.0805277740083552</v>
      </c>
      <c r="BI90" s="18">
        <f t="shared" si="236"/>
        <v>-1.0742955384506314</v>
      </c>
      <c r="BK90" s="18">
        <f t="shared" si="237"/>
        <v>-1.8105091642001803</v>
      </c>
      <c r="BL90" s="18">
        <f t="shared" si="238"/>
        <v>1.2537652731057669</v>
      </c>
      <c r="BM90" s="18">
        <f t="shared" si="239"/>
        <v>-0.23183027866570116</v>
      </c>
      <c r="BO90" t="str">
        <f t="shared" si="260"/>
        <v>33 Protective service occupations</v>
      </c>
      <c r="BP90" s="18">
        <f t="shared" si="240"/>
        <v>-1.2221123520938071</v>
      </c>
      <c r="BQ90" s="18">
        <f t="shared" si="240"/>
        <v>-4.8365161499397509</v>
      </c>
      <c r="BR90" s="18">
        <f t="shared" si="240"/>
        <v>-3.6961680737820468</v>
      </c>
      <c r="BS90" s="18">
        <f t="shared" si="240"/>
        <v>-2.6128078417037237</v>
      </c>
      <c r="BT90" s="18">
        <f t="shared" si="241"/>
        <v>-3.0926620471229516</v>
      </c>
      <c r="BV90" s="18">
        <f t="shared" si="242"/>
        <v>-2.9752753208297844</v>
      </c>
      <c r="BW90" s="18">
        <f t="shared" si="243"/>
        <v>1.3520766158750419</v>
      </c>
      <c r="BX90" s="18">
        <f t="shared" si="244"/>
        <v>-1.009240458808125</v>
      </c>
      <c r="BZ90" t="str">
        <f t="shared" si="261"/>
        <v>33 Protective service occupations</v>
      </c>
      <c r="CA90" s="18">
        <f t="shared" si="245"/>
        <v>-3.3853172600039616</v>
      </c>
      <c r="CB90" s="18">
        <f t="shared" si="245"/>
        <v>-2.1371411406655993</v>
      </c>
      <c r="CC90" s="18">
        <f t="shared" si="245"/>
        <v>-2.8259439515719298</v>
      </c>
      <c r="CD90" s="18">
        <f t="shared" si="245"/>
        <v>-1.7916322624462855</v>
      </c>
      <c r="CE90" s="18">
        <f t="shared" si="246"/>
        <v>-2.1375903618472192</v>
      </c>
      <c r="CG90" s="18">
        <f t="shared" si="247"/>
        <v>-2.1376203098526836</v>
      </c>
      <c r="CH90" s="18">
        <f t="shared" si="248"/>
        <v>1.7669264140553143</v>
      </c>
      <c r="CI90" s="18">
        <f t="shared" si="249"/>
        <v>0.15583678717103755</v>
      </c>
      <c r="CK90" t="str">
        <f t="shared" si="262"/>
        <v>33 Protective service occupations</v>
      </c>
      <c r="CL90" s="18">
        <f t="shared" si="250"/>
        <v>-3.2395189489885845</v>
      </c>
      <c r="CM90" s="18">
        <f t="shared" si="250"/>
        <v>-4.8938338851544199</v>
      </c>
      <c r="CN90" s="18">
        <f t="shared" si="250"/>
        <v>-12.332521929540707</v>
      </c>
      <c r="CO90" s="18">
        <f t="shared" si="250"/>
        <v>0.28776104650198864</v>
      </c>
      <c r="CP90" s="18">
        <f t="shared" si="251"/>
        <v>-4.1581832667453078</v>
      </c>
      <c r="CR90" s="18">
        <f t="shared" si="252"/>
        <v>-4.1089380557665862</v>
      </c>
      <c r="CS90" s="18">
        <f t="shared" si="253"/>
        <v>0.70370754225046461</v>
      </c>
      <c r="CT90" s="18">
        <f t="shared" si="254"/>
        <v>-2.8926040175934253</v>
      </c>
    </row>
    <row r="91" spans="1:98" x14ac:dyDescent="0.2">
      <c r="A91" t="str">
        <f t="shared" si="209"/>
        <v>34 Culture, media and sports occupations</v>
      </c>
      <c r="B91" s="18">
        <f t="shared" si="210"/>
        <v>6.2816684768782993</v>
      </c>
      <c r="C91" s="18">
        <f t="shared" si="210"/>
        <v>6.6397848647447688</v>
      </c>
      <c r="D91" s="18">
        <f t="shared" si="210"/>
        <v>1.6683994134799818</v>
      </c>
      <c r="E91" s="18">
        <f t="shared" si="210"/>
        <v>2.4575072400593534</v>
      </c>
      <c r="F91" s="18">
        <f t="shared" si="211"/>
        <v>2.4661551455823494</v>
      </c>
      <c r="H91" s="18">
        <f t="shared" si="212"/>
        <v>2.1937931096365437</v>
      </c>
      <c r="I91" s="18">
        <f t="shared" si="213"/>
        <v>3.3225186193131195</v>
      </c>
      <c r="J91" s="18">
        <f t="shared" si="214"/>
        <v>4.7902827618162336</v>
      </c>
      <c r="L91" t="str">
        <f t="shared" si="255"/>
        <v>34 Culture, media and sports occupations</v>
      </c>
      <c r="M91" s="18">
        <f t="shared" si="215"/>
        <v>1.8325570492432774</v>
      </c>
      <c r="N91" s="18">
        <f t="shared" si="215"/>
        <v>16.917425852390711</v>
      </c>
      <c r="O91" s="18">
        <f t="shared" si="215"/>
        <v>0.7260321128375713</v>
      </c>
      <c r="P91" s="18">
        <f t="shared" si="215"/>
        <v>2.4175666376095917</v>
      </c>
      <c r="Q91" s="18">
        <f t="shared" si="216"/>
        <v>2.7325990263204814</v>
      </c>
      <c r="S91" s="18">
        <f t="shared" si="217"/>
        <v>1.8505888312194241</v>
      </c>
      <c r="T91" s="18">
        <f t="shared" si="218"/>
        <v>3.1352017923993003</v>
      </c>
      <c r="U91" s="18">
        <f t="shared" si="219"/>
        <v>4.3921005002580671</v>
      </c>
      <c r="W91" t="str">
        <f t="shared" si="256"/>
        <v>34 Culture, media and sports occupations</v>
      </c>
      <c r="X91" s="18">
        <f t="shared" si="220"/>
        <v>-0.66607951548062205</v>
      </c>
      <c r="Y91" s="18">
        <f t="shared" si="220"/>
        <v>-0.20244921141294725</v>
      </c>
      <c r="Z91" s="18">
        <f t="shared" si="220"/>
        <v>-1.6511113889131734</v>
      </c>
      <c r="AA91" s="18">
        <f t="shared" si="220"/>
        <v>0.88997584250594119</v>
      </c>
      <c r="AB91" s="18">
        <f t="shared" si="221"/>
        <v>2.0831156296430287E-2</v>
      </c>
      <c r="AD91" s="18">
        <f t="shared" si="222"/>
        <v>3.5734263662789978E-2</v>
      </c>
      <c r="AE91" s="18">
        <f t="shared" si="223"/>
        <v>2.5837836473148634</v>
      </c>
      <c r="AF91" s="18">
        <f t="shared" si="224"/>
        <v>2.6088059822238607</v>
      </c>
      <c r="AH91" t="str">
        <f t="shared" si="257"/>
        <v>34 Culture, media and sports occupations</v>
      </c>
      <c r="AI91" s="18">
        <f t="shared" si="225"/>
        <v>0.3114962484245698</v>
      </c>
      <c r="AJ91" s="18">
        <f t="shared" si="225"/>
        <v>12.124650860883058</v>
      </c>
      <c r="AK91" s="18">
        <f t="shared" si="225"/>
        <v>-2.3685782812909006</v>
      </c>
      <c r="AL91" s="18">
        <f t="shared" si="225"/>
        <v>2.1511872446548619</v>
      </c>
      <c r="AM91" s="18">
        <f t="shared" si="226"/>
        <v>1.3048434667315423</v>
      </c>
      <c r="AO91" s="18">
        <f t="shared" si="227"/>
        <v>0.62181579722642155</v>
      </c>
      <c r="AP91" s="18">
        <f t="shared" si="228"/>
        <v>2.4522173727998142</v>
      </c>
      <c r="AQ91" s="18">
        <f t="shared" si="229"/>
        <v>2.9009622866007279</v>
      </c>
      <c r="AS91" t="str">
        <f t="shared" si="258"/>
        <v>34 Culture, media and sports occupations</v>
      </c>
      <c r="AT91" s="18">
        <f t="shared" si="230"/>
        <v>-1.6167068873976564</v>
      </c>
      <c r="AU91" s="18">
        <f t="shared" si="230"/>
        <v>-2.5648947748178941</v>
      </c>
      <c r="AV91" s="18">
        <f t="shared" si="230"/>
        <v>-3.2935762305773331</v>
      </c>
      <c r="AW91" s="18">
        <f t="shared" si="230"/>
        <v>-6.3593329965017098E-2</v>
      </c>
      <c r="AX91" s="18">
        <f t="shared" si="231"/>
        <v>-1.2409654238267787</v>
      </c>
      <c r="AZ91" s="18">
        <f t="shared" si="232"/>
        <v>-1.1520665339459502</v>
      </c>
      <c r="BA91" s="18">
        <f t="shared" si="233"/>
        <v>2.2413054018629142</v>
      </c>
      <c r="BB91" s="18">
        <f t="shared" si="234"/>
        <v>1.4164348251457515</v>
      </c>
      <c r="BD91" t="str">
        <f t="shared" si="259"/>
        <v>34 Culture, media and sports occupations</v>
      </c>
      <c r="BE91" s="18">
        <f t="shared" si="235"/>
        <v>-5.4287097952745889</v>
      </c>
      <c r="BF91" s="18">
        <f t="shared" si="235"/>
        <v>10.006327627124012</v>
      </c>
      <c r="BG91" s="18">
        <f t="shared" si="235"/>
        <v>-3.6984813968267694</v>
      </c>
      <c r="BH91" s="18">
        <f t="shared" si="235"/>
        <v>-8.2872626385532833E-2</v>
      </c>
      <c r="BI91" s="18">
        <f t="shared" si="236"/>
        <v>-0.63145716061033808</v>
      </c>
      <c r="BK91" s="18">
        <f t="shared" si="237"/>
        <v>-1.3029122273197857</v>
      </c>
      <c r="BL91" s="18">
        <f t="shared" si="238"/>
        <v>1.7881270519451542</v>
      </c>
      <c r="BM91" s="18">
        <f t="shared" si="239"/>
        <v>0.79403049211235199</v>
      </c>
      <c r="BO91" t="str">
        <f t="shared" si="260"/>
        <v>34 Culture, media and sports occupations</v>
      </c>
      <c r="BP91" s="18">
        <f t="shared" si="240"/>
        <v>-6.8582306286208201</v>
      </c>
      <c r="BQ91" s="18">
        <f t="shared" si="240"/>
        <v>-8.9717478070473149</v>
      </c>
      <c r="BR91" s="18">
        <f t="shared" si="240"/>
        <v>-6.1698077925553267</v>
      </c>
      <c r="BS91" s="18">
        <f t="shared" si="240"/>
        <v>-5.2308666722347681</v>
      </c>
      <c r="BT91" s="18">
        <f t="shared" si="241"/>
        <v>-5.7627953425081984</v>
      </c>
      <c r="BV91" s="18">
        <f t="shared" si="242"/>
        <v>-5.5448864081482085</v>
      </c>
      <c r="BW91" s="18">
        <f t="shared" si="243"/>
        <v>1.4824178857270942</v>
      </c>
      <c r="BX91" s="18">
        <f t="shared" si="244"/>
        <v>-2.6153611638271124</v>
      </c>
      <c r="BZ91" t="str">
        <f t="shared" si="261"/>
        <v>34 Culture, media and sports occupations</v>
      </c>
      <c r="CA91" s="18">
        <f t="shared" si="245"/>
        <v>-4.5559832578670134</v>
      </c>
      <c r="CB91" s="18">
        <f t="shared" si="245"/>
        <v>-10.256499477509195</v>
      </c>
      <c r="CC91" s="18">
        <f t="shared" si="245"/>
        <v>-5.0554701064049574</v>
      </c>
      <c r="CD91" s="18">
        <f t="shared" si="245"/>
        <v>-5.7182880181212088</v>
      </c>
      <c r="CE91" s="18">
        <f t="shared" si="246"/>
        <v>-5.8025363492833275</v>
      </c>
      <c r="CG91" s="18">
        <f t="shared" si="247"/>
        <v>-5.4978644495842666</v>
      </c>
      <c r="CH91" s="18">
        <f t="shared" si="248"/>
        <v>1.4900552339625062</v>
      </c>
      <c r="CI91" s="18">
        <f t="shared" si="249"/>
        <v>-2.5711262500655141</v>
      </c>
      <c r="CK91" t="str">
        <f t="shared" si="262"/>
        <v>34 Culture, media and sports occupations</v>
      </c>
      <c r="CL91" s="18">
        <f t="shared" si="250"/>
        <v>2.3383330298468952</v>
      </c>
      <c r="CM91" s="18">
        <f t="shared" si="250"/>
        <v>-4.4179872256379094</v>
      </c>
      <c r="CN91" s="18">
        <f t="shared" si="250"/>
        <v>2.8602427714528922</v>
      </c>
      <c r="CO91" s="18">
        <f t="shared" si="250"/>
        <v>3.144581441070704</v>
      </c>
      <c r="CP91" s="18">
        <f t="shared" si="251"/>
        <v>2.5663450462318771</v>
      </c>
      <c r="CR91" s="18">
        <f t="shared" si="252"/>
        <v>3.0497146579678613</v>
      </c>
      <c r="CS91" s="18">
        <f t="shared" si="253"/>
        <v>2.1431462602343965</v>
      </c>
      <c r="CT91" s="18">
        <f t="shared" si="254"/>
        <v>4.5304748891129787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4.8900208749196761</v>
      </c>
      <c r="C92" s="18">
        <f t="shared" si="210"/>
        <v>13.754708061541443</v>
      </c>
      <c r="D92" s="18">
        <f t="shared" si="210"/>
        <v>3.334388745171224</v>
      </c>
      <c r="E92" s="18">
        <f t="shared" si="210"/>
        <v>3.004311111841429</v>
      </c>
      <c r="F92" s="18">
        <f t="shared" si="211"/>
        <v>3.749075597764695</v>
      </c>
      <c r="H92" s="18">
        <f t="shared" si="212"/>
        <v>3.1142196723128901</v>
      </c>
      <c r="I92" s="18">
        <f t="shared" si="213"/>
        <v>3.3088142573161949</v>
      </c>
      <c r="J92" s="18">
        <f t="shared" si="214"/>
        <v>5.4403206473822685</v>
      </c>
      <c r="L92" t="str">
        <f t="shared" si="255"/>
        <v>35 Business and public service associate professionals</v>
      </c>
      <c r="M92" s="18">
        <f t="shared" si="215"/>
        <v>5.3039433937422942</v>
      </c>
      <c r="N92" s="18">
        <f t="shared" si="215"/>
        <v>7.1457545546163459</v>
      </c>
      <c r="O92" s="18">
        <f t="shared" si="215"/>
        <v>2.8556089417361985</v>
      </c>
      <c r="P92" s="18">
        <f t="shared" si="215"/>
        <v>2.3237502335810234</v>
      </c>
      <c r="Q92" s="18">
        <f t="shared" si="216"/>
        <v>2.785051951045503</v>
      </c>
      <c r="S92" s="18">
        <f t="shared" si="217"/>
        <v>2.5007301872483456</v>
      </c>
      <c r="T92" s="18">
        <f t="shared" si="218"/>
        <v>3.2206241798362623</v>
      </c>
      <c r="U92" s="18">
        <f t="shared" si="219"/>
        <v>4.9265983420134551</v>
      </c>
      <c r="W92" t="str">
        <f t="shared" si="256"/>
        <v>35 Business and public service associate professionals</v>
      </c>
      <c r="X92" s="18">
        <f t="shared" si="220"/>
        <v>2.436229948379709</v>
      </c>
      <c r="Y92" s="18">
        <f t="shared" si="220"/>
        <v>-0.37599873214820834</v>
      </c>
      <c r="Z92" s="18">
        <f t="shared" si="220"/>
        <v>0.74234836719204722</v>
      </c>
      <c r="AA92" s="18">
        <f t="shared" si="220"/>
        <v>0.87486951318274109</v>
      </c>
      <c r="AB92" s="18">
        <f t="shared" si="221"/>
        <v>0.75483287546620481</v>
      </c>
      <c r="AD92" s="18">
        <f t="shared" si="222"/>
        <v>0.83067643978502748</v>
      </c>
      <c r="AE92" s="18">
        <f t="shared" si="223"/>
        <v>2.9008565298463962</v>
      </c>
      <c r="AF92" s="18">
        <f t="shared" si="224"/>
        <v>3.4685876916771274</v>
      </c>
      <c r="AH92" t="str">
        <f t="shared" si="257"/>
        <v>35 Business and public service associate professionals</v>
      </c>
      <c r="AI92" s="18">
        <f t="shared" si="225"/>
        <v>2.8201165440795206</v>
      </c>
      <c r="AJ92" s="18">
        <f t="shared" si="225"/>
        <v>3.6581639134600996</v>
      </c>
      <c r="AK92" s="18">
        <f t="shared" si="225"/>
        <v>0.8379058883434265</v>
      </c>
      <c r="AL92" s="18">
        <f t="shared" si="225"/>
        <v>1.3155717022190982</v>
      </c>
      <c r="AM92" s="18">
        <f t="shared" si="226"/>
        <v>1.3106932750187372</v>
      </c>
      <c r="AO92" s="18">
        <f t="shared" si="227"/>
        <v>1.1560988824212748</v>
      </c>
      <c r="AP92" s="18">
        <f t="shared" si="228"/>
        <v>2.843268373130714</v>
      </c>
      <c r="AQ92" s="18">
        <f t="shared" si="229"/>
        <v>3.6452308124018673</v>
      </c>
      <c r="AS92" t="str">
        <f t="shared" si="258"/>
        <v>35 Business and public service associate professionals</v>
      </c>
      <c r="AT92" s="18">
        <f t="shared" si="230"/>
        <v>2.5441591626806925</v>
      </c>
      <c r="AU92" s="18">
        <f t="shared" si="230"/>
        <v>2.3497245214214368</v>
      </c>
      <c r="AV92" s="18">
        <f t="shared" si="230"/>
        <v>0.48674640380959033</v>
      </c>
      <c r="AW92" s="18">
        <f t="shared" si="230"/>
        <v>1.2627795313083112</v>
      </c>
      <c r="AX92" s="18">
        <f t="shared" si="231"/>
        <v>1.0870598475763549</v>
      </c>
      <c r="AZ92" s="18">
        <f t="shared" si="232"/>
        <v>1.0034381971613104</v>
      </c>
      <c r="BA92" s="18">
        <f t="shared" si="233"/>
        <v>2.7819905418742907</v>
      </c>
      <c r="BB92" s="18">
        <f t="shared" si="234"/>
        <v>3.4812073292455947</v>
      </c>
      <c r="BD92" t="str">
        <f t="shared" si="259"/>
        <v>35 Business and public service associate professionals</v>
      </c>
      <c r="BE92" s="18">
        <f t="shared" si="235"/>
        <v>-0.74736158404109521</v>
      </c>
      <c r="BF92" s="18">
        <f t="shared" si="235"/>
        <v>10.72732852440701</v>
      </c>
      <c r="BG92" s="18">
        <f t="shared" si="235"/>
        <v>-0.77072336187345991</v>
      </c>
      <c r="BH92" s="18">
        <f t="shared" si="235"/>
        <v>-2.3172131491022707E-2</v>
      </c>
      <c r="BI92" s="18">
        <f t="shared" si="236"/>
        <v>0.38133506741475642</v>
      </c>
      <c r="BK92" s="18">
        <f t="shared" si="237"/>
        <v>-0.27297953711571399</v>
      </c>
      <c r="BL92" s="18">
        <f t="shared" si="238"/>
        <v>2.3215685139162057</v>
      </c>
      <c r="BM92" s="18">
        <f t="shared" si="239"/>
        <v>2.1247123541780377</v>
      </c>
      <c r="BO92" t="str">
        <f t="shared" si="260"/>
        <v>35 Business and public service associate professionals</v>
      </c>
      <c r="BP92" s="18">
        <f t="shared" si="240"/>
        <v>-2.8477341804744594E-2</v>
      </c>
      <c r="BQ92" s="18">
        <f t="shared" si="240"/>
        <v>-3.1269073124100655</v>
      </c>
      <c r="BR92" s="18">
        <f t="shared" si="240"/>
        <v>-0.51972585264662419</v>
      </c>
      <c r="BS92" s="18">
        <f t="shared" si="240"/>
        <v>-1.2626091104047665</v>
      </c>
      <c r="BT92" s="18">
        <f t="shared" si="241"/>
        <v>-1.1488943364958426</v>
      </c>
      <c r="BV92" s="18">
        <f t="shared" si="242"/>
        <v>-1.015599811194523</v>
      </c>
      <c r="BW92" s="18">
        <f t="shared" si="243"/>
        <v>2.0727364955265282</v>
      </c>
      <c r="BX92" s="18">
        <f t="shared" si="244"/>
        <v>1.3254352724209051</v>
      </c>
      <c r="BZ92" t="str">
        <f t="shared" si="261"/>
        <v>35 Business and public service associate professionals</v>
      </c>
      <c r="CA92" s="18">
        <f t="shared" si="245"/>
        <v>-1.6241024405207805</v>
      </c>
      <c r="CB92" s="18">
        <f t="shared" si="245"/>
        <v>-7.7955749328584183</v>
      </c>
      <c r="CC92" s="18">
        <f t="shared" si="245"/>
        <v>-1.1037831934728515</v>
      </c>
      <c r="CD92" s="18">
        <f t="shared" si="245"/>
        <v>-4.2227910604695218</v>
      </c>
      <c r="CE92" s="18">
        <f t="shared" si="246"/>
        <v>-3.4884044806388292</v>
      </c>
      <c r="CG92" s="18">
        <f t="shared" si="247"/>
        <v>-3.1942076160204724</v>
      </c>
      <c r="CH92" s="18">
        <f t="shared" si="248"/>
        <v>1.7248325884715809</v>
      </c>
      <c r="CI92" s="18">
        <f t="shared" si="249"/>
        <v>-0.64921781989093486</v>
      </c>
      <c r="CK92" t="str">
        <f t="shared" si="262"/>
        <v>35 Business and public service associate professionals</v>
      </c>
      <c r="CL92" s="18">
        <f t="shared" si="250"/>
        <v>3.0042296209170427</v>
      </c>
      <c r="CM92" s="18">
        <f t="shared" si="250"/>
        <v>1.0228377464871485E-2</v>
      </c>
      <c r="CN92" s="18">
        <f t="shared" si="250"/>
        <v>1.1467147561333269</v>
      </c>
      <c r="CO92" s="18">
        <f t="shared" si="250"/>
        <v>2.8147260699076915</v>
      </c>
      <c r="CP92" s="18">
        <f t="shared" si="251"/>
        <v>2.1138814849654075</v>
      </c>
      <c r="CR92" s="18">
        <f t="shared" si="252"/>
        <v>2.2556881322776334</v>
      </c>
      <c r="CS92" s="18">
        <f t="shared" si="253"/>
        <v>1.9404996580157041</v>
      </c>
      <c r="CT92" s="18">
        <f t="shared" si="254"/>
        <v>3.7277690089817517</v>
      </c>
    </row>
    <row r="93" spans="1:98" x14ac:dyDescent="0.2">
      <c r="A93" t="str">
        <f t="shared" si="209"/>
        <v>41 Administrative occupations</v>
      </c>
      <c r="B93" s="18">
        <f t="shared" si="210"/>
        <v>3.7600928832323799</v>
      </c>
      <c r="C93" s="18">
        <f t="shared" si="210"/>
        <v>20.736760968277945</v>
      </c>
      <c r="D93" s="18">
        <f t="shared" si="210"/>
        <v>4.2324251860903939</v>
      </c>
      <c r="E93" s="18">
        <f t="shared" si="210"/>
        <v>3.522694511770208</v>
      </c>
      <c r="F93" s="18">
        <f t="shared" si="211"/>
        <v>4.7461545305886643</v>
      </c>
      <c r="H93" s="18">
        <f t="shared" si="212"/>
        <v>3.7587328119064845</v>
      </c>
      <c r="I93" s="18">
        <f t="shared" si="213"/>
        <v>3.7540907962301029</v>
      </c>
      <c r="J93" s="18">
        <f t="shared" si="214"/>
        <v>6.2346924707668672</v>
      </c>
      <c r="L93" t="str">
        <f t="shared" si="255"/>
        <v>41 Administrative occupations</v>
      </c>
      <c r="M93" s="18">
        <f t="shared" si="215"/>
        <v>4.7597875082542984</v>
      </c>
      <c r="N93" s="18">
        <f t="shared" si="215"/>
        <v>8.0844546795122429</v>
      </c>
      <c r="O93" s="18">
        <f t="shared" si="215"/>
        <v>4.687275012742087</v>
      </c>
      <c r="P93" s="18">
        <f t="shared" si="215"/>
        <v>2.9249744257839883</v>
      </c>
      <c r="Q93" s="18">
        <f t="shared" si="216"/>
        <v>3.7892860174946197</v>
      </c>
      <c r="S93" s="18">
        <f t="shared" si="217"/>
        <v>3.509086771919856</v>
      </c>
      <c r="T93" s="18">
        <f t="shared" si="218"/>
        <v>3.7704813370984969</v>
      </c>
      <c r="U93" s="18">
        <f t="shared" si="219"/>
        <v>6.0682080018273243</v>
      </c>
      <c r="W93" t="str">
        <f t="shared" si="256"/>
        <v>41 Administrative occupations</v>
      </c>
      <c r="X93" s="18">
        <f t="shared" si="220"/>
        <v>1.8300269191212415</v>
      </c>
      <c r="Y93" s="18">
        <f t="shared" si="220"/>
        <v>3.698588309379125</v>
      </c>
      <c r="Z93" s="18">
        <f t="shared" si="220"/>
        <v>3.1355674814713241</v>
      </c>
      <c r="AA93" s="18">
        <f t="shared" si="220"/>
        <v>1.8958398925403186</v>
      </c>
      <c r="AB93" s="18">
        <f t="shared" si="221"/>
        <v>2.3938165069167683</v>
      </c>
      <c r="AD93" s="18">
        <f t="shared" si="222"/>
        <v>2.3074177379504235</v>
      </c>
      <c r="AE93" s="18">
        <f t="shared" si="223"/>
        <v>3.5327346380196634</v>
      </c>
      <c r="AF93" s="18">
        <f t="shared" si="224"/>
        <v>5.0416364095150046</v>
      </c>
      <c r="AH93" t="str">
        <f t="shared" si="257"/>
        <v>41 Administrative occupations</v>
      </c>
      <c r="AI93" s="18">
        <f t="shared" si="225"/>
        <v>2.4300399816977514</v>
      </c>
      <c r="AJ93" s="18">
        <f t="shared" si="225"/>
        <v>5.7836550276794352</v>
      </c>
      <c r="AK93" s="18">
        <f t="shared" si="225"/>
        <v>2.5749026099300298</v>
      </c>
      <c r="AL93" s="18">
        <f t="shared" si="225"/>
        <v>1.7663306763149089</v>
      </c>
      <c r="AM93" s="18">
        <f t="shared" si="226"/>
        <v>2.2654846257756933</v>
      </c>
      <c r="AO93" s="18">
        <f t="shared" si="227"/>
        <v>2.0351439652125158</v>
      </c>
      <c r="AP93" s="18">
        <f t="shared" si="228"/>
        <v>3.5819028772554162</v>
      </c>
      <c r="AQ93" s="18">
        <f t="shared" si="229"/>
        <v>4.895768327695027</v>
      </c>
      <c r="AS93" t="str">
        <f t="shared" si="258"/>
        <v>41 Administrative occupations</v>
      </c>
      <c r="AT93" s="18">
        <f t="shared" si="230"/>
        <v>1.6107918738696769</v>
      </c>
      <c r="AU93" s="18">
        <f t="shared" si="230"/>
        <v>4.9906397951282155</v>
      </c>
      <c r="AV93" s="18">
        <f t="shared" si="230"/>
        <v>1.2837602093213496</v>
      </c>
      <c r="AW93" s="18">
        <f t="shared" si="230"/>
        <v>1.5979585754866354</v>
      </c>
      <c r="AX93" s="18">
        <f t="shared" si="231"/>
        <v>1.7082583574789423</v>
      </c>
      <c r="AZ93" s="18">
        <f t="shared" si="232"/>
        <v>1.4931176365440502</v>
      </c>
      <c r="BA93" s="18">
        <f t="shared" si="233"/>
        <v>3.2595614767405356</v>
      </c>
      <c r="BB93" s="18">
        <f t="shared" si="234"/>
        <v>4.2495708577739544</v>
      </c>
      <c r="BD93" t="str">
        <f t="shared" si="259"/>
        <v>41 Administrative occupations</v>
      </c>
      <c r="BE93" s="18">
        <f t="shared" si="235"/>
        <v>-2.2424805988465191</v>
      </c>
      <c r="BF93" s="18">
        <f t="shared" si="235"/>
        <v>8.9290070948137448</v>
      </c>
      <c r="BG93" s="18">
        <f t="shared" si="235"/>
        <v>-0.83997567235466475</v>
      </c>
      <c r="BH93" s="18">
        <f t="shared" si="235"/>
        <v>-2.2069631595025396</v>
      </c>
      <c r="BI93" s="18">
        <f t="shared" si="236"/>
        <v>-1.1175713061266079</v>
      </c>
      <c r="BK93" s="18">
        <f t="shared" si="237"/>
        <v>-1.7534074680939371</v>
      </c>
      <c r="BL93" s="18">
        <f t="shared" si="238"/>
        <v>2.4902070690786759</v>
      </c>
      <c r="BM93" s="18">
        <f t="shared" si="239"/>
        <v>1.2965556839842796</v>
      </c>
      <c r="BO93" t="str">
        <f t="shared" si="260"/>
        <v>41 Administrative occupations</v>
      </c>
      <c r="BP93" s="18">
        <f t="shared" si="240"/>
        <v>-3.198448905361384</v>
      </c>
      <c r="BQ93" s="18">
        <f t="shared" si="240"/>
        <v>2.490306282489918E-2</v>
      </c>
      <c r="BR93" s="18">
        <f t="shared" si="240"/>
        <v>-0.89472883633583411</v>
      </c>
      <c r="BS93" s="18">
        <f t="shared" si="240"/>
        <v>-3.7427343735738861</v>
      </c>
      <c r="BT93" s="18">
        <f t="shared" si="241"/>
        <v>-2.6282568752652224</v>
      </c>
      <c r="BV93" s="18">
        <f t="shared" si="242"/>
        <v>-2.8026110626106826</v>
      </c>
      <c r="BW93" s="18">
        <f t="shared" si="243"/>
        <v>2.0699679164356777</v>
      </c>
      <c r="BX93" s="18">
        <f t="shared" si="244"/>
        <v>8.3784015534549283E-2</v>
      </c>
      <c r="BZ93" t="str">
        <f t="shared" si="261"/>
        <v>41 Administrative occupations</v>
      </c>
      <c r="CA93" s="18">
        <f t="shared" si="245"/>
        <v>-2.9971141749571717</v>
      </c>
      <c r="CB93" s="18">
        <f t="shared" si="245"/>
        <v>-13.823279845437664</v>
      </c>
      <c r="CC93" s="18">
        <f t="shared" si="245"/>
        <v>-4.6258557336535162</v>
      </c>
      <c r="CD93" s="18">
        <f t="shared" si="245"/>
        <v>-9.9902677950499665</v>
      </c>
      <c r="CE93" s="18">
        <f t="shared" si="246"/>
        <v>-8.5960696854507024</v>
      </c>
      <c r="CG93" s="18">
        <f t="shared" si="247"/>
        <v>-8.2365222611578197</v>
      </c>
      <c r="CH93" s="18">
        <f t="shared" si="248"/>
        <v>1.4249955345754906</v>
      </c>
      <c r="CI93" s="18">
        <f t="shared" si="249"/>
        <v>-4.3660111166985205</v>
      </c>
      <c r="CK93" t="str">
        <f t="shared" si="262"/>
        <v>41 Administrative occupations</v>
      </c>
      <c r="CL93" s="18">
        <f t="shared" si="250"/>
        <v>1.7178264526006126</v>
      </c>
      <c r="CM93" s="18">
        <f t="shared" si="250"/>
        <v>-6.7168205096382883</v>
      </c>
      <c r="CN93" s="18">
        <f t="shared" si="250"/>
        <v>-4.6857915080207091</v>
      </c>
      <c r="CO93" s="18">
        <f t="shared" si="250"/>
        <v>-2.8027648389578053</v>
      </c>
      <c r="CP93" s="18">
        <f t="shared" si="251"/>
        <v>-3.6430227374821267</v>
      </c>
      <c r="CR93" s="18">
        <f t="shared" si="252"/>
        <v>-3.4345379655522978</v>
      </c>
      <c r="CS93" s="18">
        <f t="shared" si="253"/>
        <v>1.2216905918788656</v>
      </c>
      <c r="CT93" s="18">
        <f t="shared" si="254"/>
        <v>-1.5443138953187829</v>
      </c>
    </row>
    <row r="94" spans="1:98" x14ac:dyDescent="0.2">
      <c r="A94" t="str">
        <f t="shared" si="209"/>
        <v>42 Secretarial and related occupations</v>
      </c>
      <c r="B94" s="18">
        <f t="shared" si="210"/>
        <v>7.3282553430745523</v>
      </c>
      <c r="C94" s="18">
        <f t="shared" si="210"/>
        <v>1.4896492936605554</v>
      </c>
      <c r="D94" s="18">
        <f t="shared" si="210"/>
        <v>9.737333846024999</v>
      </c>
      <c r="E94" s="18">
        <f t="shared" si="210"/>
        <v>6.5179144314814197</v>
      </c>
      <c r="F94" s="18">
        <f t="shared" si="211"/>
        <v>7.1892593306462471</v>
      </c>
      <c r="H94" s="18">
        <f t="shared" si="212"/>
        <v>7.5804205980215755</v>
      </c>
      <c r="I94" s="18">
        <f t="shared" si="213"/>
        <v>5.6068744667722825</v>
      </c>
      <c r="J94" s="18">
        <f t="shared" si="214"/>
        <v>10.142045502269603</v>
      </c>
      <c r="L94" t="str">
        <f t="shared" si="255"/>
        <v>42 Secretarial and related occupations</v>
      </c>
      <c r="M94" s="18">
        <f t="shared" si="215"/>
        <v>3.8242895065129234</v>
      </c>
      <c r="N94" s="18">
        <f t="shared" si="215"/>
        <v>4.970743890886542</v>
      </c>
      <c r="O94" s="18">
        <f t="shared" si="215"/>
        <v>6.6964339017558938</v>
      </c>
      <c r="P94" s="18">
        <f t="shared" si="215"/>
        <v>1.9042037707705628</v>
      </c>
      <c r="Q94" s="18">
        <f t="shared" si="216"/>
        <v>3.5699281019821338</v>
      </c>
      <c r="S94" s="18">
        <f t="shared" si="217"/>
        <v>3.4772078227681025</v>
      </c>
      <c r="T94" s="18">
        <f t="shared" si="218"/>
        <v>4.1882978048785269</v>
      </c>
      <c r="U94" s="18">
        <f t="shared" si="219"/>
        <v>6.3563705048262475</v>
      </c>
      <c r="W94" t="str">
        <f t="shared" si="256"/>
        <v>42 Secretarial and related occupations</v>
      </c>
      <c r="X94" s="18">
        <f t="shared" si="220"/>
        <v>0.68191195948794636</v>
      </c>
      <c r="Y94" s="18">
        <f t="shared" si="220"/>
        <v>1.8952964756194568</v>
      </c>
      <c r="Z94" s="18">
        <f t="shared" si="220"/>
        <v>5.0112870281715738</v>
      </c>
      <c r="AA94" s="18">
        <f t="shared" si="220"/>
        <v>3.9977981277013575</v>
      </c>
      <c r="AB94" s="18">
        <f t="shared" si="221"/>
        <v>4.1803873808258007</v>
      </c>
      <c r="AD94" s="18">
        <f t="shared" si="222"/>
        <v>4.3345362482001937</v>
      </c>
      <c r="AE94" s="18">
        <f t="shared" si="223"/>
        <v>4.2565738242267726</v>
      </c>
      <c r="AF94" s="18">
        <f t="shared" si="224"/>
        <v>6.9988226789909902</v>
      </c>
      <c r="AH94" t="str">
        <f t="shared" si="257"/>
        <v>42 Secretarial and related occupations</v>
      </c>
      <c r="AI94" s="18">
        <f t="shared" si="225"/>
        <v>0.65385798766375292</v>
      </c>
      <c r="AJ94" s="18">
        <f t="shared" si="225"/>
        <v>3.3199022811609025</v>
      </c>
      <c r="AK94" s="18">
        <f t="shared" si="225"/>
        <v>3.0320263609475262</v>
      </c>
      <c r="AL94" s="18">
        <f t="shared" si="225"/>
        <v>1.5979349757816674</v>
      </c>
      <c r="AM94" s="18">
        <f t="shared" si="226"/>
        <v>2.1511770199143632</v>
      </c>
      <c r="AO94" s="18">
        <f t="shared" si="227"/>
        <v>2.0737337204592921</v>
      </c>
      <c r="AP94" s="18">
        <f t="shared" si="228"/>
        <v>3.6553572748959207</v>
      </c>
      <c r="AQ94" s="18">
        <f t="shared" si="229"/>
        <v>4.9834050271805763</v>
      </c>
      <c r="AS94" t="str">
        <f t="shared" si="258"/>
        <v>42 Secretarial and related occupations</v>
      </c>
      <c r="AT94" s="18">
        <f t="shared" si="230"/>
        <v>-0.20009375607124014</v>
      </c>
      <c r="AU94" s="18">
        <f t="shared" si="230"/>
        <v>3.4727954271688954</v>
      </c>
      <c r="AV94" s="18">
        <f t="shared" si="230"/>
        <v>2.7902273067166306</v>
      </c>
      <c r="AW94" s="18">
        <f t="shared" si="230"/>
        <v>0.47722793406386188</v>
      </c>
      <c r="AX94" s="18">
        <f t="shared" si="231"/>
        <v>1.3803672581448767</v>
      </c>
      <c r="AZ94" s="18">
        <f t="shared" si="232"/>
        <v>1.2423860716243906</v>
      </c>
      <c r="BA94" s="18">
        <f t="shared" si="233"/>
        <v>3.3995674938295473</v>
      </c>
      <c r="BB94" s="18">
        <f t="shared" si="234"/>
        <v>4.203747527472701</v>
      </c>
      <c r="BD94" t="str">
        <f t="shared" si="259"/>
        <v>42 Secretarial and related occupations</v>
      </c>
      <c r="BE94" s="18">
        <f t="shared" si="235"/>
        <v>-3.0021008183111042</v>
      </c>
      <c r="BF94" s="18">
        <f t="shared" si="235"/>
        <v>4.0895224116520579</v>
      </c>
      <c r="BG94" s="18">
        <f t="shared" si="235"/>
        <v>-1.6059218977059753</v>
      </c>
      <c r="BH94" s="18">
        <f t="shared" si="235"/>
        <v>-14.852704907648405</v>
      </c>
      <c r="BI94" s="18">
        <f t="shared" si="236"/>
        <v>-9.7914870173328126</v>
      </c>
      <c r="BK94" s="18">
        <f t="shared" si="237"/>
        <v>-10.648148172791672</v>
      </c>
      <c r="BL94" s="18">
        <f t="shared" si="238"/>
        <v>1.9384679090936441</v>
      </c>
      <c r="BM94" s="18">
        <f t="shared" si="239"/>
        <v>-4.2845567669966496</v>
      </c>
      <c r="BO94" t="str">
        <f t="shared" si="260"/>
        <v>42 Secretarial and related occupations</v>
      </c>
      <c r="BP94" s="18">
        <f t="shared" si="240"/>
        <v>-6.8636085473134933</v>
      </c>
      <c r="BQ94" s="18">
        <f t="shared" si="240"/>
        <v>-2.6706244936549495</v>
      </c>
      <c r="BR94" s="18">
        <f t="shared" si="240"/>
        <v>-6.0657203081422972</v>
      </c>
      <c r="BS94" s="18">
        <f t="shared" si="240"/>
        <v>-14.98708998637972</v>
      </c>
      <c r="BT94" s="18">
        <f t="shared" si="241"/>
        <v>-11.549390119370074</v>
      </c>
      <c r="BV94" s="18">
        <f t="shared" si="242"/>
        <v>-12.111653993781967</v>
      </c>
      <c r="BW94" s="18">
        <f t="shared" si="243"/>
        <v>1.452808752857182</v>
      </c>
      <c r="BX94" s="18">
        <f t="shared" si="244"/>
        <v>-6.1531206872868394</v>
      </c>
      <c r="BZ94" t="str">
        <f t="shared" si="261"/>
        <v>42 Secretarial and related occupations</v>
      </c>
      <c r="CA94" s="18">
        <f t="shared" si="245"/>
        <v>-3.0709704537164928</v>
      </c>
      <c r="CB94" s="18">
        <f t="shared" si="245"/>
        <v>-18.094073679228771</v>
      </c>
      <c r="CC94" s="18">
        <f t="shared" si="245"/>
        <v>-15.53905809163254</v>
      </c>
      <c r="CD94" s="18">
        <f t="shared" si="245"/>
        <v>-17.268938113875521</v>
      </c>
      <c r="CE94" s="18">
        <f t="shared" si="246"/>
        <v>-16.784340920368113</v>
      </c>
      <c r="CG94" s="18">
        <f t="shared" si="247"/>
        <v>-16.69628442019928</v>
      </c>
      <c r="CH94" s="18">
        <f t="shared" si="248"/>
        <v>1.0040307421689709</v>
      </c>
      <c r="CI94" s="18">
        <f t="shared" si="249"/>
        <v>-9.4331418936467344</v>
      </c>
      <c r="CK94" t="str">
        <f t="shared" si="262"/>
        <v>42 Secretarial and related occupations</v>
      </c>
      <c r="CL94" s="18">
        <f t="shared" si="250"/>
        <v>1.7589512251759754</v>
      </c>
      <c r="CM94" s="18">
        <f t="shared" si="250"/>
        <v>-6.4536007115122089</v>
      </c>
      <c r="CN94" s="18">
        <f t="shared" si="250"/>
        <v>-5.0232279004844056</v>
      </c>
      <c r="CO94" s="18">
        <f t="shared" si="250"/>
        <v>-5.4082990511176154</v>
      </c>
      <c r="CP94" s="18">
        <f t="shared" si="251"/>
        <v>-5.3538879575649512</v>
      </c>
      <c r="CR94" s="18">
        <f t="shared" si="252"/>
        <v>-5.2801157832993217</v>
      </c>
      <c r="CS94" s="18">
        <f t="shared" si="253"/>
        <v>1.4228289567693508</v>
      </c>
      <c r="CT94" s="18">
        <f t="shared" si="254"/>
        <v>-2.5453167539173926</v>
      </c>
    </row>
    <row r="95" spans="1:98" x14ac:dyDescent="0.2">
      <c r="A95" t="str">
        <f t="shared" si="209"/>
        <v>51 Skilled agricultural and related trades</v>
      </c>
      <c r="B95" s="18">
        <f t="shared" si="210"/>
        <v>5.0049857083339644</v>
      </c>
      <c r="C95" s="18">
        <f t="shared" si="210"/>
        <v>-10.035146924762516</v>
      </c>
      <c r="D95" s="18">
        <f t="shared" si="210"/>
        <v>3.8757734961930135</v>
      </c>
      <c r="E95" s="18">
        <f t="shared" si="210"/>
        <v>2.2974369686455942</v>
      </c>
      <c r="F95" s="18">
        <f t="shared" si="211"/>
        <v>1.9660826312820179</v>
      </c>
      <c r="H95" s="18">
        <f t="shared" si="212"/>
        <v>2.8208663247600407</v>
      </c>
      <c r="I95" s="18">
        <f t="shared" si="213"/>
        <v>4.4532623730398235</v>
      </c>
      <c r="J95" s="18">
        <f t="shared" si="214"/>
        <v>6.1274735277678793</v>
      </c>
      <c r="L95" t="str">
        <f t="shared" si="255"/>
        <v>51 Skilled agricultural and related trades</v>
      </c>
      <c r="M95" s="18">
        <f t="shared" si="215"/>
        <v>6.8644098322817593</v>
      </c>
      <c r="N95" s="18">
        <f t="shared" si="215"/>
        <v>-29.605762485921161</v>
      </c>
      <c r="O95" s="18">
        <f t="shared" si="215"/>
        <v>0.98995897630198559</v>
      </c>
      <c r="P95" s="18">
        <f t="shared" si="215"/>
        <v>2.8803302892933313</v>
      </c>
      <c r="Q95" s="18">
        <f t="shared" si="216"/>
        <v>-0.11144648477543484</v>
      </c>
      <c r="S95" s="18">
        <f t="shared" si="217"/>
        <v>2.2463072359317326</v>
      </c>
      <c r="T95" s="18">
        <f t="shared" si="218"/>
        <v>3.4556076448110984</v>
      </c>
      <c r="U95" s="18">
        <f t="shared" si="219"/>
        <v>4.936174541510141</v>
      </c>
      <c r="W95" t="str">
        <f t="shared" si="256"/>
        <v>51 Skilled agricultural and related trades</v>
      </c>
      <c r="X95" s="18">
        <f t="shared" si="220"/>
        <v>4.2163786768540712</v>
      </c>
      <c r="Y95" s="18">
        <f t="shared" si="220"/>
        <v>-14.168923411908029</v>
      </c>
      <c r="Z95" s="18">
        <f t="shared" si="220"/>
        <v>2.6051847193830024</v>
      </c>
      <c r="AA95" s="18">
        <f t="shared" si="220"/>
        <v>3.6927922961799808</v>
      </c>
      <c r="AB95" s="18">
        <f t="shared" si="221"/>
        <v>2.1376942035852942</v>
      </c>
      <c r="AD95" s="18">
        <f t="shared" si="222"/>
        <v>3.3289814835168796</v>
      </c>
      <c r="AE95" s="18">
        <f t="shared" si="223"/>
        <v>4.2762256111457342</v>
      </c>
      <c r="AF95" s="18">
        <f t="shared" si="224"/>
        <v>6.3226552731473928</v>
      </c>
      <c r="AH95" t="str">
        <f t="shared" si="257"/>
        <v>51 Skilled agricultural and related trades</v>
      </c>
      <c r="AI95" s="18">
        <f t="shared" si="225"/>
        <v>6.8831917122591957</v>
      </c>
      <c r="AJ95" s="18">
        <f t="shared" si="225"/>
        <v>-27.877544363846706</v>
      </c>
      <c r="AK95" s="18">
        <f t="shared" si="225"/>
        <v>1.0083256593003576</v>
      </c>
      <c r="AL95" s="18">
        <f t="shared" si="225"/>
        <v>2.722350060248635</v>
      </c>
      <c r="AM95" s="18">
        <f t="shared" si="226"/>
        <v>-5.0272485716518212E-2</v>
      </c>
      <c r="AO95" s="18">
        <f t="shared" si="227"/>
        <v>2.1478010034363004</v>
      </c>
      <c r="AP95" s="18">
        <f t="shared" si="228"/>
        <v>4.1093124198413156</v>
      </c>
      <c r="AQ95" s="18">
        <f t="shared" si="229"/>
        <v>5.412831295439724</v>
      </c>
      <c r="AS95" t="str">
        <f t="shared" si="258"/>
        <v>51 Skilled agricultural and related trades</v>
      </c>
      <c r="AT95" s="18">
        <f t="shared" si="230"/>
        <v>9.921669724667348</v>
      </c>
      <c r="AU95" s="18">
        <f t="shared" si="230"/>
        <v>-29.775520650117215</v>
      </c>
      <c r="AV95" s="18">
        <f t="shared" si="230"/>
        <v>0.15731276342436651</v>
      </c>
      <c r="AW95" s="18">
        <f t="shared" si="230"/>
        <v>2.9338234460782431</v>
      </c>
      <c r="AX95" s="18">
        <f t="shared" si="231"/>
        <v>-0.35220778698707988</v>
      </c>
      <c r="AZ95" s="18">
        <f t="shared" si="232"/>
        <v>1.9998714650796501</v>
      </c>
      <c r="BA95" s="18">
        <f t="shared" si="233"/>
        <v>3.7045309816579053</v>
      </c>
      <c r="BB95" s="18">
        <f t="shared" si="234"/>
        <v>4.9751006316137936</v>
      </c>
      <c r="BD95" t="str">
        <f t="shared" si="259"/>
        <v>51 Skilled agricultural and related trades</v>
      </c>
      <c r="BE95" s="18">
        <f t="shared" si="235"/>
        <v>0.49614071422472428</v>
      </c>
      <c r="BF95" s="18">
        <f t="shared" si="235"/>
        <v>-23.55880673136155</v>
      </c>
      <c r="BG95" s="18">
        <f t="shared" si="235"/>
        <v>-1.5142767261162482</v>
      </c>
      <c r="BH95" s="18">
        <f t="shared" si="235"/>
        <v>6.9077322842936439E-2</v>
      </c>
      <c r="BI95" s="18">
        <f t="shared" si="236"/>
        <v>-2.0905636613414935</v>
      </c>
      <c r="BK95" s="18">
        <f t="shared" si="237"/>
        <v>-0.46151573430962545</v>
      </c>
      <c r="BL95" s="18">
        <f t="shared" si="238"/>
        <v>2.7690903006492684</v>
      </c>
      <c r="BM95" s="18">
        <f t="shared" si="239"/>
        <v>2.4576866710638079</v>
      </c>
      <c r="BO95" t="str">
        <f t="shared" si="260"/>
        <v>51 Skilled agricultural and related trades</v>
      </c>
      <c r="BP95" s="18">
        <f t="shared" si="240"/>
        <v>3.8332160230093448</v>
      </c>
      <c r="BQ95" s="18">
        <f t="shared" si="240"/>
        <v>-34.90356204116182</v>
      </c>
      <c r="BR95" s="18">
        <f t="shared" si="240"/>
        <v>-1.4367056617159424E-2</v>
      </c>
      <c r="BS95" s="18">
        <f t="shared" si="240"/>
        <v>0.19056779486372744</v>
      </c>
      <c r="BT95" s="18">
        <f t="shared" si="241"/>
        <v>-2.5359171781498602</v>
      </c>
      <c r="BV95" s="18">
        <f t="shared" si="242"/>
        <v>0.12220954869246459</v>
      </c>
      <c r="BW95" s="18">
        <f t="shared" si="243"/>
        <v>2.8578952802723823</v>
      </c>
      <c r="BX95" s="18">
        <f t="shared" si="244"/>
        <v>2.9405093331220433</v>
      </c>
      <c r="BZ95" t="str">
        <f t="shared" si="261"/>
        <v>51 Skilled agricultural and related trades</v>
      </c>
      <c r="CA95" s="18">
        <f t="shared" si="245"/>
        <v>-0.1306528935458795</v>
      </c>
      <c r="CB95" s="18">
        <f t="shared" si="245"/>
        <v>-25.307917019862948</v>
      </c>
      <c r="CC95" s="18">
        <f t="shared" si="245"/>
        <v>-0.78354902841516472</v>
      </c>
      <c r="CD95" s="18">
        <f t="shared" si="245"/>
        <v>1.1984315847064275</v>
      </c>
      <c r="CE95" s="18">
        <f t="shared" si="246"/>
        <v>-1.3162426500375246</v>
      </c>
      <c r="CG95" s="18">
        <f t="shared" si="247"/>
        <v>0.53341079993913798</v>
      </c>
      <c r="CH95" s="18">
        <f t="shared" si="248"/>
        <v>2.5261732723729668</v>
      </c>
      <c r="CI95" s="18">
        <f t="shared" si="249"/>
        <v>2.9066657145971231</v>
      </c>
      <c r="CK95" t="str">
        <f t="shared" si="262"/>
        <v>51 Skilled agricultural and related trades</v>
      </c>
      <c r="CL95" s="18">
        <f t="shared" si="250"/>
        <v>8.295321441409742</v>
      </c>
      <c r="CM95" s="18">
        <f t="shared" si="250"/>
        <v>-42.534722175403473</v>
      </c>
      <c r="CN95" s="18">
        <f t="shared" si="250"/>
        <v>0.85499712106005266</v>
      </c>
      <c r="CO95" s="18">
        <f t="shared" si="250"/>
        <v>-5.3135821021331857</v>
      </c>
      <c r="CP95" s="18">
        <f t="shared" si="251"/>
        <v>-6.3952057626912033</v>
      </c>
      <c r="CR95" s="18">
        <f t="shared" si="252"/>
        <v>-3.3004918528456884</v>
      </c>
      <c r="CS95" s="18">
        <f t="shared" si="253"/>
        <v>1.6261402907158828</v>
      </c>
      <c r="CT95" s="18">
        <f t="shared" si="254"/>
        <v>-0.86215737483041899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3.0703253357993621</v>
      </c>
      <c r="C96" s="18">
        <f t="shared" si="210"/>
        <v>7.8620768408446562</v>
      </c>
      <c r="D96" s="18">
        <f t="shared" si="210"/>
        <v>0.94900900727712401</v>
      </c>
      <c r="E96" s="18">
        <f t="shared" si="210"/>
        <v>3.0039925801335521</v>
      </c>
      <c r="F96" s="18">
        <f t="shared" si="211"/>
        <v>2.6526060175115385</v>
      </c>
      <c r="H96" s="18">
        <f t="shared" si="212"/>
        <v>2.3143915516246727</v>
      </c>
      <c r="I96" s="18">
        <f t="shared" si="213"/>
        <v>2.8461961875895003</v>
      </c>
      <c r="J96" s="18">
        <f t="shared" si="214"/>
        <v>4.491373508496177</v>
      </c>
      <c r="L96" t="str">
        <f t="shared" si="255"/>
        <v>52 Skilled metal, electrical and electronic trades</v>
      </c>
      <c r="M96" s="18">
        <f t="shared" si="215"/>
        <v>6.0297281874990061</v>
      </c>
      <c r="N96" s="18">
        <f t="shared" si="215"/>
        <v>-8.5839878408416563</v>
      </c>
      <c r="O96" s="18">
        <f t="shared" si="215"/>
        <v>6.3587608736494383</v>
      </c>
      <c r="P96" s="18">
        <f t="shared" si="215"/>
        <v>5.2837503180813927</v>
      </c>
      <c r="Q96" s="18">
        <f t="shared" si="216"/>
        <v>4.6902845361253664</v>
      </c>
      <c r="S96" s="18">
        <f t="shared" si="217"/>
        <v>5.6408744297570701</v>
      </c>
      <c r="T96" s="18">
        <f t="shared" si="218"/>
        <v>4.0188691480133931</v>
      </c>
      <c r="U96" s="18">
        <f t="shared" si="219"/>
        <v>7.7959852623748382</v>
      </c>
      <c r="W96" t="str">
        <f t="shared" si="256"/>
        <v>52 Skilled metal, electrical and electronic trades</v>
      </c>
      <c r="X96" s="18">
        <f t="shared" si="220"/>
        <v>4.0815617811746918</v>
      </c>
      <c r="Y96" s="18">
        <f t="shared" si="220"/>
        <v>-17.724398585523605</v>
      </c>
      <c r="Z96" s="18">
        <f t="shared" si="220"/>
        <v>3.1685872637058354</v>
      </c>
      <c r="AA96" s="18">
        <f t="shared" si="220"/>
        <v>2.405245716408988</v>
      </c>
      <c r="AB96" s="18">
        <f t="shared" si="221"/>
        <v>1.2486888046289613</v>
      </c>
      <c r="AD96" s="18">
        <f t="shared" si="222"/>
        <v>2.659063276995921</v>
      </c>
      <c r="AE96" s="18">
        <f t="shared" si="223"/>
        <v>3.3161918666618995</v>
      </c>
      <c r="AF96" s="18">
        <f t="shared" si="224"/>
        <v>5.1160100014697507</v>
      </c>
      <c r="AH96" t="str">
        <f t="shared" si="257"/>
        <v>52 Skilled metal, electrical and electronic trades</v>
      </c>
      <c r="AI96" s="18">
        <f t="shared" si="225"/>
        <v>4.363766880454989</v>
      </c>
      <c r="AJ96" s="18">
        <f t="shared" si="225"/>
        <v>-14.869796659601619</v>
      </c>
      <c r="AK96" s="18">
        <f t="shared" si="225"/>
        <v>1.9752492802807664</v>
      </c>
      <c r="AL96" s="18">
        <f t="shared" si="225"/>
        <v>2.4698767276879252</v>
      </c>
      <c r="AM96" s="18">
        <f t="shared" si="226"/>
        <v>1.1363976134409315</v>
      </c>
      <c r="AO96" s="18">
        <f t="shared" si="227"/>
        <v>2.3047349101078307</v>
      </c>
      <c r="AP96" s="18">
        <f t="shared" si="228"/>
        <v>2.9709338005051045</v>
      </c>
      <c r="AQ96" s="18">
        <f t="shared" si="229"/>
        <v>4.584344518772987</v>
      </c>
      <c r="AS96" t="str">
        <f t="shared" si="258"/>
        <v>52 Skilled metal, electrical and electronic trades</v>
      </c>
      <c r="AT96" s="18">
        <f t="shared" si="230"/>
        <v>3.82451682979843</v>
      </c>
      <c r="AU96" s="18">
        <f t="shared" si="230"/>
        <v>-11.227311801912354</v>
      </c>
      <c r="AV96" s="18">
        <f t="shared" si="230"/>
        <v>1.0251483527102145</v>
      </c>
      <c r="AW96" s="18">
        <f t="shared" si="230"/>
        <v>2.1006078495495073</v>
      </c>
      <c r="AX96" s="18">
        <f t="shared" si="231"/>
        <v>0.87751683339130082</v>
      </c>
      <c r="AZ96" s="18">
        <f t="shared" si="232"/>
        <v>1.7408552471870564</v>
      </c>
      <c r="BA96" s="18">
        <f t="shared" si="233"/>
        <v>2.8463655876330041</v>
      </c>
      <c r="BB96" s="18">
        <f t="shared" si="234"/>
        <v>4.0690055911355882</v>
      </c>
      <c r="BD96" t="str">
        <f t="shared" si="259"/>
        <v>52 Skilled metal, electrical and electronic trades</v>
      </c>
      <c r="BE96" s="18">
        <f t="shared" si="235"/>
        <v>-0.2111562794683608</v>
      </c>
      <c r="BF96" s="18">
        <f t="shared" si="235"/>
        <v>-5.8191901045424599</v>
      </c>
      <c r="BG96" s="18">
        <f t="shared" si="235"/>
        <v>-0.22993599607278314</v>
      </c>
      <c r="BH96" s="18">
        <f t="shared" si="235"/>
        <v>-0.28763107318394709</v>
      </c>
      <c r="BI96" s="18">
        <f t="shared" si="236"/>
        <v>-0.6247175504975111</v>
      </c>
      <c r="BK96" s="18">
        <f t="shared" si="237"/>
        <v>-0.2684030888705391</v>
      </c>
      <c r="BL96" s="18">
        <f t="shared" si="238"/>
        <v>1.9632890733655151</v>
      </c>
      <c r="BM96" s="18">
        <f t="shared" si="239"/>
        <v>1.7598245348497299</v>
      </c>
      <c r="BO96" t="str">
        <f t="shared" si="260"/>
        <v>52 Skilled metal, electrical and electronic trades</v>
      </c>
      <c r="BP96" s="18">
        <f t="shared" si="240"/>
        <v>2.7506801296318661</v>
      </c>
      <c r="BQ96" s="18">
        <f t="shared" si="240"/>
        <v>-19.306288283856897</v>
      </c>
      <c r="BR96" s="18">
        <f t="shared" si="240"/>
        <v>7.8419615654690134E-2</v>
      </c>
      <c r="BS96" s="18">
        <f t="shared" si="240"/>
        <v>-1.0346790436243425</v>
      </c>
      <c r="BT96" s="18">
        <f t="shared" si="241"/>
        <v>-1.947026978901456</v>
      </c>
      <c r="BV96" s="18">
        <f t="shared" si="242"/>
        <v>-0.66502857673523819</v>
      </c>
      <c r="BW96" s="18">
        <f t="shared" si="243"/>
        <v>2.0211307967797687</v>
      </c>
      <c r="BX96" s="18">
        <f t="shared" si="244"/>
        <v>1.5247616704460176</v>
      </c>
      <c r="BZ96" t="str">
        <f t="shared" si="261"/>
        <v>52 Skilled metal, electrical and electronic trades</v>
      </c>
      <c r="CA96" s="18">
        <f t="shared" si="245"/>
        <v>-3.2991457064833973</v>
      </c>
      <c r="CB96" s="18">
        <f t="shared" si="245"/>
        <v>-16.924994043398421</v>
      </c>
      <c r="CC96" s="18">
        <f t="shared" si="245"/>
        <v>0.22049397289989336</v>
      </c>
      <c r="CD96" s="18">
        <f t="shared" si="245"/>
        <v>-5.0719651818236677</v>
      </c>
      <c r="CE96" s="18">
        <f t="shared" si="246"/>
        <v>-4.2503106363874332</v>
      </c>
      <c r="CG96" s="18">
        <f t="shared" si="247"/>
        <v>-3.3396181356443067</v>
      </c>
      <c r="CH96" s="18">
        <f t="shared" si="248"/>
        <v>1.823002521972561</v>
      </c>
      <c r="CI96" s="18">
        <f t="shared" si="249"/>
        <v>-0.61181478277412271</v>
      </c>
      <c r="CK96" t="str">
        <f t="shared" si="262"/>
        <v>52 Skilled metal, electrical and electronic trades</v>
      </c>
      <c r="CL96" s="18">
        <f t="shared" si="250"/>
        <v>3.7420139360402782</v>
      </c>
      <c r="CM96" s="18">
        <f t="shared" si="250"/>
        <v>-21.538170738012084</v>
      </c>
      <c r="CN96" s="18">
        <f t="shared" si="250"/>
        <v>2.1122926682760612</v>
      </c>
      <c r="CO96" s="18">
        <f t="shared" si="250"/>
        <v>-3.2806260234852114</v>
      </c>
      <c r="CP96" s="18">
        <f t="shared" si="251"/>
        <v>-2.9045322245096594</v>
      </c>
      <c r="CR96" s="18">
        <f t="shared" si="252"/>
        <v>-1.5153996253297053</v>
      </c>
      <c r="CS96" s="18">
        <f t="shared" si="253"/>
        <v>1.6776401242265093</v>
      </c>
      <c r="CT96" s="18">
        <f t="shared" si="254"/>
        <v>0.50661653146653052</v>
      </c>
    </row>
    <row r="97" spans="1:98" x14ac:dyDescent="0.2">
      <c r="A97" t="str">
        <f t="shared" si="209"/>
        <v>53 Skilled construction and building trades</v>
      </c>
      <c r="B97" s="18">
        <f t="shared" si="210"/>
        <v>-7.9401776392687857</v>
      </c>
      <c r="C97" s="18">
        <f t="shared" si="210"/>
        <v>-10.63435955690213</v>
      </c>
      <c r="D97" s="18">
        <f t="shared" si="210"/>
        <v>7.0234062737917657</v>
      </c>
      <c r="E97" s="18">
        <f t="shared" si="210"/>
        <v>0.6833687685931622</v>
      </c>
      <c r="F97" s="18">
        <f t="shared" si="211"/>
        <v>1.8612174403107362</v>
      </c>
      <c r="H97" s="18">
        <f t="shared" si="212"/>
        <v>2.7538449893136807</v>
      </c>
      <c r="I97" s="18">
        <f t="shared" si="213"/>
        <v>3.3924914995698163</v>
      </c>
      <c r="J97" s="18">
        <f t="shared" si="214"/>
        <v>5.2436487982360447</v>
      </c>
      <c r="L97" t="str">
        <f t="shared" si="255"/>
        <v>53 Skilled construction and building trades</v>
      </c>
      <c r="M97" s="18">
        <f t="shared" si="215"/>
        <v>3.8172901804528481</v>
      </c>
      <c r="N97" s="18">
        <f t="shared" si="215"/>
        <v>0.24665832285435396</v>
      </c>
      <c r="O97" s="18">
        <f t="shared" si="215"/>
        <v>2.6865381850048387</v>
      </c>
      <c r="P97" s="18">
        <f t="shared" si="215"/>
        <v>2.0655805476306632</v>
      </c>
      <c r="Q97" s="18">
        <f t="shared" si="216"/>
        <v>2.1443644817847884</v>
      </c>
      <c r="S97" s="18">
        <f t="shared" si="217"/>
        <v>2.2721480787582404</v>
      </c>
      <c r="T97" s="18">
        <f t="shared" si="218"/>
        <v>3.2296807197893518</v>
      </c>
      <c r="U97" s="18">
        <f t="shared" si="219"/>
        <v>4.7699747793328751</v>
      </c>
      <c r="W97" t="str">
        <f t="shared" si="256"/>
        <v>53 Skilled construction and building trades</v>
      </c>
      <c r="X97" s="18">
        <f t="shared" si="220"/>
        <v>1.2978831881270469</v>
      </c>
      <c r="Y97" s="18">
        <f t="shared" si="220"/>
        <v>-10.13067488912286</v>
      </c>
      <c r="Z97" s="18">
        <f t="shared" si="220"/>
        <v>2.0465256694011558</v>
      </c>
      <c r="AA97" s="18">
        <f t="shared" si="220"/>
        <v>1.0234744557922282</v>
      </c>
      <c r="AB97" s="18">
        <f t="shared" si="221"/>
        <v>0.60373401297160179</v>
      </c>
      <c r="AD97" s="18">
        <f t="shared" si="222"/>
        <v>1.3633468152205008</v>
      </c>
      <c r="AE97" s="18">
        <f t="shared" si="223"/>
        <v>3.1892561557929522</v>
      </c>
      <c r="AF97" s="18">
        <f t="shared" si="224"/>
        <v>4.0984428485026703</v>
      </c>
      <c r="AH97" t="str">
        <f t="shared" si="257"/>
        <v>53 Skilled construction and building trades</v>
      </c>
      <c r="AI97" s="18">
        <f t="shared" si="225"/>
        <v>5.0344803354630097</v>
      </c>
      <c r="AJ97" s="18">
        <f t="shared" si="225"/>
        <v>-11.029420881153062</v>
      </c>
      <c r="AK97" s="18">
        <f t="shared" si="225"/>
        <v>2.2332525608466991</v>
      </c>
      <c r="AL97" s="18">
        <f t="shared" si="225"/>
        <v>1.4247383980363626</v>
      </c>
      <c r="AM97" s="18">
        <f t="shared" si="226"/>
        <v>0.84755928985660312</v>
      </c>
      <c r="AO97" s="18">
        <f t="shared" si="227"/>
        <v>1.693530148645217</v>
      </c>
      <c r="AP97" s="18">
        <f t="shared" si="228"/>
        <v>3.4782656544378288</v>
      </c>
      <c r="AQ97" s="18">
        <f t="shared" si="229"/>
        <v>4.5761693229982026</v>
      </c>
      <c r="AS97" t="str">
        <f t="shared" si="258"/>
        <v>53 Skilled construction and building trades</v>
      </c>
      <c r="AT97" s="18">
        <f t="shared" si="230"/>
        <v>1.1727770351123823</v>
      </c>
      <c r="AU97" s="18">
        <f t="shared" si="230"/>
        <v>-4.3711847867132336</v>
      </c>
      <c r="AV97" s="18">
        <f t="shared" si="230"/>
        <v>2.2571264463402851</v>
      </c>
      <c r="AW97" s="18">
        <f t="shared" si="230"/>
        <v>0.36566196387890493</v>
      </c>
      <c r="AX97" s="18">
        <f t="shared" si="231"/>
        <v>0.64837428947690512</v>
      </c>
      <c r="AZ97" s="18">
        <f t="shared" si="232"/>
        <v>0.99223040789342409</v>
      </c>
      <c r="BA97" s="18">
        <f t="shared" si="233"/>
        <v>3.2730096015839427</v>
      </c>
      <c r="BB97" s="18">
        <f t="shared" si="234"/>
        <v>3.9216648629854411</v>
      </c>
      <c r="BD97" t="str">
        <f t="shared" si="259"/>
        <v>53 Skilled construction and building trades</v>
      </c>
      <c r="BE97" s="18">
        <f t="shared" si="235"/>
        <v>-2.5193438980160021</v>
      </c>
      <c r="BF97" s="18">
        <f t="shared" si="235"/>
        <v>-3.0999714621673502</v>
      </c>
      <c r="BG97" s="18">
        <f t="shared" si="235"/>
        <v>-0.86426789312459285</v>
      </c>
      <c r="BH97" s="18">
        <f t="shared" si="235"/>
        <v>-1.5356214004662139</v>
      </c>
      <c r="BI97" s="18">
        <f t="shared" si="236"/>
        <v>-1.4250302402112447</v>
      </c>
      <c r="BK97" s="18">
        <f t="shared" si="237"/>
        <v>-1.3123435854686782</v>
      </c>
      <c r="BL97" s="18">
        <f t="shared" si="238"/>
        <v>1.9841050502072966</v>
      </c>
      <c r="BM97" s="18">
        <f t="shared" si="239"/>
        <v>1.0115893794900632</v>
      </c>
      <c r="BO97" t="str">
        <f t="shared" si="260"/>
        <v>53 Skilled construction and building trades</v>
      </c>
      <c r="BP97" s="18">
        <f t="shared" si="240"/>
        <v>3.1970568686659373</v>
      </c>
      <c r="BQ97" s="18">
        <f t="shared" si="240"/>
        <v>-15.970487545316681</v>
      </c>
      <c r="BR97" s="18">
        <f t="shared" si="240"/>
        <v>1.4065188615449475</v>
      </c>
      <c r="BS97" s="18">
        <f t="shared" si="240"/>
        <v>-0.30807977968794198</v>
      </c>
      <c r="BT97" s="18">
        <f t="shared" si="241"/>
        <v>-0.84033480583326492</v>
      </c>
      <c r="BV97" s="18">
        <f t="shared" si="242"/>
        <v>0.26020746115782423</v>
      </c>
      <c r="BW97" s="18">
        <f t="shared" si="243"/>
        <v>2.5614786722422345</v>
      </c>
      <c r="BX97" s="18">
        <f t="shared" si="244"/>
        <v>2.7451390324173985</v>
      </c>
      <c r="BZ97" t="str">
        <f t="shared" si="261"/>
        <v>53 Skilled construction and building trades</v>
      </c>
      <c r="CA97" s="18">
        <f t="shared" si="245"/>
        <v>-3.6697048144128441</v>
      </c>
      <c r="CB97" s="18">
        <f t="shared" si="245"/>
        <v>-9.5570517412126641</v>
      </c>
      <c r="CC97" s="18">
        <f t="shared" si="245"/>
        <v>1.7018568801537404</v>
      </c>
      <c r="CD97" s="18">
        <f t="shared" si="245"/>
        <v>-0.4764064422710268</v>
      </c>
      <c r="CE97" s="18">
        <f t="shared" si="246"/>
        <v>-0.39813378130547639</v>
      </c>
      <c r="CG97" s="18">
        <f t="shared" si="247"/>
        <v>0.24444754734858076</v>
      </c>
      <c r="CH97" s="18">
        <f t="shared" si="248"/>
        <v>2.3524308946911709</v>
      </c>
      <c r="CI97" s="18">
        <f t="shared" si="249"/>
        <v>2.5298420102976893</v>
      </c>
      <c r="CK97" t="str">
        <f t="shared" si="262"/>
        <v>53 Skilled construction and building trades</v>
      </c>
      <c r="CL97" s="18">
        <f t="shared" si="250"/>
        <v>-0.96394691242859265</v>
      </c>
      <c r="CM97" s="18">
        <f t="shared" si="250"/>
        <v>-19.030077676526968</v>
      </c>
      <c r="CN97" s="18">
        <f t="shared" si="250"/>
        <v>-3.0139746323735728</v>
      </c>
      <c r="CO97" s="18">
        <f t="shared" si="250"/>
        <v>-11.503836426284597</v>
      </c>
      <c r="CP97" s="18">
        <f t="shared" si="251"/>
        <v>-9.4382881729126229</v>
      </c>
      <c r="CR97" s="18">
        <f t="shared" si="252"/>
        <v>-8.7598445649108232</v>
      </c>
      <c r="CS97" s="18">
        <f t="shared" si="253"/>
        <v>1.052975791130506</v>
      </c>
      <c r="CT97" s="18">
        <f t="shared" si="254"/>
        <v>-5.5753136500706564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2.0113254548638437</v>
      </c>
      <c r="C98" s="18">
        <f t="shared" si="210"/>
        <v>6.9755552632999818</v>
      </c>
      <c r="D98" s="18">
        <f t="shared" si="210"/>
        <v>6.6651025567926681</v>
      </c>
      <c r="E98" s="18">
        <f t="shared" si="210"/>
        <v>3.4254823097110032</v>
      </c>
      <c r="F98" s="18">
        <f t="shared" si="211"/>
        <v>4.6476528914993098</v>
      </c>
      <c r="H98" s="18">
        <f t="shared" si="212"/>
        <v>4.4942728846462998</v>
      </c>
      <c r="I98" s="18">
        <f t="shared" si="213"/>
        <v>3.9633774268111877</v>
      </c>
      <c r="J98" s="18">
        <f t="shared" si="214"/>
        <v>6.9118852268464037</v>
      </c>
      <c r="L98" t="str">
        <f t="shared" si="255"/>
        <v>54 Textiles, printing and other skilled trades</v>
      </c>
      <c r="M98" s="18">
        <f t="shared" si="215"/>
        <v>3.8814011514789915</v>
      </c>
      <c r="N98" s="18">
        <f t="shared" si="215"/>
        <v>6.2114053147421355</v>
      </c>
      <c r="O98" s="18">
        <f t="shared" si="215"/>
        <v>5.7606698062887762</v>
      </c>
      <c r="P98" s="18">
        <f t="shared" si="215"/>
        <v>4.3356741378898667</v>
      </c>
      <c r="Q98" s="18">
        <f t="shared" si="216"/>
        <v>4.8956609831997566</v>
      </c>
      <c r="S98" s="18">
        <f t="shared" si="217"/>
        <v>4.8085264759949009</v>
      </c>
      <c r="T98" s="18">
        <f t="shared" si="218"/>
        <v>4.1727273680765897</v>
      </c>
      <c r="U98" s="18">
        <f t="shared" si="219"/>
        <v>7.2794549306918199</v>
      </c>
      <c r="W98" t="str">
        <f t="shared" si="256"/>
        <v>54 Textiles, printing and other skilled trades</v>
      </c>
      <c r="X98" s="18">
        <f t="shared" si="220"/>
        <v>1.5733569674722059</v>
      </c>
      <c r="Y98" s="18">
        <f t="shared" si="220"/>
        <v>-7.2958185392227097</v>
      </c>
      <c r="Z98" s="18">
        <f t="shared" si="220"/>
        <v>5.0720464292379308</v>
      </c>
      <c r="AA98" s="18">
        <f t="shared" si="220"/>
        <v>3.0208120746391121</v>
      </c>
      <c r="AB98" s="18">
        <f t="shared" si="221"/>
        <v>2.9761286022160327</v>
      </c>
      <c r="AD98" s="18">
        <f t="shared" si="222"/>
        <v>3.7000684148319696</v>
      </c>
      <c r="AE98" s="18">
        <f t="shared" si="223"/>
        <v>3.8980827082083502</v>
      </c>
      <c r="AF98" s="18">
        <f t="shared" si="224"/>
        <v>6.2968841423716837</v>
      </c>
      <c r="AH98" t="str">
        <f t="shared" si="257"/>
        <v>54 Textiles, printing and other skilled trades</v>
      </c>
      <c r="AI98" s="18">
        <f t="shared" si="225"/>
        <v>0.35042950550678853</v>
      </c>
      <c r="AJ98" s="18">
        <f t="shared" si="225"/>
        <v>-4.8047794504823882</v>
      </c>
      <c r="AK98" s="18">
        <f t="shared" si="225"/>
        <v>2.5094391494512092</v>
      </c>
      <c r="AL98" s="18">
        <f t="shared" si="225"/>
        <v>2.701170711950418</v>
      </c>
      <c r="AM98" s="18">
        <f t="shared" si="226"/>
        <v>2.1555046037438075</v>
      </c>
      <c r="AO98" s="18">
        <f t="shared" si="227"/>
        <v>2.6372203785596016</v>
      </c>
      <c r="AP98" s="18">
        <f t="shared" si="228"/>
        <v>3.4637271181204632</v>
      </c>
      <c r="AQ98" s="18">
        <f t="shared" si="229"/>
        <v>5.2166831156486682</v>
      </c>
      <c r="AS98" t="str">
        <f t="shared" si="258"/>
        <v>54 Textiles, printing and other skilled trades</v>
      </c>
      <c r="AT98" s="18">
        <f t="shared" si="230"/>
        <v>0.51952928614498184</v>
      </c>
      <c r="AU98" s="18">
        <f t="shared" si="230"/>
        <v>-4.3637901941576125</v>
      </c>
      <c r="AV98" s="18">
        <f t="shared" si="230"/>
        <v>3.4242765855065471</v>
      </c>
      <c r="AW98" s="18">
        <f t="shared" si="230"/>
        <v>2.3746192829070534</v>
      </c>
      <c r="AX98" s="18">
        <f t="shared" si="231"/>
        <v>2.2653745399497494</v>
      </c>
      <c r="AZ98" s="18">
        <f t="shared" si="232"/>
        <v>2.7233160110372578</v>
      </c>
      <c r="BA98" s="18">
        <f t="shared" si="233"/>
        <v>3.5236424396841048</v>
      </c>
      <c r="BB98" s="18">
        <f t="shared" si="234"/>
        <v>5.3246351570163553</v>
      </c>
      <c r="BD98" t="str">
        <f t="shared" si="259"/>
        <v>54 Textiles, printing and other skilled trades</v>
      </c>
      <c r="BE98" s="18">
        <f t="shared" si="235"/>
        <v>-1.7012429247486249</v>
      </c>
      <c r="BF98" s="18">
        <f t="shared" si="235"/>
        <v>-3.7942913516752053</v>
      </c>
      <c r="BG98" s="18">
        <f t="shared" si="235"/>
        <v>2.7788961927861733</v>
      </c>
      <c r="BH98" s="18">
        <f t="shared" si="235"/>
        <v>1.2722666324792797</v>
      </c>
      <c r="BI98" s="18">
        <f t="shared" si="236"/>
        <v>1.4148653185822591</v>
      </c>
      <c r="BK98" s="18">
        <f t="shared" si="237"/>
        <v>1.772006405612947</v>
      </c>
      <c r="BL98" s="18">
        <f t="shared" si="238"/>
        <v>2.6842323588882833</v>
      </c>
      <c r="BM98" s="18">
        <f t="shared" si="239"/>
        <v>3.954973994754174</v>
      </c>
      <c r="BO98" t="str">
        <f t="shared" si="260"/>
        <v>54 Textiles, printing and other skilled trades</v>
      </c>
      <c r="BP98" s="18">
        <f t="shared" si="240"/>
        <v>-3.2320169289585809</v>
      </c>
      <c r="BQ98" s="18">
        <f t="shared" si="240"/>
        <v>-9.5023175414579946</v>
      </c>
      <c r="BR98" s="18">
        <f t="shared" si="240"/>
        <v>-0.71857219799581484</v>
      </c>
      <c r="BS98" s="18">
        <f t="shared" si="240"/>
        <v>-1.1175004100299146</v>
      </c>
      <c r="BT98" s="18">
        <f t="shared" si="241"/>
        <v>-1.5397933023848731</v>
      </c>
      <c r="BV98" s="18">
        <f t="shared" si="242"/>
        <v>-0.98470276434495796</v>
      </c>
      <c r="BW98" s="18">
        <f t="shared" si="243"/>
        <v>2.0857682913260733</v>
      </c>
      <c r="BX98" s="18">
        <f t="shared" si="244"/>
        <v>1.362121346465095</v>
      </c>
      <c r="BZ98" t="str">
        <f t="shared" si="261"/>
        <v>54 Textiles, printing and other skilled trades</v>
      </c>
      <c r="CA98" s="18">
        <f t="shared" si="245"/>
        <v>-3.4406803918198392</v>
      </c>
      <c r="CB98" s="18">
        <f t="shared" si="245"/>
        <v>-14.181032940128713</v>
      </c>
      <c r="CC98" s="18">
        <f t="shared" si="245"/>
        <v>2.4070323921163261</v>
      </c>
      <c r="CD98" s="18">
        <f t="shared" si="245"/>
        <v>-1.8487842665388499</v>
      </c>
      <c r="CE98" s="18">
        <f t="shared" si="246"/>
        <v>-1.369368488740208</v>
      </c>
      <c r="CG98" s="18">
        <f t="shared" si="247"/>
        <v>-0.45020213004193232</v>
      </c>
      <c r="CH98" s="18">
        <f t="shared" si="248"/>
        <v>2.2038898140614549</v>
      </c>
      <c r="CI98" s="18">
        <f t="shared" si="249"/>
        <v>1.8750504363108655</v>
      </c>
      <c r="CK98" t="str">
        <f t="shared" si="262"/>
        <v>54 Textiles, printing and other skilled trades</v>
      </c>
      <c r="CL98" s="18">
        <f t="shared" si="250"/>
        <v>-0.71190431234587903</v>
      </c>
      <c r="CM98" s="18">
        <f t="shared" si="250"/>
        <v>-13.394049709780841</v>
      </c>
      <c r="CN98" s="18">
        <f t="shared" si="250"/>
        <v>-4.2554044970756095</v>
      </c>
      <c r="CO98" s="18">
        <f t="shared" si="250"/>
        <v>-4.0531295396270099</v>
      </c>
      <c r="CP98" s="18">
        <f t="shared" si="251"/>
        <v>-4.7282372471961871</v>
      </c>
      <c r="CR98" s="18">
        <f t="shared" si="252"/>
        <v>-4.1206019627458179</v>
      </c>
      <c r="CS98" s="18">
        <f t="shared" si="253"/>
        <v>1.2072594528674596</v>
      </c>
      <c r="CT98" s="18">
        <f t="shared" si="254"/>
        <v>-2.0835217132084694</v>
      </c>
    </row>
    <row r="99" spans="1:98" x14ac:dyDescent="0.2">
      <c r="A99" t="str">
        <f t="shared" si="209"/>
        <v>61 Caring personal service occupations</v>
      </c>
      <c r="B99" s="18">
        <f t="shared" si="210"/>
        <v>4.9033637389383822</v>
      </c>
      <c r="C99" s="18">
        <f t="shared" si="210"/>
        <v>0.62352233014295599</v>
      </c>
      <c r="D99" s="18">
        <f t="shared" si="210"/>
        <v>5.8379642595768111</v>
      </c>
      <c r="E99" s="18">
        <f t="shared" si="210"/>
        <v>3.232818793819292</v>
      </c>
      <c r="F99" s="18">
        <f t="shared" si="211"/>
        <v>3.8736273526361886</v>
      </c>
      <c r="H99" s="18">
        <f t="shared" si="212"/>
        <v>4.0939966133030525</v>
      </c>
      <c r="I99" s="18">
        <f t="shared" si="213"/>
        <v>4.0069697868206688</v>
      </c>
      <c r="J99" s="18">
        <f t="shared" si="214"/>
        <v>6.6542064446725613</v>
      </c>
      <c r="L99" t="str">
        <f t="shared" si="255"/>
        <v>61 Caring personal service occupations</v>
      </c>
      <c r="M99" s="18">
        <f t="shared" si="215"/>
        <v>7.8174830881120982</v>
      </c>
      <c r="N99" s="18">
        <f t="shared" si="215"/>
        <v>1.1613806976624286</v>
      </c>
      <c r="O99" s="18">
        <f t="shared" si="215"/>
        <v>5.607090191413544</v>
      </c>
      <c r="P99" s="18">
        <f t="shared" si="215"/>
        <v>2.8886318076564388</v>
      </c>
      <c r="Q99" s="18">
        <f t="shared" si="216"/>
        <v>3.6208446998109212</v>
      </c>
      <c r="S99" s="18">
        <f t="shared" si="217"/>
        <v>3.786919122784993</v>
      </c>
      <c r="T99" s="18">
        <f t="shared" si="218"/>
        <v>4.1663632525740013</v>
      </c>
      <c r="U99" s="18">
        <f t="shared" si="219"/>
        <v>6.5527801470527169</v>
      </c>
      <c r="W99" t="str">
        <f t="shared" si="256"/>
        <v>61 Caring personal service occupations</v>
      </c>
      <c r="X99" s="18">
        <f t="shared" si="220"/>
        <v>4.4723446530469113</v>
      </c>
      <c r="Y99" s="18">
        <f t="shared" si="220"/>
        <v>-5.4866259413460021</v>
      </c>
      <c r="Z99" s="18">
        <f t="shared" si="220"/>
        <v>2.9401860102387989</v>
      </c>
      <c r="AA99" s="18">
        <f t="shared" si="220"/>
        <v>1.6254171994881439</v>
      </c>
      <c r="AB99" s="18">
        <f t="shared" si="221"/>
        <v>1.5728384839693854</v>
      </c>
      <c r="AD99" s="18">
        <f t="shared" si="222"/>
        <v>2.0617969719471496</v>
      </c>
      <c r="AE99" s="18">
        <f t="shared" si="223"/>
        <v>3.876692761720113</v>
      </c>
      <c r="AF99" s="18">
        <f t="shared" si="224"/>
        <v>5.1612302951996591</v>
      </c>
      <c r="AH99" t="str">
        <f t="shared" si="257"/>
        <v>61 Caring personal service occupations</v>
      </c>
      <c r="AI99" s="18">
        <f t="shared" si="225"/>
        <v>1.5473668028014753</v>
      </c>
      <c r="AJ99" s="18">
        <f t="shared" si="225"/>
        <v>-4.5122292327226754</v>
      </c>
      <c r="AK99" s="18">
        <f t="shared" si="225"/>
        <v>4.9751686957333341E-2</v>
      </c>
      <c r="AL99" s="18">
        <f t="shared" si="225"/>
        <v>0.46965716880758013</v>
      </c>
      <c r="AM99" s="18">
        <f t="shared" si="226"/>
        <v>1.981906566836944E-2</v>
      </c>
      <c r="AO99" s="18">
        <f t="shared" si="227"/>
        <v>0.32949322484991939</v>
      </c>
      <c r="AP99" s="18">
        <f t="shared" si="228"/>
        <v>3.1200710608607629</v>
      </c>
      <c r="AQ99" s="18">
        <f t="shared" si="229"/>
        <v>3.3361951714648397</v>
      </c>
      <c r="AS99" t="str">
        <f t="shared" si="258"/>
        <v>61 Caring personal service occupations</v>
      </c>
      <c r="AT99" s="18">
        <f t="shared" si="230"/>
        <v>3.6221911941997975</v>
      </c>
      <c r="AU99" s="18">
        <f t="shared" si="230"/>
        <v>-3.9238172744336719</v>
      </c>
      <c r="AV99" s="18">
        <f t="shared" si="230"/>
        <v>0.39755417181477348</v>
      </c>
      <c r="AW99" s="18">
        <f t="shared" si="230"/>
        <v>0.58681207384032597</v>
      </c>
      <c r="AX99" s="18">
        <f t="shared" si="231"/>
        <v>0.23978242738229572</v>
      </c>
      <c r="AZ99" s="18">
        <f t="shared" si="232"/>
        <v>0.52368649887457597</v>
      </c>
      <c r="BA99" s="18">
        <f t="shared" si="233"/>
        <v>3.2180716253105146</v>
      </c>
      <c r="BB99" s="18">
        <f t="shared" si="234"/>
        <v>3.5588070752024858</v>
      </c>
      <c r="BD99" t="str">
        <f t="shared" si="259"/>
        <v>61 Caring personal service occupations</v>
      </c>
      <c r="BE99" s="18">
        <f t="shared" si="235"/>
        <v>1.8579833270565782</v>
      </c>
      <c r="BF99" s="18">
        <f t="shared" si="235"/>
        <v>-0.37635124293288191</v>
      </c>
      <c r="BG99" s="18">
        <f t="shared" si="235"/>
        <v>0.47230831423670239</v>
      </c>
      <c r="BH99" s="18">
        <f t="shared" si="235"/>
        <v>1.1689479091677724</v>
      </c>
      <c r="BI99" s="18">
        <f t="shared" si="236"/>
        <v>0.85366094940120263</v>
      </c>
      <c r="BK99" s="18">
        <f t="shared" si="237"/>
        <v>0.93619966324869353</v>
      </c>
      <c r="BL99" s="18">
        <f t="shared" si="238"/>
        <v>3.188211060955437</v>
      </c>
      <c r="BM99" s="18">
        <f t="shared" si="239"/>
        <v>3.806132005119478</v>
      </c>
      <c r="BO99" t="str">
        <f t="shared" si="260"/>
        <v>61 Caring personal service occupations</v>
      </c>
      <c r="BP99" s="18">
        <f t="shared" si="240"/>
        <v>-1.0871359828783178</v>
      </c>
      <c r="BQ99" s="18">
        <f t="shared" si="240"/>
        <v>-8.831084558560109</v>
      </c>
      <c r="BR99" s="18">
        <f t="shared" si="240"/>
        <v>-0.65911069912109044</v>
      </c>
      <c r="BS99" s="18">
        <f t="shared" si="240"/>
        <v>-1.9076149564882794</v>
      </c>
      <c r="BT99" s="18">
        <f t="shared" si="241"/>
        <v>-1.9686469861327272</v>
      </c>
      <c r="BV99" s="18">
        <f t="shared" si="242"/>
        <v>-1.4932001311502852</v>
      </c>
      <c r="BW99" s="18">
        <f t="shared" si="243"/>
        <v>2.3916891423250819</v>
      </c>
      <c r="BX99" s="18">
        <f t="shared" si="244"/>
        <v>1.3538161302920404</v>
      </c>
      <c r="BZ99" t="str">
        <f t="shared" si="261"/>
        <v>61 Caring personal service occupations</v>
      </c>
      <c r="CA99" s="18">
        <f t="shared" si="245"/>
        <v>-11.649511557533954</v>
      </c>
      <c r="CB99" s="18">
        <f t="shared" si="245"/>
        <v>-17.298593299982535</v>
      </c>
      <c r="CC99" s="18">
        <f t="shared" si="245"/>
        <v>-3.3749687067033185</v>
      </c>
      <c r="CD99" s="18">
        <f t="shared" si="245"/>
        <v>-1.8152299589790699</v>
      </c>
      <c r="CE99" s="18">
        <f t="shared" si="246"/>
        <v>-3.3475982421269146</v>
      </c>
      <c r="CG99" s="18">
        <f t="shared" si="247"/>
        <v>-2.3379205011538673</v>
      </c>
      <c r="CH99" s="18">
        <f t="shared" si="248"/>
        <v>1.5788473534298575</v>
      </c>
      <c r="CI99" s="18">
        <f t="shared" si="249"/>
        <v>-0.22926632940847291</v>
      </c>
      <c r="CK99" t="str">
        <f t="shared" si="262"/>
        <v>61 Caring personal service occupations</v>
      </c>
      <c r="CL99" s="18">
        <f t="shared" si="250"/>
        <v>-4.0483053097816413</v>
      </c>
      <c r="CM99" s="18">
        <f t="shared" si="250"/>
        <v>-2.5780689819095204</v>
      </c>
      <c r="CN99" s="18">
        <f t="shared" si="250"/>
        <v>4.1878783853242174</v>
      </c>
      <c r="CO99" s="18">
        <f t="shared" si="250"/>
        <v>2.1809072963596021</v>
      </c>
      <c r="CP99" s="18">
        <f t="shared" si="251"/>
        <v>2.4979113688547327</v>
      </c>
      <c r="CR99" s="18">
        <f t="shared" si="252"/>
        <v>2.8455648776768205</v>
      </c>
      <c r="CS99" s="18">
        <f t="shared" si="253"/>
        <v>1.9427384451369489</v>
      </c>
      <c r="CT99" s="18">
        <f t="shared" si="254"/>
        <v>4.2159992466807461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9.0472728904467346</v>
      </c>
      <c r="C100" s="18">
        <f t="shared" si="210"/>
        <v>7.4783412927268866</v>
      </c>
      <c r="D100" s="18">
        <f t="shared" si="210"/>
        <v>2.8932648395964211</v>
      </c>
      <c r="E100" s="18">
        <f t="shared" si="210"/>
        <v>2.739089772523573</v>
      </c>
      <c r="F100" s="18">
        <f t="shared" si="211"/>
        <v>3.0773635652902698</v>
      </c>
      <c r="H100" s="18">
        <f t="shared" si="212"/>
        <v>2.7904557760367599</v>
      </c>
      <c r="I100" s="18">
        <f t="shared" si="213"/>
        <v>3.6178442203881556</v>
      </c>
      <c r="J100" s="18">
        <f t="shared" si="214"/>
        <v>5.4456478542070252</v>
      </c>
      <c r="L100" t="str">
        <f t="shared" si="255"/>
        <v>62 Leisure, travel and related personal service occupations</v>
      </c>
      <c r="M100" s="18">
        <f t="shared" si="215"/>
        <v>7.1772014457990974</v>
      </c>
      <c r="N100" s="18">
        <f t="shared" si="215"/>
        <v>-5.0915572898411092</v>
      </c>
      <c r="O100" s="18">
        <f t="shared" si="215"/>
        <v>2.006783846254967</v>
      </c>
      <c r="P100" s="18">
        <f t="shared" si="215"/>
        <v>2.70650242808117</v>
      </c>
      <c r="Q100" s="18">
        <f t="shared" si="216"/>
        <v>1.9827796931810804</v>
      </c>
      <c r="S100" s="18">
        <f t="shared" si="217"/>
        <v>2.4727312157021286</v>
      </c>
      <c r="T100" s="18">
        <f t="shared" si="218"/>
        <v>3.4948723324492503</v>
      </c>
      <c r="U100" s="18">
        <f t="shared" si="219"/>
        <v>5.1258966532219397</v>
      </c>
      <c r="W100" t="str">
        <f t="shared" si="256"/>
        <v>62 Leisure, travel and related personal service occupations</v>
      </c>
      <c r="X100" s="18">
        <f t="shared" si="220"/>
        <v>6.4057342743716994</v>
      </c>
      <c r="Y100" s="18">
        <f t="shared" si="220"/>
        <v>-10.947010365211185</v>
      </c>
      <c r="Z100" s="18">
        <f t="shared" si="220"/>
        <v>2.5602488795152034</v>
      </c>
      <c r="AA100" s="18">
        <f t="shared" si="220"/>
        <v>2.8096959828532109</v>
      </c>
      <c r="AB100" s="18">
        <f t="shared" si="221"/>
        <v>1.8134810563114945</v>
      </c>
      <c r="AD100" s="18">
        <f t="shared" si="222"/>
        <v>2.7264796094628618</v>
      </c>
      <c r="AE100" s="18">
        <f t="shared" si="223"/>
        <v>3.8007590757038523</v>
      </c>
      <c r="AF100" s="18">
        <f t="shared" si="224"/>
        <v>5.5453916752474131</v>
      </c>
      <c r="AH100" t="str">
        <f t="shared" si="257"/>
        <v>62 Leisure, travel and related personal service occupations</v>
      </c>
      <c r="AI100" s="18">
        <f t="shared" si="225"/>
        <v>5.9848105353928149</v>
      </c>
      <c r="AJ100" s="18">
        <f t="shared" si="225"/>
        <v>-9.0881767804996123</v>
      </c>
      <c r="AK100" s="18">
        <f t="shared" si="225"/>
        <v>0.65607264337392834</v>
      </c>
      <c r="AL100" s="18">
        <f t="shared" si="225"/>
        <v>2.6610950055816263</v>
      </c>
      <c r="AM100" s="18">
        <f t="shared" si="226"/>
        <v>1.2581409668728227</v>
      </c>
      <c r="AO100" s="18">
        <f t="shared" si="227"/>
        <v>1.9883553753126337</v>
      </c>
      <c r="AP100" s="18">
        <f t="shared" si="228"/>
        <v>3.5496080429916033</v>
      </c>
      <c r="AQ100" s="18">
        <f t="shared" si="229"/>
        <v>4.8368569981400933</v>
      </c>
      <c r="AS100" t="str">
        <f t="shared" si="258"/>
        <v>62 Leisure, travel and related personal service occupations</v>
      </c>
      <c r="AT100" s="18">
        <f t="shared" si="230"/>
        <v>6.4470339176926572</v>
      </c>
      <c r="AU100" s="18">
        <f t="shared" si="230"/>
        <v>-1.6332949555019516</v>
      </c>
      <c r="AV100" s="18">
        <f t="shared" si="230"/>
        <v>1.0475977553500604</v>
      </c>
      <c r="AW100" s="18">
        <f t="shared" si="230"/>
        <v>3.1914256850294143</v>
      </c>
      <c r="AX100" s="18">
        <f t="shared" si="231"/>
        <v>2.2102942574932394</v>
      </c>
      <c r="AZ100" s="18">
        <f t="shared" si="232"/>
        <v>2.4718097248904058</v>
      </c>
      <c r="BA100" s="18">
        <f t="shared" si="233"/>
        <v>3.7314057471358852</v>
      </c>
      <c r="BB100" s="18">
        <f t="shared" si="234"/>
        <v>5.3159284661036033</v>
      </c>
      <c r="BD100" t="str">
        <f t="shared" si="259"/>
        <v>62 Leisure, travel and related personal service occupations</v>
      </c>
      <c r="BE100" s="18">
        <f t="shared" si="235"/>
        <v>-0.39886426344472037</v>
      </c>
      <c r="BF100" s="18">
        <f t="shared" si="235"/>
        <v>-2.6456510947219791</v>
      </c>
      <c r="BG100" s="18">
        <f t="shared" si="235"/>
        <v>-2.2928304092485918</v>
      </c>
      <c r="BH100" s="18">
        <f t="shared" si="235"/>
        <v>-0.94606633623536274</v>
      </c>
      <c r="BI100" s="18">
        <f t="shared" si="236"/>
        <v>-1.475543132254642</v>
      </c>
      <c r="BK100" s="18">
        <f t="shared" si="237"/>
        <v>-1.3970377546296708</v>
      </c>
      <c r="BL100" s="18">
        <f t="shared" si="238"/>
        <v>2.279117707018341</v>
      </c>
      <c r="BM100" s="18">
        <f t="shared" si="239"/>
        <v>1.2896720566002884</v>
      </c>
      <c r="BO100" t="str">
        <f t="shared" si="260"/>
        <v>62 Leisure, travel and related personal service occupations</v>
      </c>
      <c r="BP100" s="18">
        <f t="shared" si="240"/>
        <v>-1.1370623515969402</v>
      </c>
      <c r="BQ100" s="18">
        <f t="shared" si="240"/>
        <v>-10.027491846889813</v>
      </c>
      <c r="BR100" s="18">
        <f t="shared" si="240"/>
        <v>-3.2134970295966347</v>
      </c>
      <c r="BS100" s="18">
        <f t="shared" si="240"/>
        <v>-2.0764960993041925</v>
      </c>
      <c r="BT100" s="18">
        <f t="shared" si="241"/>
        <v>-2.9482592635638016</v>
      </c>
      <c r="BV100" s="18">
        <f t="shared" si="242"/>
        <v>-2.4569728173949978</v>
      </c>
      <c r="BW100" s="18">
        <f t="shared" si="243"/>
        <v>2.0813643476822241</v>
      </c>
      <c r="BX100" s="18">
        <f t="shared" si="244"/>
        <v>0.32977721728746356</v>
      </c>
      <c r="BZ100" t="str">
        <f t="shared" si="261"/>
        <v>62 Leisure, travel and related personal service occupations</v>
      </c>
      <c r="CA100" s="18">
        <f t="shared" si="245"/>
        <v>0.70426956214193481</v>
      </c>
      <c r="CB100" s="18">
        <f t="shared" si="245"/>
        <v>-18.618275384157378</v>
      </c>
      <c r="CC100" s="18">
        <f t="shared" si="245"/>
        <v>-1.9472156074205382</v>
      </c>
      <c r="CD100" s="18">
        <f t="shared" si="245"/>
        <v>-3.1501885672658214</v>
      </c>
      <c r="CE100" s="18">
        <f t="shared" si="246"/>
        <v>-3.8275021142809784</v>
      </c>
      <c r="CG100" s="18">
        <f t="shared" si="247"/>
        <v>-2.7508464564345192</v>
      </c>
      <c r="CH100" s="18">
        <f t="shared" si="248"/>
        <v>2.001260419880535</v>
      </c>
      <c r="CI100" s="18">
        <f t="shared" si="249"/>
        <v>2.8018934529883133E-2</v>
      </c>
      <c r="CK100" t="str">
        <f t="shared" si="262"/>
        <v>62 Leisure, travel and related personal service occupations</v>
      </c>
      <c r="CL100" s="18">
        <f t="shared" si="250"/>
        <v>1.6243916854984608</v>
      </c>
      <c r="CM100" s="18">
        <f t="shared" si="250"/>
        <v>-14.129509658154848</v>
      </c>
      <c r="CN100" s="18">
        <f t="shared" si="250"/>
        <v>-5.8086221412015915</v>
      </c>
      <c r="CO100" s="18">
        <f t="shared" si="250"/>
        <v>-1.6849645625694798</v>
      </c>
      <c r="CP100" s="18">
        <f t="shared" si="251"/>
        <v>-3.8097190221731858</v>
      </c>
      <c r="CR100" s="18">
        <f t="shared" si="252"/>
        <v>-3.0791955766393153</v>
      </c>
      <c r="CS100" s="18">
        <f t="shared" si="253"/>
        <v>1.2868557722232277</v>
      </c>
      <c r="CT100" s="18">
        <f t="shared" si="254"/>
        <v>-1.1794792188467462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1.1360327988653163</v>
      </c>
      <c r="C101" s="18">
        <f t="shared" si="210"/>
        <v>7.5963659686610674</v>
      </c>
      <c r="D101" s="18">
        <f t="shared" si="210"/>
        <v>0.99051277778636759</v>
      </c>
      <c r="E101" s="18">
        <f t="shared" si="210"/>
        <v>3.234948708648977</v>
      </c>
      <c r="F101" s="18">
        <f t="shared" si="211"/>
        <v>2.793758834823179</v>
      </c>
      <c r="H101" s="18">
        <f t="shared" si="212"/>
        <v>2.4813151261709132</v>
      </c>
      <c r="I101" s="18">
        <f t="shared" si="213"/>
        <v>3.4200063133059899</v>
      </c>
      <c r="J101" s="18">
        <f t="shared" si="214"/>
        <v>5.0718646120163857</v>
      </c>
      <c r="L101" t="str">
        <f t="shared" si="255"/>
        <v>63 Community and civil enforcement occupations</v>
      </c>
      <c r="M101" s="18">
        <f t="shared" si="215"/>
        <v>-0.8465732294218431</v>
      </c>
      <c r="N101" s="18">
        <f t="shared" si="215"/>
        <v>42.865761542434534</v>
      </c>
      <c r="O101" s="18">
        <f t="shared" si="215"/>
        <v>-3.5830142445282154</v>
      </c>
      <c r="P101" s="18">
        <f t="shared" si="215"/>
        <v>3.923325725957838</v>
      </c>
      <c r="Q101" s="18">
        <f t="shared" si="216"/>
        <v>3.5563279645891788</v>
      </c>
      <c r="S101" s="18">
        <f t="shared" si="217"/>
        <v>1.3584298796464722</v>
      </c>
      <c r="T101" s="18">
        <f t="shared" si="218"/>
        <v>2.8457165257588013</v>
      </c>
      <c r="U101" s="18">
        <f t="shared" si="219"/>
        <v>3.7919635930732332</v>
      </c>
      <c r="W101" t="str">
        <f t="shared" si="256"/>
        <v>63 Community and civil enforcement occupations</v>
      </c>
      <c r="X101" s="18">
        <f t="shared" si="220"/>
        <v>1.627290327178943</v>
      </c>
      <c r="Y101" s="18">
        <f t="shared" si="220"/>
        <v>4.4330815343679886</v>
      </c>
      <c r="Z101" s="18">
        <f t="shared" si="220"/>
        <v>1.320290370027144</v>
      </c>
      <c r="AA101" s="18">
        <f t="shared" si="220"/>
        <v>1.9892426987193623</v>
      </c>
      <c r="AB101" s="18">
        <f t="shared" si="221"/>
        <v>1.9304621398845478</v>
      </c>
      <c r="AD101" s="18">
        <f t="shared" si="222"/>
        <v>1.7657692837115713</v>
      </c>
      <c r="AE101" s="18">
        <f t="shared" si="223"/>
        <v>3.6756639227771615</v>
      </c>
      <c r="AF101" s="18">
        <f t="shared" si="224"/>
        <v>4.7946114069671975</v>
      </c>
      <c r="AH101" t="str">
        <f t="shared" si="257"/>
        <v>63 Community and civil enforcement occupations</v>
      </c>
      <c r="AI101" s="18">
        <f t="shared" si="225"/>
        <v>-0.61140128524382886</v>
      </c>
      <c r="AJ101" s="18">
        <f t="shared" si="225"/>
        <v>23.429618422495423</v>
      </c>
      <c r="AK101" s="18">
        <f t="shared" si="225"/>
        <v>-4.0666418199309495</v>
      </c>
      <c r="AL101" s="18">
        <f t="shared" si="225"/>
        <v>1.8195884415327379</v>
      </c>
      <c r="AM101" s="18">
        <f t="shared" si="226"/>
        <v>1.1518458328241277</v>
      </c>
      <c r="AO101" s="18">
        <f t="shared" si="227"/>
        <v>-0.18156098782829977</v>
      </c>
      <c r="AP101" s="18">
        <f t="shared" si="228"/>
        <v>2.8426459557190586</v>
      </c>
      <c r="AQ101" s="18">
        <f t="shared" si="229"/>
        <v>2.7205527505250293</v>
      </c>
      <c r="AS101" t="str">
        <f t="shared" si="258"/>
        <v>63 Community and civil enforcement occupations</v>
      </c>
      <c r="AT101" s="18">
        <f t="shared" si="230"/>
        <v>-2.8901324918991778</v>
      </c>
      <c r="AU101" s="18">
        <f t="shared" si="230"/>
        <v>17.67546307616319</v>
      </c>
      <c r="AV101" s="18">
        <f t="shared" si="230"/>
        <v>-5.6349248337729581</v>
      </c>
      <c r="AW101" s="18">
        <f t="shared" si="230"/>
        <v>0.51292989221962682</v>
      </c>
      <c r="AX101" s="18">
        <f t="shared" si="231"/>
        <v>-0.4743309398529294</v>
      </c>
      <c r="AZ101" s="18">
        <f t="shared" si="232"/>
        <v>-1.5796167629483659</v>
      </c>
      <c r="BA101" s="18">
        <f t="shared" si="233"/>
        <v>2.6128138754806018</v>
      </c>
      <c r="BB101" s="18">
        <f t="shared" si="234"/>
        <v>1.5523500845085358</v>
      </c>
      <c r="BD101" t="str">
        <f t="shared" si="259"/>
        <v>63 Community and civil enforcement occupations</v>
      </c>
      <c r="BE101" s="18">
        <f t="shared" si="235"/>
        <v>-10.616753664262946</v>
      </c>
      <c r="BF101" s="18">
        <f t="shared" si="235"/>
        <v>47.112829806444957</v>
      </c>
      <c r="BG101" s="18">
        <f t="shared" si="235"/>
        <v>-8.2558084991007021</v>
      </c>
      <c r="BH101" s="18">
        <f t="shared" si="235"/>
        <v>0.8940785595406453</v>
      </c>
      <c r="BI101" s="18">
        <f t="shared" si="236"/>
        <v>0.27669550696998169</v>
      </c>
      <c r="BK101" s="18">
        <f t="shared" si="237"/>
        <v>-2.2530282722042827</v>
      </c>
      <c r="BL101" s="18">
        <f t="shared" si="238"/>
        <v>1.5721266304439485</v>
      </c>
      <c r="BM101" s="18">
        <f t="shared" si="239"/>
        <v>-0.17477995086363496</v>
      </c>
      <c r="BO101" t="str">
        <f t="shared" si="260"/>
        <v>63 Community and civil enforcement occupations</v>
      </c>
      <c r="BP101" s="18">
        <f t="shared" si="240"/>
        <v>-4.0724566494976022</v>
      </c>
      <c r="BQ101" s="18">
        <f t="shared" si="240"/>
        <v>16.027380166988859</v>
      </c>
      <c r="BR101" s="18">
        <f t="shared" si="240"/>
        <v>-6.4168188175270258</v>
      </c>
      <c r="BS101" s="18">
        <f t="shared" si="240"/>
        <v>-0.52579054292491989</v>
      </c>
      <c r="BT101" s="18">
        <f t="shared" si="241"/>
        <v>-1.4620768798207395</v>
      </c>
      <c r="BV101" s="18">
        <f t="shared" si="242"/>
        <v>-2.5295587091604177</v>
      </c>
      <c r="BW101" s="18">
        <f t="shared" si="243"/>
        <v>1.7925167101367823</v>
      </c>
      <c r="BX101" s="18">
        <f t="shared" si="244"/>
        <v>-9.1928018250242438E-2</v>
      </c>
      <c r="BZ101" t="str">
        <f t="shared" si="261"/>
        <v>63 Community and civil enforcement occupations</v>
      </c>
      <c r="CA101" s="18">
        <f t="shared" si="245"/>
        <v>-4.8196824897871249</v>
      </c>
      <c r="CB101" s="18">
        <f t="shared" si="245"/>
        <v>13.607924731535025</v>
      </c>
      <c r="CC101" s="18">
        <f t="shared" si="245"/>
        <v>-4.5658523209759387</v>
      </c>
      <c r="CD101" s="18">
        <f t="shared" si="245"/>
        <v>-1.6905670074987555</v>
      </c>
      <c r="CE101" s="18">
        <f t="shared" si="246"/>
        <v>-1.7138166285940448</v>
      </c>
      <c r="CG101" s="18">
        <f t="shared" si="247"/>
        <v>-2.6584941076688628</v>
      </c>
      <c r="CH101" s="18">
        <f t="shared" si="248"/>
        <v>1.838301132237774</v>
      </c>
      <c r="CI101" s="18">
        <f t="shared" si="249"/>
        <v>-0.12273212451792137</v>
      </c>
      <c r="CK101" t="str">
        <f t="shared" si="262"/>
        <v>63 Community and civil enforcement occupations</v>
      </c>
      <c r="CL101" s="18">
        <f t="shared" si="250"/>
        <v>-7.4381410778251444</v>
      </c>
      <c r="CM101" s="18">
        <f t="shared" si="250"/>
        <v>30.775767031946199</v>
      </c>
      <c r="CN101" s="18">
        <f t="shared" si="250"/>
        <v>-15.186270409408776</v>
      </c>
      <c r="CO101" s="18">
        <f t="shared" si="250"/>
        <v>-3.2991013175979966</v>
      </c>
      <c r="CP101" s="18">
        <f t="shared" si="251"/>
        <v>-5.4149061710059172</v>
      </c>
      <c r="CR101" s="18">
        <f t="shared" si="252"/>
        <v>-7.4359402775788457</v>
      </c>
      <c r="CS101" s="18">
        <f t="shared" si="253"/>
        <v>0.67365796171927617</v>
      </c>
      <c r="CT101" s="18">
        <f t="shared" si="254"/>
        <v>-5.6231252446395485</v>
      </c>
    </row>
    <row r="102" spans="1:98" x14ac:dyDescent="0.2">
      <c r="A102" t="str">
        <f t="shared" si="209"/>
        <v>71 Sales occupations</v>
      </c>
      <c r="B102" s="18">
        <f t="shared" si="210"/>
        <v>3.9433847064944683</v>
      </c>
      <c r="C102" s="18">
        <f t="shared" si="210"/>
        <v>-7.3572412771374491</v>
      </c>
      <c r="D102" s="18">
        <f t="shared" si="210"/>
        <v>2.4447386620506606</v>
      </c>
      <c r="E102" s="18">
        <f t="shared" si="210"/>
        <v>2.6180677298335953</v>
      </c>
      <c r="F102" s="18">
        <f t="shared" si="211"/>
        <v>1.9104293571533093</v>
      </c>
      <c r="H102" s="18">
        <f t="shared" si="212"/>
        <v>2.5602588139163052</v>
      </c>
      <c r="I102" s="18">
        <f t="shared" si="213"/>
        <v>3.0575295391382706</v>
      </c>
      <c r="J102" s="18">
        <f t="shared" si="214"/>
        <v>4.8409647554306323</v>
      </c>
      <c r="L102" t="str">
        <f t="shared" si="255"/>
        <v>71 Sales occupations</v>
      </c>
      <c r="M102" s="18">
        <f t="shared" si="215"/>
        <v>4.7016144270405125</v>
      </c>
      <c r="N102" s="18">
        <f t="shared" si="215"/>
        <v>10.359731905978986</v>
      </c>
      <c r="O102" s="18">
        <f t="shared" si="215"/>
        <v>3.8206712400636444</v>
      </c>
      <c r="P102" s="18">
        <f t="shared" si="215"/>
        <v>3.6919508838386683</v>
      </c>
      <c r="Q102" s="18">
        <f t="shared" si="216"/>
        <v>4.136988868343261</v>
      </c>
      <c r="S102" s="18">
        <f t="shared" si="217"/>
        <v>3.7348399270440202</v>
      </c>
      <c r="T102" s="18">
        <f t="shared" si="218"/>
        <v>3.4059546110112526</v>
      </c>
      <c r="U102" s="18">
        <f t="shared" si="219"/>
        <v>5.9686327348003276</v>
      </c>
      <c r="W102" t="str">
        <f t="shared" si="256"/>
        <v>71 Sales occupations</v>
      </c>
      <c r="X102" s="18">
        <f t="shared" si="220"/>
        <v>2.8505765023064455</v>
      </c>
      <c r="Y102" s="18">
        <f t="shared" si="220"/>
        <v>3.4693532836470364</v>
      </c>
      <c r="Z102" s="18">
        <f t="shared" si="220"/>
        <v>2.0369326585295999</v>
      </c>
      <c r="AA102" s="18">
        <f t="shared" si="220"/>
        <v>2.4096073357599668</v>
      </c>
      <c r="AB102" s="18">
        <f t="shared" si="221"/>
        <v>2.3588404357325121</v>
      </c>
      <c r="AD102" s="18">
        <f t="shared" si="222"/>
        <v>2.2852314506968563</v>
      </c>
      <c r="AE102" s="18">
        <f t="shared" si="223"/>
        <v>3.3164532248219913</v>
      </c>
      <c r="AF102" s="18">
        <f t="shared" si="224"/>
        <v>4.8498278352478996</v>
      </c>
      <c r="AH102" t="str">
        <f t="shared" si="257"/>
        <v>71 Sales occupations</v>
      </c>
      <c r="AI102" s="18">
        <f t="shared" si="225"/>
        <v>0.93000839193979612</v>
      </c>
      <c r="AJ102" s="18">
        <f t="shared" si="225"/>
        <v>3.4973519680810972</v>
      </c>
      <c r="AK102" s="18">
        <f t="shared" si="225"/>
        <v>0.75429748083468695</v>
      </c>
      <c r="AL102" s="18">
        <f t="shared" si="225"/>
        <v>1.8765162365028232</v>
      </c>
      <c r="AM102" s="18">
        <f t="shared" si="226"/>
        <v>1.6246936216871344</v>
      </c>
      <c r="AO102" s="18">
        <f t="shared" si="227"/>
        <v>1.5010613191504429</v>
      </c>
      <c r="AP102" s="18">
        <f t="shared" si="228"/>
        <v>3.0902128199655543</v>
      </c>
      <c r="AQ102" s="18">
        <f t="shared" si="229"/>
        <v>4.1071966908066804</v>
      </c>
      <c r="AS102" t="str">
        <f t="shared" si="258"/>
        <v>71 Sales occupations</v>
      </c>
      <c r="AT102" s="18">
        <f t="shared" si="230"/>
        <v>0.46247550854754405</v>
      </c>
      <c r="AU102" s="18">
        <f t="shared" si="230"/>
        <v>2.387592675907535</v>
      </c>
      <c r="AV102" s="18">
        <f t="shared" si="230"/>
        <v>7.5370157244258884E-2</v>
      </c>
      <c r="AW102" s="18">
        <f t="shared" si="230"/>
        <v>1.7968943075805877</v>
      </c>
      <c r="AX102" s="18">
        <f t="shared" si="231"/>
        <v>1.2923833933324635</v>
      </c>
      <c r="AZ102" s="18">
        <f t="shared" si="232"/>
        <v>1.2197873723049701</v>
      </c>
      <c r="BA102" s="18">
        <f t="shared" si="233"/>
        <v>2.6605813997716776</v>
      </c>
      <c r="BB102" s="18">
        <f t="shared" si="234"/>
        <v>3.527983576972793</v>
      </c>
      <c r="BD102" t="str">
        <f t="shared" si="259"/>
        <v>71 Sales occupations</v>
      </c>
      <c r="BE102" s="18">
        <f t="shared" si="235"/>
        <v>-1.4401384726834721</v>
      </c>
      <c r="BF102" s="18">
        <f t="shared" si="235"/>
        <v>10.394682772704765</v>
      </c>
      <c r="BG102" s="18">
        <f t="shared" si="235"/>
        <v>-0.14518144499883201</v>
      </c>
      <c r="BH102" s="18">
        <f t="shared" si="235"/>
        <v>0.40468310704480093</v>
      </c>
      <c r="BI102" s="18">
        <f t="shared" si="236"/>
        <v>0.82850125325477642</v>
      </c>
      <c r="BK102" s="18">
        <f t="shared" si="237"/>
        <v>0.22105930975842014</v>
      </c>
      <c r="BL102" s="18">
        <f t="shared" si="238"/>
        <v>2.474806100194904</v>
      </c>
      <c r="BM102" s="18">
        <f t="shared" si="239"/>
        <v>2.6325369777424612</v>
      </c>
      <c r="BO102" t="str">
        <f t="shared" si="260"/>
        <v>71 Sales occupations</v>
      </c>
      <c r="BP102" s="18">
        <f t="shared" si="240"/>
        <v>-2.6601348879254472</v>
      </c>
      <c r="BQ102" s="18">
        <f t="shared" si="240"/>
        <v>-4.0262006891232822</v>
      </c>
      <c r="BR102" s="18">
        <f t="shared" si="240"/>
        <v>-0.99808362544560048</v>
      </c>
      <c r="BS102" s="18">
        <f t="shared" si="240"/>
        <v>-1.9285554621806811</v>
      </c>
      <c r="BT102" s="18">
        <f t="shared" si="241"/>
        <v>-1.7715534136506061</v>
      </c>
      <c r="BV102" s="18">
        <f t="shared" si="242"/>
        <v>-1.6193739379505079</v>
      </c>
      <c r="BW102" s="18">
        <f t="shared" si="243"/>
        <v>2.1817465599466956</v>
      </c>
      <c r="BX102" s="18">
        <f t="shared" si="244"/>
        <v>1.0237998102126333</v>
      </c>
      <c r="BZ102" t="str">
        <f t="shared" si="261"/>
        <v>71 Sales occupations</v>
      </c>
      <c r="CA102" s="18">
        <f t="shared" si="245"/>
        <v>-1.9967133424801609</v>
      </c>
      <c r="CB102" s="18">
        <f t="shared" si="245"/>
        <v>-11.591632722665924</v>
      </c>
      <c r="CC102" s="18">
        <f t="shared" si="245"/>
        <v>-2.6543499152775984</v>
      </c>
      <c r="CD102" s="18">
        <f t="shared" si="245"/>
        <v>-8.2472839957561828</v>
      </c>
      <c r="CE102" s="18">
        <f t="shared" si="246"/>
        <v>-6.7515572254545519</v>
      </c>
      <c r="CG102" s="18">
        <f t="shared" si="247"/>
        <v>-6.4196204171707905</v>
      </c>
      <c r="CH102" s="18">
        <f t="shared" si="248"/>
        <v>1.4454465949448991</v>
      </c>
      <c r="CI102" s="18">
        <f t="shared" si="249"/>
        <v>-3.2434607523462278</v>
      </c>
      <c r="CK102" t="str">
        <f t="shared" si="262"/>
        <v>71 Sales occupations</v>
      </c>
      <c r="CL102" s="18">
        <f t="shared" si="250"/>
        <v>-0.65858747802951534</v>
      </c>
      <c r="CM102" s="18">
        <f t="shared" si="250"/>
        <v>-10.573426714955669</v>
      </c>
      <c r="CN102" s="18">
        <f t="shared" si="250"/>
        <v>-2.1692229457184298</v>
      </c>
      <c r="CO102" s="18">
        <f t="shared" si="250"/>
        <v>-2.1516910607619177</v>
      </c>
      <c r="CP102" s="18">
        <f t="shared" si="251"/>
        <v>-2.705994266710432</v>
      </c>
      <c r="CR102" s="18">
        <f t="shared" si="252"/>
        <v>-2.1575353714777368</v>
      </c>
      <c r="CS102" s="18">
        <f t="shared" si="253"/>
        <v>1.2568152039219793</v>
      </c>
      <c r="CT102" s="18">
        <f t="shared" si="254"/>
        <v>-0.50403038444084558</v>
      </c>
    </row>
    <row r="103" spans="1:98" x14ac:dyDescent="0.2">
      <c r="A103" t="str">
        <f t="shared" si="209"/>
        <v>72 Customer service occupations</v>
      </c>
      <c r="B103" s="18">
        <f t="shared" si="210"/>
        <v>4.1857075730283855</v>
      </c>
      <c r="C103" s="18">
        <f t="shared" si="210"/>
        <v>16.076883365376872</v>
      </c>
      <c r="D103" s="18">
        <f t="shared" si="210"/>
        <v>6.0811638661967704</v>
      </c>
      <c r="E103" s="18">
        <f t="shared" si="210"/>
        <v>2.9997549281925773</v>
      </c>
      <c r="F103" s="18">
        <f t="shared" si="211"/>
        <v>4.7324322604402891</v>
      </c>
      <c r="H103" s="18">
        <f t="shared" si="212"/>
        <v>4.016815327691492</v>
      </c>
      <c r="I103" s="18">
        <f t="shared" si="213"/>
        <v>3.4158026376348349</v>
      </c>
      <c r="J103" s="18">
        <f t="shared" si="214"/>
        <v>6.1857683394156204</v>
      </c>
      <c r="L103" t="str">
        <f t="shared" si="255"/>
        <v>72 Customer service occupations</v>
      </c>
      <c r="M103" s="18">
        <f t="shared" si="215"/>
        <v>6.9329893888891325</v>
      </c>
      <c r="N103" s="18">
        <f t="shared" si="215"/>
        <v>4.4728559216254071</v>
      </c>
      <c r="O103" s="18">
        <f t="shared" si="215"/>
        <v>5.5340041979242027</v>
      </c>
      <c r="P103" s="18">
        <f t="shared" si="215"/>
        <v>3.0248407440965686</v>
      </c>
      <c r="Q103" s="18">
        <f t="shared" si="216"/>
        <v>3.8930669100772697</v>
      </c>
      <c r="S103" s="18">
        <f t="shared" si="217"/>
        <v>3.8545289120909265</v>
      </c>
      <c r="T103" s="18">
        <f t="shared" si="218"/>
        <v>3.6017373038319977</v>
      </c>
      <c r="U103" s="18">
        <f t="shared" si="219"/>
        <v>6.1955708059375558</v>
      </c>
      <c r="W103" t="str">
        <f t="shared" si="256"/>
        <v>72 Customer service occupations</v>
      </c>
      <c r="X103" s="18">
        <f t="shared" si="220"/>
        <v>4.5926505345934121</v>
      </c>
      <c r="Y103" s="18">
        <f t="shared" si="220"/>
        <v>2.3157732157616628</v>
      </c>
      <c r="Z103" s="18">
        <f t="shared" si="220"/>
        <v>3.6877799151686874</v>
      </c>
      <c r="AA103" s="18">
        <f t="shared" si="220"/>
        <v>2.6427249918755891</v>
      </c>
      <c r="AB103" s="18">
        <f t="shared" si="221"/>
        <v>2.9476382184707273</v>
      </c>
      <c r="AD103" s="18">
        <f t="shared" si="222"/>
        <v>2.9899010299747397</v>
      </c>
      <c r="AE103" s="18">
        <f t="shared" si="223"/>
        <v>3.4425542923151919</v>
      </c>
      <c r="AF103" s="18">
        <f t="shared" si="224"/>
        <v>5.4515035344086415</v>
      </c>
      <c r="AH103" t="str">
        <f t="shared" si="257"/>
        <v>72 Customer service occupations</v>
      </c>
      <c r="AI103" s="18">
        <f t="shared" si="225"/>
        <v>5.5964134432009649</v>
      </c>
      <c r="AJ103" s="18">
        <f t="shared" si="225"/>
        <v>10.585753950373199</v>
      </c>
      <c r="AK103" s="18">
        <f t="shared" si="225"/>
        <v>3.3723383280411579</v>
      </c>
      <c r="AL103" s="18">
        <f t="shared" si="225"/>
        <v>2.0932198625562171</v>
      </c>
      <c r="AM103" s="18">
        <f t="shared" si="226"/>
        <v>3.004362463606669</v>
      </c>
      <c r="AO103" s="18">
        <f t="shared" si="227"/>
        <v>2.517824311536998</v>
      </c>
      <c r="AP103" s="18">
        <f t="shared" si="228"/>
        <v>3.5023571856036773</v>
      </c>
      <c r="AQ103" s="18">
        <f t="shared" si="229"/>
        <v>5.1634438196515031</v>
      </c>
      <c r="AS103" t="str">
        <f t="shared" si="258"/>
        <v>72 Customer service occupations</v>
      </c>
      <c r="AT103" s="18">
        <f t="shared" si="230"/>
        <v>3.7510436366161581</v>
      </c>
      <c r="AU103" s="18">
        <f t="shared" si="230"/>
        <v>1.4764844409688616</v>
      </c>
      <c r="AV103" s="18">
        <f t="shared" si="230"/>
        <v>2.3580952969808111</v>
      </c>
      <c r="AW103" s="18">
        <f t="shared" si="230"/>
        <v>1.340325537685616</v>
      </c>
      <c r="AX103" s="18">
        <f t="shared" si="231"/>
        <v>1.6658179069341195</v>
      </c>
      <c r="AZ103" s="18">
        <f t="shared" si="232"/>
        <v>1.6784526909221054</v>
      </c>
      <c r="BA103" s="18">
        <f t="shared" si="233"/>
        <v>3.0884676592685789</v>
      </c>
      <c r="BB103" s="18">
        <f t="shared" si="234"/>
        <v>4.2305717578735358</v>
      </c>
      <c r="BD103" t="str">
        <f t="shared" si="259"/>
        <v>72 Customer service occupations</v>
      </c>
      <c r="BE103" s="18">
        <f t="shared" si="235"/>
        <v>0.54708581636182529</v>
      </c>
      <c r="BF103" s="18">
        <f t="shared" si="235"/>
        <v>8.1415639002488049</v>
      </c>
      <c r="BG103" s="18">
        <f t="shared" si="235"/>
        <v>0.79057628358505383</v>
      </c>
      <c r="BH103" s="18">
        <f t="shared" si="235"/>
        <v>0.81920738743734844</v>
      </c>
      <c r="BI103" s="18">
        <f t="shared" si="236"/>
        <v>1.2529807780209179</v>
      </c>
      <c r="BK103" s="18">
        <f t="shared" si="237"/>
        <v>0.80966278258924884</v>
      </c>
      <c r="BL103" s="18">
        <f t="shared" si="238"/>
        <v>2.6206313927693792</v>
      </c>
      <c r="BM103" s="18">
        <f t="shared" si="239"/>
        <v>3.1943801636937552</v>
      </c>
      <c r="BO103" t="str">
        <f t="shared" si="260"/>
        <v>72 Customer service occupations</v>
      </c>
      <c r="BP103" s="18">
        <f t="shared" si="240"/>
        <v>0.2858764505776934</v>
      </c>
      <c r="BQ103" s="18">
        <f t="shared" si="240"/>
        <v>-1.8246350919479126</v>
      </c>
      <c r="BR103" s="18">
        <f t="shared" si="240"/>
        <v>1.583979692399784</v>
      </c>
      <c r="BS103" s="18">
        <f t="shared" si="240"/>
        <v>-0.58858153153673598</v>
      </c>
      <c r="BT103" s="18">
        <f t="shared" si="241"/>
        <v>7.0712755488644419E-3</v>
      </c>
      <c r="BV103" s="18">
        <f t="shared" si="242"/>
        <v>0.13039315607532576</v>
      </c>
      <c r="BW103" s="18">
        <f t="shared" si="243"/>
        <v>2.6131012377592633</v>
      </c>
      <c r="BX103" s="18">
        <f t="shared" si="244"/>
        <v>2.7042355168257703</v>
      </c>
      <c r="BZ103" t="str">
        <f t="shared" si="261"/>
        <v>72 Customer service occupations</v>
      </c>
      <c r="CA103" s="18">
        <f t="shared" si="245"/>
        <v>-1.4772260454977704</v>
      </c>
      <c r="CB103" s="18">
        <f t="shared" si="245"/>
        <v>-8.6325880335287319</v>
      </c>
      <c r="CC103" s="18">
        <f t="shared" si="245"/>
        <v>0.56011750949060968</v>
      </c>
      <c r="CD103" s="18">
        <f t="shared" si="245"/>
        <v>-0.68114716086303817</v>
      </c>
      <c r="CE103" s="18">
        <f t="shared" si="246"/>
        <v>-0.81355592182241754</v>
      </c>
      <c r="CG103" s="18">
        <f t="shared" si="247"/>
        <v>-0.26910407357422228</v>
      </c>
      <c r="CH103" s="18">
        <f t="shared" si="248"/>
        <v>1.8963905514742363</v>
      </c>
      <c r="CI103" s="18">
        <f t="shared" si="249"/>
        <v>1.6904853491923832</v>
      </c>
      <c r="CK103" t="str">
        <f t="shared" si="262"/>
        <v>72 Customer service occupations</v>
      </c>
      <c r="CL103" s="18">
        <f t="shared" si="250"/>
        <v>7.4254898532535085</v>
      </c>
      <c r="CM103" s="18">
        <f t="shared" si="250"/>
        <v>-0.22200272695194201</v>
      </c>
      <c r="CN103" s="18">
        <f t="shared" si="250"/>
        <v>6.2802788300144519</v>
      </c>
      <c r="CO103" s="18">
        <f t="shared" si="250"/>
        <v>2.4724835590930194</v>
      </c>
      <c r="CP103" s="18">
        <f t="shared" si="251"/>
        <v>3.4750575926630445</v>
      </c>
      <c r="CR103" s="18">
        <f t="shared" si="252"/>
        <v>3.7263437552235823</v>
      </c>
      <c r="CS103" s="18">
        <f t="shared" si="253"/>
        <v>2.3220516861161222</v>
      </c>
      <c r="CT103" s="18">
        <f t="shared" si="254"/>
        <v>5.2100530665875722</v>
      </c>
    </row>
    <row r="104" spans="1:98" x14ac:dyDescent="0.2">
      <c r="A104" t="str">
        <f t="shared" si="209"/>
        <v>81 Process, plant and machine operatives</v>
      </c>
      <c r="B104" s="18">
        <f t="shared" si="210"/>
        <v>7.756988301650769</v>
      </c>
      <c r="C104" s="18">
        <f t="shared" si="210"/>
        <v>-5.0716767476399527</v>
      </c>
      <c r="D104" s="18">
        <f t="shared" si="210"/>
        <v>4.7590354310774741</v>
      </c>
      <c r="E104" s="18">
        <f t="shared" si="210"/>
        <v>3.9595498982113675</v>
      </c>
      <c r="F104" s="18">
        <f t="shared" si="211"/>
        <v>3.6185052627159209</v>
      </c>
      <c r="H104" s="18">
        <f t="shared" si="212"/>
        <v>4.2253648324028115</v>
      </c>
      <c r="I104" s="18">
        <f t="shared" si="213"/>
        <v>3.695515739846833</v>
      </c>
      <c r="J104" s="18">
        <f t="shared" si="214"/>
        <v>6.5330326672191408</v>
      </c>
      <c r="L104" t="str">
        <f t="shared" si="255"/>
        <v>81 Process, plant and machine operatives</v>
      </c>
      <c r="M104" s="18">
        <f t="shared" si="215"/>
        <v>7.4466851231958842</v>
      </c>
      <c r="N104" s="18">
        <f t="shared" si="215"/>
        <v>1.0030798337940183</v>
      </c>
      <c r="O104" s="18">
        <f t="shared" si="215"/>
        <v>7.3517017726931311</v>
      </c>
      <c r="P104" s="18">
        <f t="shared" si="215"/>
        <v>4.5969875585252007</v>
      </c>
      <c r="Q104" s="18">
        <f t="shared" si="216"/>
        <v>5.2199741461015581</v>
      </c>
      <c r="S104" s="18">
        <f t="shared" si="217"/>
        <v>5.5072804961396216</v>
      </c>
      <c r="T104" s="18">
        <f t="shared" si="218"/>
        <v>3.8752807779946163</v>
      </c>
      <c r="U104" s="18">
        <f t="shared" si="219"/>
        <v>7.6075813004783832</v>
      </c>
      <c r="W104" t="str">
        <f t="shared" si="256"/>
        <v>81 Process, plant and machine operatives</v>
      </c>
      <c r="X104" s="18">
        <f t="shared" si="220"/>
        <v>2.0609774020007965</v>
      </c>
      <c r="Y104" s="18">
        <f t="shared" si="220"/>
        <v>-6.1691628538894321</v>
      </c>
      <c r="Z104" s="18">
        <f t="shared" si="220"/>
        <v>7.8438311645180336</v>
      </c>
      <c r="AA104" s="18">
        <f t="shared" si="220"/>
        <v>4.3669468417908863</v>
      </c>
      <c r="AB104" s="18">
        <f t="shared" si="221"/>
        <v>4.7422731511418181</v>
      </c>
      <c r="AD104" s="18">
        <f t="shared" si="222"/>
        <v>5.5132714172190678</v>
      </c>
      <c r="AE104" s="18">
        <f t="shared" si="223"/>
        <v>4.0295454255681928</v>
      </c>
      <c r="AF104" s="18">
        <f t="shared" si="224"/>
        <v>7.7065841132146984</v>
      </c>
      <c r="AH104" t="str">
        <f t="shared" si="257"/>
        <v>81 Process, plant and machine operatives</v>
      </c>
      <c r="AI104" s="18">
        <f t="shared" si="225"/>
        <v>4.2000486717350238</v>
      </c>
      <c r="AJ104" s="18">
        <f t="shared" si="225"/>
        <v>-5.0637002252140846</v>
      </c>
      <c r="AK104" s="18">
        <f t="shared" si="225"/>
        <v>6.8915260375842058</v>
      </c>
      <c r="AL104" s="18">
        <f t="shared" si="225"/>
        <v>4.5100143355743416</v>
      </c>
      <c r="AM104" s="18">
        <f t="shared" si="226"/>
        <v>4.6183786193887411</v>
      </c>
      <c r="AO104" s="18">
        <f t="shared" si="227"/>
        <v>5.2978969352231786</v>
      </c>
      <c r="AP104" s="18">
        <f t="shared" si="228"/>
        <v>3.9129319115391414</v>
      </c>
      <c r="AQ104" s="18">
        <f t="shared" si="229"/>
        <v>7.472730949773565</v>
      </c>
      <c r="AS104" t="str">
        <f t="shared" si="258"/>
        <v>81 Process, plant and machine operatives</v>
      </c>
      <c r="AT104" s="18">
        <f t="shared" si="230"/>
        <v>3.6944217639169219</v>
      </c>
      <c r="AU104" s="18">
        <f t="shared" si="230"/>
        <v>-7.5062752984352503</v>
      </c>
      <c r="AV104" s="18">
        <f t="shared" si="230"/>
        <v>3.8102494662644926</v>
      </c>
      <c r="AW104" s="18">
        <f t="shared" si="230"/>
        <v>2.3776380498995442</v>
      </c>
      <c r="AX104" s="18">
        <f t="shared" si="231"/>
        <v>2.1727967148067462</v>
      </c>
      <c r="AZ104" s="18">
        <f t="shared" si="232"/>
        <v>2.8529648889387804</v>
      </c>
      <c r="BA104" s="18">
        <f t="shared" si="233"/>
        <v>3.2655758707699878</v>
      </c>
      <c r="BB104" s="18">
        <f t="shared" si="234"/>
        <v>5.2168226533376938</v>
      </c>
      <c r="BD104" t="str">
        <f t="shared" si="259"/>
        <v>81 Process, plant and machine operatives</v>
      </c>
      <c r="BE104" s="18">
        <f t="shared" si="235"/>
        <v>0.43156880620385252</v>
      </c>
      <c r="BF104" s="18">
        <f t="shared" si="235"/>
        <v>-3.1228535080107367</v>
      </c>
      <c r="BG104" s="18">
        <f t="shared" si="235"/>
        <v>2.6265046711092088</v>
      </c>
      <c r="BH104" s="18">
        <f t="shared" si="235"/>
        <v>1.1004585662333088</v>
      </c>
      <c r="BI104" s="18">
        <f t="shared" si="236"/>
        <v>1.3043612491677736</v>
      </c>
      <c r="BK104" s="18">
        <f t="shared" si="237"/>
        <v>1.6066024412553892</v>
      </c>
      <c r="BL104" s="18">
        <f t="shared" si="238"/>
        <v>2.3949907111293411</v>
      </c>
      <c r="BM104" s="18">
        <f t="shared" si="239"/>
        <v>3.5856850541585938</v>
      </c>
      <c r="BO104" t="str">
        <f t="shared" si="260"/>
        <v>81 Process, plant and machine operatives</v>
      </c>
      <c r="BP104" s="18">
        <f t="shared" si="240"/>
        <v>3.4382975173220975</v>
      </c>
      <c r="BQ104" s="18">
        <f t="shared" si="240"/>
        <v>-17.51993146990629</v>
      </c>
      <c r="BR104" s="18">
        <f t="shared" si="240"/>
        <v>2.3915997636356989</v>
      </c>
      <c r="BS104" s="18">
        <f t="shared" si="240"/>
        <v>-0.69385888937153473</v>
      </c>
      <c r="BT104" s="18">
        <f t="shared" si="241"/>
        <v>-0.89638823997379991</v>
      </c>
      <c r="BV104" s="18">
        <f t="shared" si="242"/>
        <v>0.32415571951107669</v>
      </c>
      <c r="BW104" s="18">
        <f t="shared" si="243"/>
        <v>2.3330200503140164</v>
      </c>
      <c r="BX104" s="18">
        <f t="shared" si="244"/>
        <v>2.5692753896858322</v>
      </c>
      <c r="BZ104" t="str">
        <f t="shared" si="261"/>
        <v>81 Process, plant and machine operatives</v>
      </c>
      <c r="CA104" s="18">
        <f t="shared" si="245"/>
        <v>-3.6161475049087066</v>
      </c>
      <c r="CB104" s="18">
        <f t="shared" si="245"/>
        <v>-12.941720202030361</v>
      </c>
      <c r="CC104" s="18">
        <f t="shared" si="245"/>
        <v>-0.72285380177302683</v>
      </c>
      <c r="CD104" s="18">
        <f t="shared" si="245"/>
        <v>-7.794314673822611</v>
      </c>
      <c r="CE104" s="18">
        <f t="shared" si="246"/>
        <v>-5.9785176370112492</v>
      </c>
      <c r="CG104" s="18">
        <f t="shared" si="247"/>
        <v>-5.494976395381479</v>
      </c>
      <c r="CH104" s="18">
        <f t="shared" si="248"/>
        <v>1.5397281313524358</v>
      </c>
      <c r="CI104" s="18">
        <f t="shared" si="249"/>
        <v>-2.4815309956490506</v>
      </c>
      <c r="CK104" t="str">
        <f t="shared" si="262"/>
        <v>81 Process, plant and machine operatives</v>
      </c>
      <c r="CL104" s="18">
        <f t="shared" si="250"/>
        <v>-3.2606364874008364</v>
      </c>
      <c r="CM104" s="18">
        <f t="shared" si="250"/>
        <v>-19.218171854449096</v>
      </c>
      <c r="CN104" s="18">
        <f t="shared" si="250"/>
        <v>-11.267685617420465</v>
      </c>
      <c r="CO104" s="18">
        <f t="shared" si="250"/>
        <v>-3.276503002550768</v>
      </c>
      <c r="CP104" s="18">
        <f t="shared" si="251"/>
        <v>-6.902040161748479</v>
      </c>
      <c r="CR104" s="18">
        <f t="shared" si="252"/>
        <v>-6.0171531149629036</v>
      </c>
      <c r="CS104" s="18">
        <f t="shared" si="253"/>
        <v>0.78813225992389047</v>
      </c>
      <c r="CT104" s="18">
        <f t="shared" si="254"/>
        <v>-4.2759057675268553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9.7937153405749822</v>
      </c>
      <c r="C105" s="18">
        <f t="shared" si="210"/>
        <v>-12.680215372931658</v>
      </c>
      <c r="D105" s="18">
        <f t="shared" si="210"/>
        <v>4.7234753249415062</v>
      </c>
      <c r="E105" s="18">
        <f t="shared" si="210"/>
        <v>3.3660686510105231</v>
      </c>
      <c r="F105" s="18">
        <f t="shared" si="211"/>
        <v>2.6997898121661645</v>
      </c>
      <c r="H105" s="18">
        <f t="shared" si="212"/>
        <v>3.8165712545179975</v>
      </c>
      <c r="I105" s="18">
        <f t="shared" si="213"/>
        <v>4.4203655016949561</v>
      </c>
      <c r="J105" s="18">
        <f t="shared" si="214"/>
        <v>6.758697713598516</v>
      </c>
      <c r="L105" t="str">
        <f t="shared" si="255"/>
        <v>82 Transport and mobile machine drivers and operatives</v>
      </c>
      <c r="M105" s="18">
        <f t="shared" si="215"/>
        <v>10.113511105380702</v>
      </c>
      <c r="N105" s="18">
        <f t="shared" si="215"/>
        <v>-4.7782405587019738</v>
      </c>
      <c r="O105" s="18">
        <f t="shared" si="215"/>
        <v>2.7781871361924004</v>
      </c>
      <c r="P105" s="18">
        <f t="shared" si="215"/>
        <v>3.272365229263996</v>
      </c>
      <c r="Q105" s="18">
        <f t="shared" si="216"/>
        <v>2.5959312261085055</v>
      </c>
      <c r="S105" s="18">
        <f t="shared" si="217"/>
        <v>3.1073757489422649</v>
      </c>
      <c r="T105" s="18">
        <f t="shared" si="218"/>
        <v>4.0527174613490091</v>
      </c>
      <c r="U105" s="18">
        <f t="shared" si="219"/>
        <v>6.0018744371696187</v>
      </c>
      <c r="W105" t="str">
        <f t="shared" si="256"/>
        <v>82 Transport and mobile machine drivers and operatives</v>
      </c>
      <c r="X105" s="18">
        <f t="shared" si="220"/>
        <v>8.2736585596003831</v>
      </c>
      <c r="Y105" s="18">
        <f t="shared" si="220"/>
        <v>-14.597772672815557</v>
      </c>
      <c r="Z105" s="18">
        <f t="shared" si="220"/>
        <v>2.1849974410310002</v>
      </c>
      <c r="AA105" s="18">
        <f t="shared" si="220"/>
        <v>2.9413083088431158</v>
      </c>
      <c r="AB105" s="18">
        <f t="shared" si="221"/>
        <v>1.5123443952399729</v>
      </c>
      <c r="AD105" s="18">
        <f t="shared" si="222"/>
        <v>2.6885847511437744</v>
      </c>
      <c r="AE105" s="18">
        <f t="shared" si="223"/>
        <v>4.0670037629571887</v>
      </c>
      <c r="AF105" s="18">
        <f t="shared" si="224"/>
        <v>5.7318548418867854</v>
      </c>
      <c r="AH105" t="str">
        <f t="shared" si="257"/>
        <v>82 Transport and mobile machine drivers and operatives</v>
      </c>
      <c r="AI105" s="18">
        <f t="shared" si="225"/>
        <v>8.4444688920285884</v>
      </c>
      <c r="AJ105" s="18">
        <f t="shared" si="225"/>
        <v>-14.990377030339296</v>
      </c>
      <c r="AK105" s="18">
        <f t="shared" si="225"/>
        <v>2.026430250105582</v>
      </c>
      <c r="AL105" s="18">
        <f t="shared" si="225"/>
        <v>2.0055071366458899</v>
      </c>
      <c r="AM105" s="18">
        <f t="shared" si="226"/>
        <v>0.85657918829402657</v>
      </c>
      <c r="AO105" s="18">
        <f t="shared" si="227"/>
        <v>2.0124810309982921</v>
      </c>
      <c r="AP105" s="18">
        <f t="shared" si="228"/>
        <v>3.950349360173333</v>
      </c>
      <c r="AQ105" s="18">
        <f t="shared" si="229"/>
        <v>5.1911613994204409</v>
      </c>
      <c r="AS105" t="str">
        <f t="shared" si="258"/>
        <v>82 Transport and mobile machine drivers and operatives</v>
      </c>
      <c r="AT105" s="18">
        <f t="shared" si="230"/>
        <v>6.8618363915871949</v>
      </c>
      <c r="AU105" s="18">
        <f t="shared" si="230"/>
        <v>-9.5816136713842255</v>
      </c>
      <c r="AV105" s="18">
        <f t="shared" si="230"/>
        <v>0.86794961415002092</v>
      </c>
      <c r="AW105" s="18">
        <f t="shared" si="230"/>
        <v>1.4832393104974528</v>
      </c>
      <c r="AX105" s="18">
        <f t="shared" si="231"/>
        <v>0.56234002722290732</v>
      </c>
      <c r="AZ105" s="18">
        <f t="shared" si="232"/>
        <v>1.2777268452054846</v>
      </c>
      <c r="BA105" s="18">
        <f t="shared" si="233"/>
        <v>3.775696002295903</v>
      </c>
      <c r="BB105" s="18">
        <f t="shared" si="234"/>
        <v>4.5647204495537386</v>
      </c>
      <c r="BD105" t="str">
        <f t="shared" si="259"/>
        <v>82 Transport and mobile machine drivers and operatives</v>
      </c>
      <c r="BE105" s="18">
        <f t="shared" si="235"/>
        <v>2.0715905257506106</v>
      </c>
      <c r="BF105" s="18">
        <f t="shared" si="235"/>
        <v>-7.7014461902332298</v>
      </c>
      <c r="BG105" s="18">
        <f t="shared" si="235"/>
        <v>1.2277329661789294</v>
      </c>
      <c r="BH105" s="18">
        <f t="shared" si="235"/>
        <v>1.0827028017409868</v>
      </c>
      <c r="BI105" s="18">
        <f t="shared" si="236"/>
        <v>0.55503158426737365</v>
      </c>
      <c r="BK105" s="18">
        <f t="shared" si="237"/>
        <v>1.1310230877931371</v>
      </c>
      <c r="BL105" s="18">
        <f t="shared" si="238"/>
        <v>2.9928541849537638</v>
      </c>
      <c r="BM105" s="18">
        <f t="shared" si="239"/>
        <v>3.7620400858054293</v>
      </c>
      <c r="BO105" t="str">
        <f t="shared" si="260"/>
        <v>82 Transport and mobile machine drivers and operatives</v>
      </c>
      <c r="BP105" s="18">
        <f t="shared" si="240"/>
        <v>4.4973188575780476</v>
      </c>
      <c r="BQ105" s="18">
        <f t="shared" si="240"/>
        <v>-23.876524572012059</v>
      </c>
      <c r="BR105" s="18">
        <f t="shared" si="240"/>
        <v>0.39335256252321926</v>
      </c>
      <c r="BS105" s="18">
        <f t="shared" si="240"/>
        <v>-0.72495085162550543</v>
      </c>
      <c r="BT105" s="18">
        <f t="shared" si="241"/>
        <v>-2.0165377065772261</v>
      </c>
      <c r="BV105" s="18">
        <f t="shared" si="242"/>
        <v>-0.35357405810413356</v>
      </c>
      <c r="BW105" s="18">
        <f t="shared" si="243"/>
        <v>2.8797255563983271</v>
      </c>
      <c r="BX105" s="18">
        <f t="shared" si="244"/>
        <v>2.6441699514827111</v>
      </c>
      <c r="BZ105" t="str">
        <f t="shared" si="261"/>
        <v>82 Transport and mobile machine drivers and operatives</v>
      </c>
      <c r="CA105" s="18">
        <f t="shared" si="245"/>
        <v>-1.8438023293125605</v>
      </c>
      <c r="CB105" s="18">
        <f t="shared" si="245"/>
        <v>-24.411014400569719</v>
      </c>
      <c r="CC105" s="18">
        <f t="shared" si="245"/>
        <v>-1.4825008165921694</v>
      </c>
      <c r="CD105" s="18">
        <f t="shared" si="245"/>
        <v>-3.0134353625690613</v>
      </c>
      <c r="CE105" s="18">
        <f t="shared" si="246"/>
        <v>-4.0441794618262694</v>
      </c>
      <c r="CG105" s="18">
        <f t="shared" si="247"/>
        <v>-2.5057856373479681</v>
      </c>
      <c r="CH105" s="18">
        <f t="shared" si="248"/>
        <v>2.184466827017939</v>
      </c>
      <c r="CI105" s="18">
        <f t="shared" si="249"/>
        <v>0.42860730406526493</v>
      </c>
      <c r="CK105" t="str">
        <f t="shared" si="262"/>
        <v>82 Transport and mobile machine drivers and operatives</v>
      </c>
      <c r="CL105" s="18">
        <f t="shared" si="250"/>
        <v>4.6344159357007753</v>
      </c>
      <c r="CM105" s="18">
        <f t="shared" si="250"/>
        <v>-22.510060161783795</v>
      </c>
      <c r="CN105" s="18">
        <f t="shared" si="250"/>
        <v>-1.1009398608144427</v>
      </c>
      <c r="CO105" s="18">
        <f t="shared" si="250"/>
        <v>-3.3409465426480822</v>
      </c>
      <c r="CP105" s="18">
        <f t="shared" si="251"/>
        <v>-3.9821515099278115</v>
      </c>
      <c r="CR105" s="18">
        <f t="shared" si="252"/>
        <v>-2.5999723630179217</v>
      </c>
      <c r="CS105" s="18">
        <f t="shared" si="253"/>
        <v>1.8666614498629164</v>
      </c>
      <c r="CT105" s="18">
        <f t="shared" si="254"/>
        <v>-4.4852313512289133E-2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-4.3131436925484596</v>
      </c>
      <c r="C106" s="18">
        <f t="shared" si="210"/>
        <v>-0.35409135714747908</v>
      </c>
      <c r="D106" s="18">
        <f t="shared" si="210"/>
        <v>31.232217381310832</v>
      </c>
      <c r="E106" s="18">
        <f t="shared" si="210"/>
        <v>4.3611906501767717</v>
      </c>
      <c r="F106" s="18">
        <f t="shared" si="211"/>
        <v>11.783641629194651</v>
      </c>
      <c r="H106" s="18">
        <f t="shared" si="212"/>
        <v>12.643509428385613</v>
      </c>
      <c r="I106" s="18">
        <f t="shared" si="213"/>
        <v>9.6807159342057183</v>
      </c>
      <c r="J106" s="18">
        <f t="shared" si="214"/>
        <v>15.744246640493298</v>
      </c>
      <c r="L106" t="str">
        <f t="shared" si="255"/>
        <v>91 Elementary trades and related occupations</v>
      </c>
      <c r="M106" s="18">
        <f t="shared" si="215"/>
        <v>6.2675016216073409</v>
      </c>
      <c r="N106" s="18">
        <f t="shared" si="215"/>
        <v>-9.5535854118641073</v>
      </c>
      <c r="O106" s="18">
        <f t="shared" si="215"/>
        <v>15.359332115406875</v>
      </c>
      <c r="P106" s="18">
        <f t="shared" si="215"/>
        <v>5.0499554176351547</v>
      </c>
      <c r="Q106" s="18">
        <f t="shared" si="216"/>
        <v>7.1613951336328974</v>
      </c>
      <c r="S106" s="18">
        <f t="shared" si="217"/>
        <v>8.3797535924197817</v>
      </c>
      <c r="T106" s="18">
        <f t="shared" si="218"/>
        <v>5.6711778903095533</v>
      </c>
      <c r="U106" s="18">
        <f t="shared" si="219"/>
        <v>10.758970025070248</v>
      </c>
      <c r="W106" t="str">
        <f t="shared" si="256"/>
        <v>91 Elementary trades and related occupations</v>
      </c>
      <c r="X106" s="18">
        <f t="shared" si="220"/>
        <v>1.3692000768261048</v>
      </c>
      <c r="Y106" s="18">
        <f t="shared" si="220"/>
        <v>-14.501531610906337</v>
      </c>
      <c r="Z106" s="18">
        <f t="shared" si="220"/>
        <v>19.750929322518253</v>
      </c>
      <c r="AA106" s="18">
        <f t="shared" si="220"/>
        <v>3.5682797956248624</v>
      </c>
      <c r="AB106" s="18">
        <f t="shared" si="221"/>
        <v>7.0844170161103559</v>
      </c>
      <c r="AD106" s="18">
        <f t="shared" si="222"/>
        <v>8.7036531469726555</v>
      </c>
      <c r="AE106" s="18">
        <f t="shared" si="223"/>
        <v>6.7207277886461192</v>
      </c>
      <c r="AF106" s="18">
        <f t="shared" si="224"/>
        <v>11.545513074740498</v>
      </c>
      <c r="AH106" t="str">
        <f t="shared" si="257"/>
        <v>91 Elementary trades and related occupations</v>
      </c>
      <c r="AI106" s="18">
        <f t="shared" si="225"/>
        <v>2.663722147627956</v>
      </c>
      <c r="AJ106" s="18">
        <f t="shared" si="225"/>
        <v>-16.074665813498978</v>
      </c>
      <c r="AK106" s="18">
        <f t="shared" si="225"/>
        <v>18.371570051406039</v>
      </c>
      <c r="AL106" s="18">
        <f t="shared" si="225"/>
        <v>3.6660548510574653</v>
      </c>
      <c r="AM106" s="18">
        <f t="shared" si="226"/>
        <v>6.6365263071709535</v>
      </c>
      <c r="AO106" s="18">
        <f t="shared" si="227"/>
        <v>8.3528111891971726</v>
      </c>
      <c r="AP106" s="18">
        <f t="shared" si="228"/>
        <v>6.4827389935168567</v>
      </c>
      <c r="AQ106" s="18">
        <f t="shared" si="229"/>
        <v>11.171694315475932</v>
      </c>
      <c r="AS106" t="str">
        <f t="shared" si="258"/>
        <v>91 Elementary trades and related occupations</v>
      </c>
      <c r="AT106" s="18">
        <f t="shared" si="230"/>
        <v>0.11448253216570503</v>
      </c>
      <c r="AU106" s="18">
        <f t="shared" si="230"/>
        <v>-1.5712620497366991</v>
      </c>
      <c r="AV106" s="18">
        <f t="shared" si="230"/>
        <v>17.551777916277111</v>
      </c>
      <c r="AW106" s="18">
        <f t="shared" si="230"/>
        <v>3.1682513184460026</v>
      </c>
      <c r="AX106" s="18">
        <f t="shared" si="231"/>
        <v>7.1477458272144689</v>
      </c>
      <c r="AZ106" s="18">
        <f t="shared" si="232"/>
        <v>7.7557482419996049</v>
      </c>
      <c r="BA106" s="18">
        <f t="shared" si="233"/>
        <v>5.8867862608921628</v>
      </c>
      <c r="BB106" s="18">
        <f t="shared" si="234"/>
        <v>10.4228308269515</v>
      </c>
      <c r="BD106" t="str">
        <f t="shared" si="259"/>
        <v>91 Elementary trades and related occupations</v>
      </c>
      <c r="BE106" s="18">
        <f t="shared" si="235"/>
        <v>-3.3084054134989715</v>
      </c>
      <c r="BF106" s="18">
        <f t="shared" si="235"/>
        <v>-2.6985788357571261</v>
      </c>
      <c r="BG106" s="18">
        <f t="shared" si="235"/>
        <v>12.606366604272612</v>
      </c>
      <c r="BH106" s="18">
        <f t="shared" si="235"/>
        <v>2.3617003318601837</v>
      </c>
      <c r="BI106" s="18">
        <f t="shared" si="236"/>
        <v>5.1251918946029207</v>
      </c>
      <c r="BK106" s="18">
        <f t="shared" si="237"/>
        <v>5.6686054969499189</v>
      </c>
      <c r="BL106" s="18">
        <f t="shared" si="238"/>
        <v>4.130502021935234</v>
      </c>
      <c r="BM106" s="18">
        <f t="shared" si="239"/>
        <v>7.8846765306806788</v>
      </c>
      <c r="BO106" t="str">
        <f t="shared" si="260"/>
        <v>91 Elementary trades and related occupations</v>
      </c>
      <c r="BP106" s="18">
        <f t="shared" si="240"/>
        <v>-1.1434378216888752</v>
      </c>
      <c r="BQ106" s="18">
        <f t="shared" si="240"/>
        <v>-15.275929416843514</v>
      </c>
      <c r="BR106" s="18">
        <f t="shared" si="240"/>
        <v>11.174503941806613</v>
      </c>
      <c r="BS106" s="18">
        <f t="shared" si="240"/>
        <v>0.37264984221270225</v>
      </c>
      <c r="BT106" s="18">
        <f t="shared" si="241"/>
        <v>2.5384314079323067</v>
      </c>
      <c r="BV106" s="18">
        <f t="shared" si="242"/>
        <v>3.8513133610220907</v>
      </c>
      <c r="BW106" s="18">
        <f t="shared" si="243"/>
        <v>3.412056892791071</v>
      </c>
      <c r="BX106" s="18">
        <f t="shared" si="244"/>
        <v>6.0595358021874546</v>
      </c>
      <c r="BZ106" t="str">
        <f t="shared" si="261"/>
        <v>91 Elementary trades and related occupations</v>
      </c>
      <c r="CA106" s="18">
        <f t="shared" si="245"/>
        <v>-5.6164252658741471</v>
      </c>
      <c r="CB106" s="18">
        <f t="shared" si="245"/>
        <v>-14.322479700190549</v>
      </c>
      <c r="CC106" s="18">
        <f t="shared" si="245"/>
        <v>10.142739360424269</v>
      </c>
      <c r="CD106" s="18">
        <f t="shared" si="245"/>
        <v>-1.6487687665060813</v>
      </c>
      <c r="CE106" s="18">
        <f t="shared" si="246"/>
        <v>1.0189306075530036</v>
      </c>
      <c r="CG106" s="18">
        <f t="shared" si="247"/>
        <v>2.1343490495748574</v>
      </c>
      <c r="CH106" s="18">
        <f t="shared" si="248"/>
        <v>3.0335549610230217</v>
      </c>
      <c r="CI106" s="18">
        <f t="shared" si="249"/>
        <v>4.5108675347698579</v>
      </c>
      <c r="CK106" t="str">
        <f t="shared" si="262"/>
        <v>91 Elementary trades and related occupations</v>
      </c>
      <c r="CL106" s="18">
        <f t="shared" si="250"/>
        <v>-3.7553847159769838</v>
      </c>
      <c r="CM106" s="18">
        <f t="shared" si="250"/>
        <v>-8.0288982956259751</v>
      </c>
      <c r="CN106" s="18">
        <f t="shared" si="250"/>
        <v>14.039078952070017</v>
      </c>
      <c r="CO106" s="18">
        <f t="shared" si="250"/>
        <v>1.0693082241086671</v>
      </c>
      <c r="CP106" s="18">
        <f t="shared" si="251"/>
        <v>4.338491039861081</v>
      </c>
      <c r="CR106" s="18">
        <f t="shared" si="252"/>
        <v>5.2197896181229497</v>
      </c>
      <c r="CS106" s="18">
        <f t="shared" si="253"/>
        <v>3.099660173634522</v>
      </c>
      <c r="CT106" s="18">
        <f t="shared" si="254"/>
        <v>6.913860467698818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4.3706374500862788</v>
      </c>
      <c r="C107" s="18">
        <f t="shared" si="210"/>
        <v>7.1579338843961171</v>
      </c>
      <c r="D107" s="18">
        <f t="shared" si="210"/>
        <v>0.83964545497867693</v>
      </c>
      <c r="E107" s="18">
        <f t="shared" si="210"/>
        <v>1.9592442226422202</v>
      </c>
      <c r="F107" s="18">
        <f t="shared" si="211"/>
        <v>1.924346321692294</v>
      </c>
      <c r="H107" s="18">
        <f t="shared" si="212"/>
        <v>1.5846702228333731</v>
      </c>
      <c r="I107" s="18">
        <f t="shared" si="213"/>
        <v>3.2794612847558691</v>
      </c>
      <c r="J107" s="18">
        <f t="shared" si="214"/>
        <v>4.3298833856219687</v>
      </c>
      <c r="L107" t="str">
        <f t="shared" ref="L107" si="263">A107</f>
        <v>92 Elementary administration and service occupations</v>
      </c>
      <c r="M107" s="18">
        <f t="shared" si="215"/>
        <v>8.5014092515507613</v>
      </c>
      <c r="N107" s="18">
        <f t="shared" si="215"/>
        <v>7.6240868350177182</v>
      </c>
      <c r="O107" s="18">
        <f t="shared" si="215"/>
        <v>2.9080439220307452</v>
      </c>
      <c r="P107" s="18">
        <f t="shared" si="215"/>
        <v>3.1294671721731726</v>
      </c>
      <c r="Q107" s="18">
        <f t="shared" si="216"/>
        <v>3.3353678226096584</v>
      </c>
      <c r="S107" s="18">
        <f t="shared" si="217"/>
        <v>3.0556065362598472</v>
      </c>
      <c r="T107" s="18">
        <f t="shared" si="218"/>
        <v>3.7017243272333022</v>
      </c>
      <c r="U107" s="18">
        <f t="shared" si="219"/>
        <v>5.6963951959226211</v>
      </c>
      <c r="W107" t="str">
        <f t="shared" ref="W107" si="264">A107</f>
        <v>92 Elementary administration and service occupations</v>
      </c>
      <c r="X107" s="18">
        <f t="shared" si="220"/>
        <v>6.1710996718918887</v>
      </c>
      <c r="Y107" s="18">
        <f t="shared" si="220"/>
        <v>-2.3845508587101438</v>
      </c>
      <c r="Z107" s="18">
        <f t="shared" si="220"/>
        <v>1.2342138504985556</v>
      </c>
      <c r="AA107" s="18">
        <f t="shared" si="220"/>
        <v>2.3928373563851579</v>
      </c>
      <c r="AB107" s="18">
        <f t="shared" si="221"/>
        <v>1.7251131688789334</v>
      </c>
      <c r="AD107" s="18">
        <f t="shared" si="222"/>
        <v>2.0051635857562866</v>
      </c>
      <c r="AE107" s="18">
        <f t="shared" si="223"/>
        <v>3.6893850779415871</v>
      </c>
      <c r="AF107" s="18">
        <f t="shared" si="224"/>
        <v>4.9658758779111523</v>
      </c>
      <c r="AH107" t="str">
        <f t="shared" ref="AH107" si="265">L107</f>
        <v>92 Elementary administration and service occupations</v>
      </c>
      <c r="AI107" s="18">
        <f t="shared" si="225"/>
        <v>6.4093170603735317</v>
      </c>
      <c r="AJ107" s="18">
        <f t="shared" si="225"/>
        <v>-0.81167065368498159</v>
      </c>
      <c r="AK107" s="18">
        <f t="shared" si="225"/>
        <v>0.52106603142629826</v>
      </c>
      <c r="AL107" s="18">
        <f t="shared" si="225"/>
        <v>2.3588833446532398</v>
      </c>
      <c r="AM107" s="18">
        <f t="shared" si="226"/>
        <v>1.5810242105771311</v>
      </c>
      <c r="AO107" s="18">
        <f t="shared" si="227"/>
        <v>1.7425741857887145</v>
      </c>
      <c r="AP107" s="18">
        <f t="shared" si="228"/>
        <v>3.5012657214545495</v>
      </c>
      <c r="AQ107" s="18">
        <f t="shared" si="229"/>
        <v>4.6291265858218411</v>
      </c>
      <c r="AS107" t="str">
        <f t="shared" ref="AS107" si="266">W107</f>
        <v>92 Elementary administration and service occupations</v>
      </c>
      <c r="AT107" s="18">
        <f t="shared" si="230"/>
        <v>4.6437951825121893</v>
      </c>
      <c r="AU107" s="18">
        <f t="shared" si="230"/>
        <v>2.743942520130993</v>
      </c>
      <c r="AV107" s="18">
        <f t="shared" si="230"/>
        <v>0.17368123625502996</v>
      </c>
      <c r="AW107" s="18">
        <f t="shared" si="230"/>
        <v>2.4277597257011063</v>
      </c>
      <c r="AX107" s="18">
        <f t="shared" si="231"/>
        <v>1.7375607892870404</v>
      </c>
      <c r="AZ107" s="18">
        <f t="shared" si="232"/>
        <v>1.6708202379381865</v>
      </c>
      <c r="BA107" s="18">
        <f t="shared" si="233"/>
        <v>3.4327521387858217</v>
      </c>
      <c r="BB107" s="18">
        <f t="shared" si="234"/>
        <v>4.5214970424520606</v>
      </c>
      <c r="BD107" t="str">
        <f t="shared" ref="BD107" si="267">AH107</f>
        <v>92 Elementary administration and service occupations</v>
      </c>
      <c r="BE107" s="18">
        <f t="shared" si="235"/>
        <v>-1.6645513284398117</v>
      </c>
      <c r="BF107" s="18">
        <f t="shared" si="235"/>
        <v>0.38496248778252529</v>
      </c>
      <c r="BG107" s="18">
        <f t="shared" si="235"/>
        <v>-3.5797125497994742</v>
      </c>
      <c r="BH107" s="18">
        <f t="shared" si="235"/>
        <v>-0.72529154740621493</v>
      </c>
      <c r="BI107" s="18">
        <f t="shared" si="236"/>
        <v>-1.5578566601087251</v>
      </c>
      <c r="BK107" s="18">
        <f t="shared" si="237"/>
        <v>-1.6860328964443005</v>
      </c>
      <c r="BL107" s="18">
        <f t="shared" si="238"/>
        <v>2.3369573933820664</v>
      </c>
      <c r="BM107" s="18">
        <f t="shared" si="239"/>
        <v>1.1607302450159507</v>
      </c>
      <c r="BO107" t="str">
        <f t="shared" ref="BO107" si="268">AS107</f>
        <v>92 Elementary administration and service occupations</v>
      </c>
      <c r="BP107" s="18">
        <f t="shared" si="240"/>
        <v>0.70572877190646643</v>
      </c>
      <c r="BQ107" s="18">
        <f t="shared" si="240"/>
        <v>-11.773119956710254</v>
      </c>
      <c r="BR107" s="18">
        <f t="shared" si="240"/>
        <v>-1.4122183368889818</v>
      </c>
      <c r="BS107" s="18">
        <f t="shared" si="240"/>
        <v>-1.3214092708176861</v>
      </c>
      <c r="BT107" s="18">
        <f t="shared" si="241"/>
        <v>-2.0376688453669467</v>
      </c>
      <c r="BV107" s="18">
        <f t="shared" si="242"/>
        <v>-1.3516882494946314</v>
      </c>
      <c r="BW107" s="18">
        <f t="shared" si="243"/>
        <v>2.3259277856038096</v>
      </c>
      <c r="BX107" s="18">
        <f t="shared" si="244"/>
        <v>1.3742092521123572</v>
      </c>
      <c r="BZ107" t="str">
        <f t="shared" ref="BZ107" si="269">BD107</f>
        <v>92 Elementary administration and service occupations</v>
      </c>
      <c r="CA107" s="18">
        <f t="shared" si="245"/>
        <v>-0.95419567306812558</v>
      </c>
      <c r="CB107" s="18">
        <f t="shared" si="245"/>
        <v>-15.994288806989998</v>
      </c>
      <c r="CC107" s="18">
        <f t="shared" si="245"/>
        <v>-1.6398423779722893</v>
      </c>
      <c r="CD107" s="18">
        <f t="shared" si="245"/>
        <v>-3.505865978845113</v>
      </c>
      <c r="CE107" s="18">
        <f t="shared" si="246"/>
        <v>-3.7638198641055443</v>
      </c>
      <c r="CG107" s="18">
        <f t="shared" si="247"/>
        <v>-2.8878250893139779</v>
      </c>
      <c r="CH107" s="18">
        <f t="shared" si="248"/>
        <v>1.9101964329819809</v>
      </c>
      <c r="CI107" s="18">
        <f t="shared" si="249"/>
        <v>-0.18553218951707917</v>
      </c>
      <c r="CK107" t="str">
        <f t="shared" ref="CK107" si="270">BO107</f>
        <v>92 Elementary administration and service occupations</v>
      </c>
      <c r="CL107" s="18">
        <f t="shared" si="250"/>
        <v>-2.530198774427006</v>
      </c>
      <c r="CM107" s="18">
        <f t="shared" si="250"/>
        <v>-15.533281596459837</v>
      </c>
      <c r="CN107" s="18">
        <f t="shared" si="250"/>
        <v>-8.6607036926018459</v>
      </c>
      <c r="CO107" s="18">
        <f t="shared" si="250"/>
        <v>-2.9566827377047744</v>
      </c>
      <c r="CP107" s="18">
        <f t="shared" si="251"/>
        <v>-5.5989354877391984</v>
      </c>
      <c r="CR107" s="18">
        <f t="shared" si="252"/>
        <v>-4.8965417193798322</v>
      </c>
      <c r="CS107" s="18">
        <f t="shared" si="253"/>
        <v>0.94018194004210631</v>
      </c>
      <c r="CT107" s="18">
        <f t="shared" si="254"/>
        <v>-3.119858148860255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5.9136769349125151</v>
      </c>
      <c r="C109" s="26">
        <f>IF(AND(D$6-C$6 &lt;&gt; 0,C35&lt;&gt;0,D35&lt;&gt;0),(EXP(LN(D35/C35)/(D$6-C$6))-1)*100,0)</f>
        <v>6.8271210742957722</v>
      </c>
      <c r="D109" s="26">
        <f>IF(AND(E$6-D$6 &lt;&gt; 0,D35&lt;&gt;0,E35&lt;&gt;0),(EXP(LN(E35/D35)/(E$6-D$6))-1)*100,0)</f>
        <v>2.9664050646819318</v>
      </c>
      <c r="E109" s="26">
        <f>IF(AND(F$6-E$6 &lt;&gt; 0,E35&lt;&gt;0,F35&lt;&gt;0),(EXP(LN(F35/E35)/(F$6-E$6))-1)*100,0)</f>
        <v>2.4650850798359825</v>
      </c>
      <c r="F109" s="26">
        <f>IF(AND(F$6-C$6 &lt;&gt; 0,C35&lt;&gt;0,F35&lt;&gt;0),(EXP(LN(F35/C35)/(F$6-C$6))-1)*100,0)</f>
        <v>2.8892248526823927</v>
      </c>
      <c r="H109" s="26">
        <f t="shared" ref="H109" si="271">IF($F$6-$D$6 &lt;&gt; 0,(EXP(LN(1+(H72/100))/($F$6-$D$6))-1)*100,0)</f>
        <v>2.6319199514960978</v>
      </c>
      <c r="I109" s="26">
        <f t="shared" ref="I109" si="272">IF(D35&gt;0,((1+(I35/D35))^(1/($F$6-$D$6))-1)*100,0)</f>
        <v>3.2081006202842266</v>
      </c>
      <c r="J109" s="26">
        <f t="shared" ref="J109" si="273">IF($F$6-$D$6 &lt;&gt; 0,(EXP(LN(1+(J72/100))/($F$6-$D$6))-1)*100,0)</f>
        <v>5.0115736054130888</v>
      </c>
      <c r="L109" s="24" t="str">
        <f>L35</f>
        <v>All occupations</v>
      </c>
      <c r="M109" s="26">
        <f>IF(AND(N$6-M$6 &lt;&gt; 0,M35&lt;&gt;0,N35&lt;&gt;0),(EXP(LN(N35/M35)/(N$6-M$6))-1)*100,0)</f>
        <v>6.0915160619033681</v>
      </c>
      <c r="N109" s="26">
        <f>IF(AND(O$6-N$6 &lt;&gt; 0,N35&lt;&gt;0,O35&lt;&gt;0),(EXP(LN(O35/N35)/(O$6-N$6))-1)*100,0)</f>
        <v>6.8484225530131448</v>
      </c>
      <c r="O109" s="26">
        <f>IF(AND(P$6-O$6 &lt;&gt; 0,O35&lt;&gt;0,P35&lt;&gt;0),(EXP(LN(P35/O35)/(P$6-O$6))-1)*100,0)</f>
        <v>3.0041503444952822</v>
      </c>
      <c r="P109" s="26">
        <f>IF(AND(Q$6-P$6 &lt;&gt; 0,P35&lt;&gt;0,Q35&lt;&gt;0),(EXP(LN(Q35/P35)/(Q$6-P$6))-1)*100,0)</f>
        <v>2.4670240653241748</v>
      </c>
      <c r="Q109" s="26">
        <f>IF(AND(Q$6-N$6 &lt;&gt; 0,N35&lt;&gt;0,Q35&lt;&gt;0),(EXP(LN(Q35/N35)/(Q$6-N$6))-1)*100,0)</f>
        <v>2.9035092518195693</v>
      </c>
      <c r="S109" s="26">
        <f t="shared" ref="S109" si="274">IF($F$6-$D$6 &lt;&gt; 0,(EXP(LN(1+(S72/100))/($F$6-$D$6))-1)*100,0)</f>
        <v>2.6457542234638032</v>
      </c>
      <c r="T109" s="26">
        <f t="shared" ref="T109" si="275">IF(O35&gt;0,((1+(T35/O35))^(1/($F$6-$D$6))-1)*100,0)</f>
        <v>3.3575744781368044</v>
      </c>
      <c r="U109" s="26">
        <f t="shared" ref="U109" si="276">IF($F$6-$D$6 &lt;&gt; 0,(EXP(LN(1+(U72/100))/($F$6-$D$6))-1)*100,0)</f>
        <v>5.1390117520375478</v>
      </c>
      <c r="W109" s="24" t="str">
        <f>W35</f>
        <v>All occupations</v>
      </c>
      <c r="X109" s="26">
        <f>IF(AND(Y$6-X$6 &lt;&gt; 0,X35&lt;&gt;0,Y35&lt;&gt;0),(EXP(LN(Y35/X35)/(Y$6-X$6))-1)*100,0)</f>
        <v>3.2533957728675622</v>
      </c>
      <c r="Y109" s="26">
        <f>IF(AND(Z$6-Y$6 &lt;&gt; 0,Y35&lt;&gt;0,Z35&lt;&gt;0),(EXP(LN(Z35/Y35)/(Z$6-Y$6))-1)*100,0)</f>
        <v>-0.8938689846308745</v>
      </c>
      <c r="Z109" s="26">
        <f>IF(AND(AA$6-Z$6 &lt;&gt; 0,Z35&lt;&gt;0,AA35&lt;&gt;0),(EXP(LN(AA35/Z35)/(AA$6-Z$6))-1)*100,0)</f>
        <v>1.4341073336152643</v>
      </c>
      <c r="AA109" s="26">
        <f>IF(AND(AB$6-AA$6 &lt;&gt; 0,AA35&lt;&gt;0,AB35&lt;&gt;0),(EXP(LN(AB35/AA35)/(AB$6-AA$6))-1)*100,0)</f>
        <v>1.4685119494626475</v>
      </c>
      <c r="AB109" s="26">
        <f>IF(AND(AB$6-Y$6 &lt;&gt; 0,Y35&lt;&gt;0,AB35&lt;&gt;0),(EXP(LN(AB35/Y35)/(AB$6-Y$6))-1)*100,0)</f>
        <v>1.3084902645275065</v>
      </c>
      <c r="AD109" s="26">
        <f t="shared" ref="AD109" si="277">IF($F$6-$D$6 &lt;&gt; 0,(EXP(LN(1+(AD72/100))/($F$6-$D$6))-1)*100,0)</f>
        <v>1.4570424477729604</v>
      </c>
      <c r="AE109" s="26">
        <f t="shared" ref="AE109" si="278">IF(Z35&gt;0,((1+(AE35/Z35))^(1/($F$6-$D$6))-1)*100,0)</f>
        <v>3.2053646616199583</v>
      </c>
      <c r="AF109" s="26">
        <f t="shared" ref="AF109" si="279">IF($F$6-$D$6 &lt;&gt; 0,(EXP(LN(1+(AF72/100))/($F$6-$D$6))-1)*100,0)</f>
        <v>4.1772462427867918</v>
      </c>
      <c r="AH109" s="24" t="str">
        <f>AH35</f>
        <v>All occupations</v>
      </c>
      <c r="AI109" s="26">
        <f>IF(AND(AJ$6-AI$6 &lt;&gt; 0,AI35&lt;&gt;0,AJ35&lt;&gt;0),(EXP(LN(AJ35/AI35)/(AJ$6-AI$6))-1)*100,0)</f>
        <v>1.6972434938551828</v>
      </c>
      <c r="AJ109" s="26">
        <f>IF(AND(AK$6-AJ$6 &lt;&gt; 0,AJ35&lt;&gt;0,AK35&lt;&gt;0),(EXP(LN(AK35/AJ35)/(AK$6-AJ$6))-1)*100,0)</f>
        <v>-1.2910930075423543</v>
      </c>
      <c r="AK109" s="26">
        <f>IF(AND(AL$6-AK$6 &lt;&gt; 0,AK35&lt;&gt;0,AL35&lt;&gt;0),(EXP(LN(AL35/AK35)/(AL$6-AK$6))-1)*100,0)</f>
        <v>5.0181037702601294E-2</v>
      </c>
      <c r="AL109" s="26">
        <f>IF(AND(AM$6-AL$6 &lt;&gt; 0,AL35&lt;&gt;0,AM35&lt;&gt;0),(EXP(LN(AM35/AL35)/(AM$6-AL$6))-1)*100,0)</f>
        <v>1.10429726457415</v>
      </c>
      <c r="AM109" s="26">
        <f>IF(AND(AM$6-AJ$6 &lt;&gt; 0,AJ35&lt;&gt;0,AM35&lt;&gt;0),(EXP(LN(AM35/AJ35)/(AM$6-AJ$6))-1)*100,0)</f>
        <v>0.62279299257896881</v>
      </c>
      <c r="AO109" s="26">
        <f t="shared" ref="AO109" si="280">IF($F$6-$D$6 &lt;&gt; 0,(EXP(LN(1+(AO72/100))/($F$6-$D$6))-1)*100,0)</f>
        <v>0.75169692792680376</v>
      </c>
      <c r="AP109" s="26">
        <f t="shared" ref="AP109" si="281">IF(AK35&gt;0,((1+(AP35/AK35))^(1/($F$6-$D$6))-1)*100,0)</f>
        <v>2.9740903202848834</v>
      </c>
      <c r="AQ109" s="26">
        <f t="shared" ref="AQ109" si="282">IF($F$6-$D$6 &lt;&gt; 0,(EXP(LN(1+(AQ72/100))/($F$6-$D$6))-1)*100,0)</f>
        <v>3.4820029455852275</v>
      </c>
      <c r="AS109" s="24" t="str">
        <f>AS35</f>
        <v>All occupations</v>
      </c>
      <c r="AT109" s="26">
        <f>IF(AND(AU$6-AT$6 &lt;&gt; 0,AT35&lt;&gt;0,AU35&lt;&gt;0),(EXP(LN(AU35/AT35)/(AU$6-AT$6))-1)*100,0)</f>
        <v>3.121311793252235</v>
      </c>
      <c r="AU109" s="26">
        <f>IF(AND(AV$6-AU$6 &lt;&gt; 0,AU35&lt;&gt;0,AV35&lt;&gt;0),(EXP(LN(AV35/AU35)/(AV$6-AU$6))-1)*100,0)</f>
        <v>-0.41648093462250957</v>
      </c>
      <c r="AV109" s="26">
        <f>IF(AND(AW$6-AV$6 &lt;&gt; 0,AV35&lt;&gt;0,AW35&lt;&gt;0),(EXP(LN(AW35/AV35)/(AW$6-AV$6))-1)*100,0)</f>
        <v>0.6776733300425386</v>
      </c>
      <c r="AW109" s="26">
        <f>IF(AND(AX$6-AW$6 &lt;&gt; 0,AW35&lt;&gt;0,AX35&lt;&gt;0),(EXP(LN(AX35/AW35)/(AX$6-AW$6))-1)*100,0)</f>
        <v>1.3833260660703672</v>
      </c>
      <c r="AX109" s="26">
        <f>IF(AND(AX$6-AU$6 &lt;&gt; 0,AU35&lt;&gt;0,AX35&lt;&gt;0),(EXP(LN(AX35/AU35)/(AX$6-AU$6))-1)*100,0)</f>
        <v>1.049092350722991</v>
      </c>
      <c r="AZ109" s="26">
        <f t="shared" ref="AZ109" si="283">IF($F$6-$D$6 &lt;&gt; 0,(EXP(LN(1+(AZ72/100))/($F$6-$D$6))-1)*100,0)</f>
        <v>1.1475606433942298</v>
      </c>
      <c r="BA109" s="26">
        <f t="shared" ref="BA109" si="284">IF(AV35&gt;0,((1+(BA35/AV35))^(1/($F$6-$D$6))-1)*100,0)</f>
        <v>3.0210091651978743</v>
      </c>
      <c r="BB109" s="26">
        <f t="shared" ref="BB109" si="285">IF($F$6-$D$6 &lt;&gt; 0,(EXP(LN(1+(BB72/100))/($F$6-$D$6))-1)*100,0)</f>
        <v>3.7989225842774976</v>
      </c>
      <c r="BD109" s="24" t="str">
        <f>BD35</f>
        <v>All occupations</v>
      </c>
      <c r="BE109" s="26">
        <f>IF(AND(BF$6-BE$6 &lt;&gt; 0,BE35&lt;&gt;0,BF35&lt;&gt;0),(EXP(LN(BF35/BE35)/(BF$6-BE$6))-1)*100,0)</f>
        <v>-0.4157457416536503</v>
      </c>
      <c r="BF109" s="26">
        <f>IF(AND(BG$6-BF$6 &lt;&gt; 0,BF35&lt;&gt;0,BG35&lt;&gt;0),(EXP(LN(BG35/BF35)/(BG$6-BF$6))-1)*100,0)</f>
        <v>3.8704936311295235</v>
      </c>
      <c r="BG109" s="26">
        <f>IF(AND(BH$6-BG$6 &lt;&gt; 0,BG35&lt;&gt;0,BH35&lt;&gt;0),(EXP(LN(BH35/BG35)/(BH$6-BG$6))-1)*100,0)</f>
        <v>-0.24161181420799815</v>
      </c>
      <c r="BH109" s="26">
        <f>IF(AND(BI$6-BH$6 &lt;&gt; 0,BH35&lt;&gt;0,BI35&lt;&gt;0),(EXP(LN(BI35/BH35)/(BI$6-BH$6))-1)*100,0)</f>
        <v>5.2937636976846392E-2</v>
      </c>
      <c r="BI109" s="26">
        <f>IF(AND(BI$6-BF$6 &lt;&gt; 0,BF35&lt;&gt;0,BI35&lt;&gt;0),(EXP(LN(BI35/BF35)/(BI$6-BF$6))-1)*100,0)</f>
        <v>0.19501389462672769</v>
      </c>
      <c r="BK109" s="26">
        <f t="shared" ref="BK109" si="286">IF($F$6-$D$6 &lt;&gt; 0,(EXP(LN(1+(BK72/100))/($F$6-$D$6))-1)*100,0)</f>
        <v>-4.5342019613325846E-2</v>
      </c>
      <c r="BL109" s="26">
        <f t="shared" ref="BL109" si="287">IF(BG35&gt;0,((1+(BL35/BG35))^(1/($F$6-$D$6))-1)*100,0)</f>
        <v>2.5071272388229371</v>
      </c>
      <c r="BM109" s="26">
        <f t="shared" ref="BM109" si="288">IF($F$6-$D$6 &lt;&gt; 0,(EXP(LN(1+(BM72/100))/($F$6-$D$6))-1)*100,0)</f>
        <v>2.475100283167242</v>
      </c>
      <c r="BO109" s="24" t="str">
        <f>BO35</f>
        <v>All occupations</v>
      </c>
      <c r="BP109" s="26">
        <f>IF(AND(BQ$6-BP$6 &lt;&gt; 0,BP35&lt;&gt;0,BQ35&lt;&gt;0),(EXP(LN(BQ35/BP35)/(BQ$6-BP$6))-1)*100,0)</f>
        <v>6.8530971626579174E-2</v>
      </c>
      <c r="BQ109" s="26">
        <f>IF(AND(BR$6-BQ$6 &lt;&gt; 0,BQ35&lt;&gt;0,BR35&lt;&gt;0),(EXP(LN(BR35/BQ35)/(BR$6-BQ$6))-1)*100,0)</f>
        <v>-8.9417176397587497</v>
      </c>
      <c r="BR109" s="26">
        <f>IF(AND(BS$6-BR$6 &lt;&gt; 0,BR35&lt;&gt;0,BS35&lt;&gt;0),(EXP(LN(BS35/BR35)/(BS$6-BR$6))-1)*100,0)</f>
        <v>-0.33065300770022121</v>
      </c>
      <c r="BS109" s="26">
        <f>IF(AND(BT$6-BS$6 &lt;&gt; 0,BS35&lt;&gt;0,BT35&lt;&gt;0),(EXP(LN(BT35/BS35)/(BT$6-BS$6))-1)*100,0)</f>
        <v>-1.5549980480830228</v>
      </c>
      <c r="BT109" s="26">
        <f>IF(AND(BT$6-BQ$6 &lt;&gt; 0,BQ35&lt;&gt;0,BT35&lt;&gt;0),(EXP(LN(BT35/BQ35)/(BT$6-BQ$6))-1)*100,0)</f>
        <v>-1.6546082032616649</v>
      </c>
      <c r="BV109" s="26">
        <f t="shared" ref="BV109" si="289">IF($F$6-$D$6 &lt;&gt; 0,(EXP(LN(1+(BV72/100))/($F$6-$D$6))-1)*100,0)</f>
        <v>-1.1485633282740215</v>
      </c>
      <c r="BW109" s="26">
        <f t="shared" ref="BW109" si="290">IF(BR35&gt;0,((1+(BW35/BR35))^(1/($F$6-$D$6))-1)*100,0)</f>
        <v>2.3030714329699498</v>
      </c>
      <c r="BX109" s="26">
        <f t="shared" ref="BX109" si="291">IF($F$6-$D$6 &lt;&gt; 0,(EXP(LN(1+(BX72/100))/($F$6-$D$6))-1)*100,0)</f>
        <v>1.4880038301357201</v>
      </c>
      <c r="BZ109" s="24" t="str">
        <f>BZ35</f>
        <v>All occupations</v>
      </c>
      <c r="CA109" s="26">
        <f>IF(AND(CB$6-CA$6 &lt;&gt; 0,CA35&lt;&gt;0,CB35&lt;&gt;0),(EXP(LN(CB35/CA35)/(CB$6-CA$6))-1)*100,0)</f>
        <v>-2.1291445866448599</v>
      </c>
      <c r="CB109" s="26">
        <f>IF(AND(CC$6-CB$6 &lt;&gt; 0,CB35&lt;&gt;0,CC35&lt;&gt;0),(EXP(LN(CC35/CB35)/(CC$6-CB$6))-1)*100,0)</f>
        <v>-13.324254379977962</v>
      </c>
      <c r="CC109" s="26">
        <f>IF(AND(CD$6-CC$6 &lt;&gt; 0,CC35&lt;&gt;0,CD35&lt;&gt;0),(EXP(LN(CD35/CC35)/(CD$6-CC$6))-1)*100,0)</f>
        <v>-1.0430321996178105</v>
      </c>
      <c r="CD109" s="26">
        <f>IF(AND(CE$6-CD$6 &lt;&gt; 0,CD35&lt;&gt;0,CE35&lt;&gt;0),(EXP(LN(CE35/CD35)/(CE$6-CD$6))-1)*100,0)</f>
        <v>-3.7135141117339954</v>
      </c>
      <c r="CE109" s="26">
        <f>IF(AND(CE$6-CB$6 &lt;&gt; 0,CB35&lt;&gt;0,CE35&lt;&gt;0),(EXP(LN(CE35/CB35)/(CE$6-CB$6))-1)*100,0)</f>
        <v>-3.5229693907554482</v>
      </c>
      <c r="CG109" s="26">
        <f t="shared" ref="CG109" si="292">IF($F$6-$D$6 &lt;&gt; 0,(EXP(LN(1+(CG72/100))/($F$6-$D$6))-1)*100,0)</f>
        <v>-2.8314584328830383</v>
      </c>
      <c r="CH109" s="26">
        <f t="shared" ref="CH109" si="293">IF(CC35&gt;0,((1+(CH35/CC35))^(1/($F$6-$D$6))-1)*100,0)</f>
        <v>1.9096952295549752</v>
      </c>
      <c r="CI109" s="26">
        <f t="shared" ref="CI109" si="294">IF($F$6-$D$6 &lt;&gt; 0,(EXP(LN(1+(CI72/100))/($F$6-$D$6))-1)*100,0)</f>
        <v>-0.14776292937184188</v>
      </c>
      <c r="CK109" s="24" t="str">
        <f>CK35</f>
        <v>All occupations</v>
      </c>
      <c r="CL109" s="26">
        <f>IF(AND(CM$6-CL$6 &lt;&gt; 0,CL35&lt;&gt;0,CM35&lt;&gt;0),(EXP(LN(CM35/CL35)/(CM$6-CL$6))-1)*100,0)</f>
        <v>0.6201540223937041</v>
      </c>
      <c r="CM109" s="26">
        <f>IF(AND(CN$6-CM$6 &lt;&gt; 0,CM35&lt;&gt;0,CN35&lt;&gt;0),(EXP(LN(CN35/CM35)/(CN$6-CM$6))-1)*100,0)</f>
        <v>-13.704772826696876</v>
      </c>
      <c r="CN109" s="26">
        <f>IF(AND(CO$6-CN$6 &lt;&gt; 0,CN35&lt;&gt;0,CO35&lt;&gt;0),(EXP(LN(CO35/CN35)/(CO$6-CN$6))-1)*100,0)</f>
        <v>-1.1857766923093371</v>
      </c>
      <c r="CO109" s="26">
        <f>IF(AND(CP$6-CO$6 &lt;&gt; 0,CO35&lt;&gt;0,CP35&lt;&gt;0),(EXP(LN(CP35/CO35)/(CP$6-CO$6))-1)*100,0)</f>
        <v>-0.68576611584627578</v>
      </c>
      <c r="CP109" s="26">
        <f>IF(AND(CP$6-CM$6 &lt;&gt; 0,CM35&lt;&gt;0,CP35&lt;&gt;0),(EXP(LN(CP35/CM35)/(CP$6-CM$6))-1)*100,0)</f>
        <v>-1.7092971294781378</v>
      </c>
      <c r="CR109" s="26">
        <f t="shared" ref="CR109" si="295">IF($F$6-$D$6 &lt;&gt; 0,(EXP(LN(1+(CR72/100))/($F$6-$D$6))-1)*100,0)</f>
        <v>-0.85271680065346356</v>
      </c>
      <c r="CS109" s="26">
        <f t="shared" ref="CS109" si="296">IF(CN35&gt;0,((1+(CS35/CN35))^(1/($F$6-$D$6))-1)*100,0)</f>
        <v>1.5931480318094549</v>
      </c>
      <c r="CT109" s="26">
        <f t="shared" ref="CT109" si="297">IF($F$6-$D$6 &lt;&gt; 0,(EXP(LN(1+(CT72/100))/($F$6-$D$6))-1)*100,0)</f>
        <v>0.9185583636074135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Kent and Medway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Kent and Medway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Kent and Medway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Kent and Medway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Kent and Medway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Kent and Medway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Kent and Medway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Kent and Medway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Kent and Medway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0.21881133232113825</v>
      </c>
      <c r="C119" s="27">
        <f t="shared" si="299"/>
        <v>0.12080516974733024</v>
      </c>
      <c r="D119" s="27">
        <f t="shared" si="299"/>
        <v>2.3011103060338378E-2</v>
      </c>
      <c r="E119" s="27">
        <f t="shared" si="299"/>
        <v>0.37690286328751599</v>
      </c>
      <c r="F119" s="27">
        <f t="shared" ref="F119:F144" si="300">F8-D8</f>
        <v>0.39991396634785437</v>
      </c>
      <c r="L119" t="str">
        <f>A119</f>
        <v>11 Corporate managers and directors</v>
      </c>
      <c r="M119" s="27">
        <f t="shared" ref="M119:P144" si="301">N8-M8</f>
        <v>2.4578740600333759</v>
      </c>
      <c r="N119" s="27">
        <f t="shared" si="301"/>
        <v>0.84225498529145604</v>
      </c>
      <c r="O119" s="27">
        <f t="shared" si="301"/>
        <v>8.6019061390471663E-2</v>
      </c>
      <c r="P119" s="27">
        <f t="shared" si="301"/>
        <v>2.96594570316757</v>
      </c>
      <c r="Q119" s="27">
        <f t="shared" ref="Q119:Q144" si="302">Q8-O8</f>
        <v>3.0519647645580417</v>
      </c>
      <c r="W119" t="str">
        <f>A119</f>
        <v>11 Corporate managers and directors</v>
      </c>
      <c r="X119" s="27">
        <f t="shared" ref="X119:AA144" si="303">Y8-X8</f>
        <v>4.1757121942803508</v>
      </c>
      <c r="Y119" s="27">
        <f t="shared" si="303"/>
        <v>-0.45216821643203176</v>
      </c>
      <c r="Z119" s="27">
        <f t="shared" si="303"/>
        <v>-1.4171765575837476</v>
      </c>
      <c r="AA119" s="27">
        <f t="shared" si="303"/>
        <v>2.8599513246477066</v>
      </c>
      <c r="AB119" s="27">
        <f t="shared" ref="AB119:AB144" si="304">AB8-Z8</f>
        <v>1.442774767063959</v>
      </c>
      <c r="AH119" t="str">
        <f>L119</f>
        <v>11 Corporate managers and directors</v>
      </c>
      <c r="AI119" s="27">
        <f t="shared" ref="AI119:AL144" si="305">AJ8-AI8</f>
        <v>0.72287076070067169</v>
      </c>
      <c r="AJ119" s="27">
        <f t="shared" si="305"/>
        <v>7.0323402118970257E-2</v>
      </c>
      <c r="AK119" s="27">
        <f t="shared" si="305"/>
        <v>-0.43714388017848593</v>
      </c>
      <c r="AL119" s="27">
        <f t="shared" si="305"/>
        <v>0.40324846080419308</v>
      </c>
      <c r="AM119" s="27">
        <f t="shared" ref="AM119:AM144" si="306">AM8-AK8</f>
        <v>-3.3895419374292857E-2</v>
      </c>
      <c r="AS119" t="str">
        <f>W119</f>
        <v>11 Corporate managers and directors</v>
      </c>
      <c r="AT119" s="27">
        <f t="shared" ref="AT119:AW144" si="307">AU8-AT8</f>
        <v>1.0895321427795599</v>
      </c>
      <c r="AU119" s="27">
        <f t="shared" si="307"/>
        <v>3.1892602506640166E-2</v>
      </c>
      <c r="AV119" s="27">
        <f t="shared" si="307"/>
        <v>-0.77786356844226745</v>
      </c>
      <c r="AW119" s="27">
        <f t="shared" si="307"/>
        <v>0.66678925344408224</v>
      </c>
      <c r="AX119" s="27">
        <f t="shared" ref="AX119:AX144" si="308">AX8-AV8</f>
        <v>-0.11107431499818521</v>
      </c>
      <c r="BD119" t="str">
        <f>AH119</f>
        <v>11 Corporate managers and directors</v>
      </c>
      <c r="BE119" s="27">
        <f t="shared" ref="BE119:BH144" si="309">BF8-BE8</f>
        <v>0.88336979157768525</v>
      </c>
      <c r="BF119" s="27">
        <f t="shared" si="309"/>
        <v>1.1557837228614414</v>
      </c>
      <c r="BG119" s="27">
        <f t="shared" si="309"/>
        <v>-1.7696369677432759</v>
      </c>
      <c r="BH119" s="27">
        <f t="shared" si="309"/>
        <v>0.9062037725103913</v>
      </c>
      <c r="BI119" s="27">
        <f t="shared" ref="BI119:BI144" si="310">BI8-BG8</f>
        <v>-0.86343319523288464</v>
      </c>
      <c r="BO119" t="str">
        <f>AS119</f>
        <v>11 Corporate managers and directors</v>
      </c>
      <c r="BP119" s="27">
        <f t="shared" ref="BP119:BS144" si="311">BQ8-BP8</f>
        <v>1.0120528070165999</v>
      </c>
      <c r="BQ119" s="27">
        <f t="shared" si="311"/>
        <v>-0.55819226589522764</v>
      </c>
      <c r="BR119" s="27">
        <f t="shared" si="311"/>
        <v>-1.3836781094753228</v>
      </c>
      <c r="BS119" s="27">
        <f t="shared" si="311"/>
        <v>-1.3332083545686206</v>
      </c>
      <c r="BT119" s="27">
        <f t="shared" ref="BT119:BT144" si="312">BT8-BR8</f>
        <v>-2.7168864640439434</v>
      </c>
      <c r="BZ119" t="str">
        <f>BD119</f>
        <v>11 Corporate managers and directors</v>
      </c>
      <c r="CA119" s="68">
        <f t="shared" ref="CA119:CD144" si="313">CB8-CA8</f>
        <v>0.14622802833659598</v>
      </c>
      <c r="CB119" s="68">
        <f t="shared" si="313"/>
        <v>-0.10895688390866809</v>
      </c>
      <c r="CC119" s="68">
        <f t="shared" si="313"/>
        <v>-0.47666997790173671</v>
      </c>
      <c r="CD119" s="68">
        <f t="shared" si="313"/>
        <v>-1.3309204096795142</v>
      </c>
      <c r="CE119" s="68">
        <f t="shared" ref="CE119:CE144" si="314">CE8-CC8</f>
        <v>-1.8075903875812509</v>
      </c>
      <c r="CK119" t="str">
        <f>BO119</f>
        <v>11 Corporate managers and directors</v>
      </c>
      <c r="CL119" s="68">
        <f t="shared" ref="CL119:CO144" si="315">CM8-CL8</f>
        <v>0.24997428015803669</v>
      </c>
      <c r="CM119" s="68">
        <f t="shared" si="315"/>
        <v>-0.10890521245203511</v>
      </c>
      <c r="CN119" s="68">
        <f t="shared" si="315"/>
        <v>0.10867137160913698</v>
      </c>
      <c r="CO119" s="68">
        <f t="shared" si="315"/>
        <v>0.26678603585257799</v>
      </c>
      <c r="CP119" s="68">
        <f t="shared" ref="CP119:CP144" si="316">CP8-CN8</f>
        <v>0.37545740746171496</v>
      </c>
    </row>
    <row r="120" spans="1:94" x14ac:dyDescent="0.2">
      <c r="A120" t="str">
        <f t="shared" si="298"/>
        <v>12 Other managers and proprietors</v>
      </c>
      <c r="B120" s="27">
        <f t="shared" si="299"/>
        <v>0.1092129066829518</v>
      </c>
      <c r="C120" s="27">
        <f t="shared" si="299"/>
        <v>4.9807166492920052E-3</v>
      </c>
      <c r="D120" s="27">
        <f t="shared" si="299"/>
        <v>7.7532409618992382E-2</v>
      </c>
      <c r="E120" s="27">
        <f t="shared" si="299"/>
        <v>0.18242218841446856</v>
      </c>
      <c r="F120" s="27">
        <f t="shared" si="300"/>
        <v>0.25995459803346094</v>
      </c>
      <c r="L120" t="str">
        <f t="shared" ref="L120:L143" si="317">A120</f>
        <v>12 Other managers and proprietors</v>
      </c>
      <c r="M120" s="27">
        <f t="shared" si="301"/>
        <v>0.75931257758620152</v>
      </c>
      <c r="N120" s="27">
        <f t="shared" si="301"/>
        <v>0.28889987767481795</v>
      </c>
      <c r="O120" s="27">
        <f t="shared" si="301"/>
        <v>0.66322593256319129</v>
      </c>
      <c r="P120" s="27">
        <f t="shared" si="301"/>
        <v>1.658865260666377</v>
      </c>
      <c r="Q120" s="27">
        <f t="shared" si="302"/>
        <v>2.3220911932295683</v>
      </c>
      <c r="W120" t="str">
        <f t="shared" ref="W120:W143" si="318">A120</f>
        <v>12 Other managers and proprietors</v>
      </c>
      <c r="X120" s="27">
        <f t="shared" si="303"/>
        <v>0.90097409874478274</v>
      </c>
      <c r="Y120" s="27">
        <f t="shared" si="303"/>
        <v>-0.25634770679938867</v>
      </c>
      <c r="Z120" s="27">
        <f t="shared" si="303"/>
        <v>0.55571886035504292</v>
      </c>
      <c r="AA120" s="27">
        <f t="shared" si="303"/>
        <v>1.6143229271175503</v>
      </c>
      <c r="AB120" s="27">
        <f t="shared" si="304"/>
        <v>2.1700417874725932</v>
      </c>
      <c r="AH120" t="str">
        <f t="shared" ref="AH120:AH143" si="319">L120</f>
        <v>12 Other managers and proprietors</v>
      </c>
      <c r="AI120" s="27">
        <f t="shared" si="305"/>
        <v>0.33556338883301096</v>
      </c>
      <c r="AJ120" s="27">
        <f t="shared" si="305"/>
        <v>4.4969535188866594E-2</v>
      </c>
      <c r="AK120" s="27">
        <f t="shared" si="305"/>
        <v>3.0487730522858136E-2</v>
      </c>
      <c r="AL120" s="27">
        <f t="shared" si="305"/>
        <v>0.50372961902381475</v>
      </c>
      <c r="AM120" s="27">
        <f t="shared" si="306"/>
        <v>0.53421734954667288</v>
      </c>
      <c r="AS120" t="str">
        <f t="shared" ref="AS120:AS143" si="320">W120</f>
        <v>12 Other managers and proprietors</v>
      </c>
      <c r="AT120" s="27">
        <f t="shared" si="307"/>
        <v>0.24542352742613094</v>
      </c>
      <c r="AU120" s="27">
        <f t="shared" si="307"/>
        <v>-2.1116454367491766E-2</v>
      </c>
      <c r="AV120" s="27">
        <f t="shared" si="307"/>
        <v>0.19567760529572631</v>
      </c>
      <c r="AW120" s="27">
        <f t="shared" si="307"/>
        <v>0.47182190215810627</v>
      </c>
      <c r="AX120" s="27">
        <f t="shared" si="308"/>
        <v>0.66749950745383257</v>
      </c>
      <c r="BD120" t="str">
        <f t="shared" ref="BD120:BD143" si="321">AH120</f>
        <v>12 Other managers and proprietors</v>
      </c>
      <c r="BE120" s="27">
        <f t="shared" si="309"/>
        <v>-0.46528663835043993</v>
      </c>
      <c r="BF120" s="27">
        <f t="shared" si="309"/>
        <v>0.30370212606584079</v>
      </c>
      <c r="BG120" s="27">
        <f t="shared" si="309"/>
        <v>-0.19259545054068727</v>
      </c>
      <c r="BH120" s="27">
        <f t="shared" si="309"/>
        <v>0.21655374468507027</v>
      </c>
      <c r="BI120" s="27">
        <f t="shared" si="310"/>
        <v>2.3958294144382997E-2</v>
      </c>
      <c r="BO120" t="str">
        <f t="shared" ref="BO120:BO143" si="322">AS120</f>
        <v>12 Other managers and proprietors</v>
      </c>
      <c r="BP120" s="27">
        <f t="shared" si="311"/>
        <v>3.9124667460474605E-2</v>
      </c>
      <c r="BQ120" s="27">
        <f t="shared" si="311"/>
        <v>-0.26270970445515474</v>
      </c>
      <c r="BR120" s="27">
        <f t="shared" si="311"/>
        <v>0.15432961558482372</v>
      </c>
      <c r="BS120" s="27">
        <f t="shared" si="311"/>
        <v>-0.1774813294667803</v>
      </c>
      <c r="BT120" s="27">
        <f t="shared" si="312"/>
        <v>-2.3151713881956582E-2</v>
      </c>
      <c r="BZ120" t="str">
        <f t="shared" ref="BZ120:BZ143" si="323">BD120</f>
        <v>12 Other managers and proprietors</v>
      </c>
      <c r="CA120" s="68">
        <f t="shared" si="313"/>
        <v>-0.28372382839891674</v>
      </c>
      <c r="CB120" s="68">
        <f t="shared" si="313"/>
        <v>-0.42339254494707301</v>
      </c>
      <c r="CC120" s="68">
        <f t="shared" si="313"/>
        <v>4.4580094627684641E-2</v>
      </c>
      <c r="CD120" s="68">
        <f t="shared" si="313"/>
        <v>-0.60874272410248542</v>
      </c>
      <c r="CE120" s="68">
        <f t="shared" si="314"/>
        <v>-0.56416262947480078</v>
      </c>
      <c r="CK120" t="str">
        <f t="shared" ref="CK120:CK143" si="324">BO120</f>
        <v>12 Other managers and proprietors</v>
      </c>
      <c r="CL120" s="68">
        <f t="shared" si="315"/>
        <v>5.0249459066437963E-2</v>
      </c>
      <c r="CM120" s="68">
        <f t="shared" si="315"/>
        <v>-0.13372964956971922</v>
      </c>
      <c r="CN120" s="68">
        <f t="shared" si="315"/>
        <v>0.18486221449879336</v>
      </c>
      <c r="CO120" s="68">
        <f t="shared" si="315"/>
        <v>0.30471261108042502</v>
      </c>
      <c r="CP120" s="68">
        <f t="shared" si="316"/>
        <v>0.48957482557921839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0.58148970902071229</v>
      </c>
      <c r="C121" s="27">
        <f t="shared" si="299"/>
        <v>0.16188785291313135</v>
      </c>
      <c r="D121" s="27">
        <f t="shared" si="299"/>
        <v>0.83320096499253671</v>
      </c>
      <c r="E121" s="27">
        <f t="shared" si="299"/>
        <v>1.1093798995241277</v>
      </c>
      <c r="F121" s="27">
        <f t="shared" si="300"/>
        <v>1.9425808645166645</v>
      </c>
      <c r="L121" t="str">
        <f t="shared" si="317"/>
        <v>21 Science, research, engineering and technology professionals</v>
      </c>
      <c r="M121" s="27">
        <f t="shared" si="301"/>
        <v>2.2867124680245112</v>
      </c>
      <c r="N121" s="27">
        <f t="shared" si="301"/>
        <v>1.3425746998329497</v>
      </c>
      <c r="O121" s="27">
        <f t="shared" si="301"/>
        <v>4.6202745859460848</v>
      </c>
      <c r="P121" s="27">
        <f t="shared" si="301"/>
        <v>5.9394845337253344</v>
      </c>
      <c r="Q121" s="27">
        <f t="shared" si="302"/>
        <v>10.559759119671419</v>
      </c>
      <c r="W121" t="str">
        <f t="shared" si="318"/>
        <v>21 Science, research, engineering and technology professionals</v>
      </c>
      <c r="X121" s="27">
        <f t="shared" si="303"/>
        <v>1.630985424050678</v>
      </c>
      <c r="Y121" s="27">
        <f t="shared" si="303"/>
        <v>-0.14861248516326953</v>
      </c>
      <c r="Z121" s="27">
        <f t="shared" si="303"/>
        <v>3.9199290395305866</v>
      </c>
      <c r="AA121" s="27">
        <f t="shared" si="303"/>
        <v>2.2411271998577185</v>
      </c>
      <c r="AB121" s="27">
        <f t="shared" si="304"/>
        <v>6.161056239388305</v>
      </c>
      <c r="AH121" t="str">
        <f t="shared" si="319"/>
        <v>21 Science, research, engineering and technology professionals</v>
      </c>
      <c r="AI121" s="27">
        <f t="shared" si="305"/>
        <v>0.15649446613009288</v>
      </c>
      <c r="AJ121" s="27">
        <f t="shared" si="305"/>
        <v>8.5747580221327668E-2</v>
      </c>
      <c r="AK121" s="27">
        <f t="shared" si="305"/>
        <v>0.41454425892788338</v>
      </c>
      <c r="AL121" s="27">
        <f t="shared" si="305"/>
        <v>0.41228686176421991</v>
      </c>
      <c r="AM121" s="27">
        <f t="shared" si="306"/>
        <v>0.82683112069210329</v>
      </c>
      <c r="AS121" t="str">
        <f t="shared" si="320"/>
        <v>21 Science, research, engineering and technology professionals</v>
      </c>
      <c r="AT121" s="27">
        <f t="shared" si="307"/>
        <v>0.43488373626631738</v>
      </c>
      <c r="AU121" s="27">
        <f t="shared" si="307"/>
        <v>-3.8887319824764788E-2</v>
      </c>
      <c r="AV121" s="27">
        <f t="shared" si="307"/>
        <v>0.50253885448131363</v>
      </c>
      <c r="AW121" s="27">
        <f t="shared" si="307"/>
        <v>0.1962938637154874</v>
      </c>
      <c r="AX121" s="27">
        <f t="shared" si="308"/>
        <v>0.69883271819680104</v>
      </c>
      <c r="BD121" t="str">
        <f t="shared" si="321"/>
        <v>21 Science, research, engineering and technology professionals</v>
      </c>
      <c r="BE121" s="27">
        <f t="shared" si="309"/>
        <v>5.7592893839197856E-3</v>
      </c>
      <c r="BF121" s="27">
        <f t="shared" si="309"/>
        <v>0.65953011475938528</v>
      </c>
      <c r="BG121" s="27">
        <f t="shared" si="309"/>
        <v>0.94925533462355549</v>
      </c>
      <c r="BH121" s="27">
        <f t="shared" si="309"/>
        <v>0.19750301608206922</v>
      </c>
      <c r="BI121" s="27">
        <f t="shared" si="310"/>
        <v>1.1467583507056247</v>
      </c>
      <c r="BO121" t="str">
        <f t="shared" si="322"/>
        <v>21 Science, research, engineering and technology professionals</v>
      </c>
      <c r="BP121" s="27">
        <f t="shared" si="311"/>
        <v>0.38682622158682811</v>
      </c>
      <c r="BQ121" s="27">
        <f t="shared" si="311"/>
        <v>-0.1834542847209395</v>
      </c>
      <c r="BR121" s="27">
        <f t="shared" si="311"/>
        <v>0.90012229631773089</v>
      </c>
      <c r="BS121" s="27">
        <f t="shared" si="311"/>
        <v>-0.28241223533957971</v>
      </c>
      <c r="BT121" s="27">
        <f t="shared" si="312"/>
        <v>0.61771006097815118</v>
      </c>
      <c r="BZ121" t="str">
        <f t="shared" si="323"/>
        <v>21 Science, research, engineering and technology professionals</v>
      </c>
      <c r="CA121" s="68">
        <f t="shared" si="313"/>
        <v>-0.15359178807875207</v>
      </c>
      <c r="CB121" s="68">
        <f t="shared" si="313"/>
        <v>-9.6923917076949806E-2</v>
      </c>
      <c r="CC121" s="68">
        <f t="shared" si="313"/>
        <v>0.54254926700004313</v>
      </c>
      <c r="CD121" s="68">
        <f t="shared" si="313"/>
        <v>-0.99728535244414473</v>
      </c>
      <c r="CE121" s="68">
        <f t="shared" si="314"/>
        <v>-0.4547360854441016</v>
      </c>
      <c r="CK121" t="str">
        <f t="shared" si="324"/>
        <v>21 Science, research, engineering and technology professionals</v>
      </c>
      <c r="CL121" s="68">
        <f t="shared" si="315"/>
        <v>0.15194509064488565</v>
      </c>
      <c r="CM121" s="68">
        <f t="shared" si="315"/>
        <v>3.6599765189271327E-4</v>
      </c>
      <c r="CN121" s="68">
        <f t="shared" si="315"/>
        <v>0.4034504943144771</v>
      </c>
      <c r="CO121" s="68">
        <f t="shared" si="315"/>
        <v>0.47431382785705134</v>
      </c>
      <c r="CP121" s="68">
        <f t="shared" si="316"/>
        <v>0.87776432217152844</v>
      </c>
    </row>
    <row r="122" spans="1:94" x14ac:dyDescent="0.2">
      <c r="A122" t="str">
        <f t="shared" si="298"/>
        <v>22 Health professionals</v>
      </c>
      <c r="B122" s="27">
        <f t="shared" si="299"/>
        <v>0.5821830884369581</v>
      </c>
      <c r="C122" s="27">
        <f t="shared" si="299"/>
        <v>0.10774001403718891</v>
      </c>
      <c r="D122" s="27">
        <f t="shared" si="299"/>
        <v>0.33220374894830318</v>
      </c>
      <c r="E122" s="27">
        <f t="shared" si="299"/>
        <v>0.52685132605608631</v>
      </c>
      <c r="F122" s="27">
        <f t="shared" si="300"/>
        <v>0.85905507500438949</v>
      </c>
      <c r="L122" t="str">
        <f t="shared" si="317"/>
        <v>22 Health professionals</v>
      </c>
      <c r="M122" s="27">
        <f t="shared" si="301"/>
        <v>1.866494023950211</v>
      </c>
      <c r="N122" s="27">
        <f t="shared" si="301"/>
        <v>0.35375733687518629</v>
      </c>
      <c r="O122" s="27">
        <f t="shared" si="301"/>
        <v>0.58607785913474419</v>
      </c>
      <c r="P122" s="27">
        <f t="shared" si="301"/>
        <v>1.225243479580028</v>
      </c>
      <c r="Q122" s="27">
        <f t="shared" si="302"/>
        <v>1.8113213387147722</v>
      </c>
      <c r="W122" t="str">
        <f t="shared" si="318"/>
        <v>22 Health professionals</v>
      </c>
      <c r="X122" s="27">
        <f t="shared" si="303"/>
        <v>2.6845540771707501</v>
      </c>
      <c r="Y122" s="27">
        <f t="shared" si="303"/>
        <v>-0.23110895520746055</v>
      </c>
      <c r="Z122" s="27">
        <f t="shared" si="303"/>
        <v>-6.5887627930823811E-2</v>
      </c>
      <c r="AA122" s="27">
        <f t="shared" si="303"/>
        <v>0.87819629499083085</v>
      </c>
      <c r="AB122" s="27">
        <f t="shared" si="304"/>
        <v>0.81230866706000704</v>
      </c>
      <c r="AH122" t="str">
        <f t="shared" si="319"/>
        <v>22 Health professionals</v>
      </c>
      <c r="AI122" s="27">
        <f t="shared" si="305"/>
        <v>-0.82325701759741232</v>
      </c>
      <c r="AJ122" s="27">
        <f t="shared" si="305"/>
        <v>-0.57619642539335736</v>
      </c>
      <c r="AK122" s="27">
        <f t="shared" si="305"/>
        <v>-1.9758823774656764</v>
      </c>
      <c r="AL122" s="27">
        <f t="shared" si="305"/>
        <v>-1.3825253962916553</v>
      </c>
      <c r="AM122" s="27">
        <f t="shared" si="306"/>
        <v>-3.3584077737573317</v>
      </c>
      <c r="AS122" t="str">
        <f t="shared" si="320"/>
        <v>22 Health professionals</v>
      </c>
      <c r="AT122" s="27">
        <f t="shared" si="307"/>
        <v>0.15876351408413714</v>
      </c>
      <c r="AU122" s="27">
        <f t="shared" si="307"/>
        <v>0.10594624902323624</v>
      </c>
      <c r="AV122" s="27">
        <f t="shared" si="307"/>
        <v>1.5466243864535434E-2</v>
      </c>
      <c r="AW122" s="27">
        <f t="shared" si="307"/>
        <v>8.4380846603570703E-2</v>
      </c>
      <c r="AX122" s="27">
        <f t="shared" si="308"/>
        <v>9.9847090468106137E-2</v>
      </c>
      <c r="BD122" t="str">
        <f t="shared" si="321"/>
        <v>22 Health professionals</v>
      </c>
      <c r="BE122" s="27">
        <f t="shared" si="309"/>
        <v>0.56781752000635555</v>
      </c>
      <c r="BF122" s="27">
        <f t="shared" si="309"/>
        <v>0.29200475075471122</v>
      </c>
      <c r="BG122" s="27">
        <f t="shared" si="309"/>
        <v>-1.117743461548848E-2</v>
      </c>
      <c r="BH122" s="27">
        <f t="shared" si="309"/>
        <v>0.32371141945709336</v>
      </c>
      <c r="BI122" s="27">
        <f t="shared" si="310"/>
        <v>0.31253398484160488</v>
      </c>
      <c r="BO122" t="str">
        <f t="shared" si="322"/>
        <v>22 Health professionals</v>
      </c>
      <c r="BP122" s="27">
        <f t="shared" si="311"/>
        <v>0.24835711417272055</v>
      </c>
      <c r="BQ122" s="27">
        <f t="shared" si="311"/>
        <v>6.0606599193882005E-3</v>
      </c>
      <c r="BR122" s="27">
        <f t="shared" si="311"/>
        <v>-6.5480471355510605E-2</v>
      </c>
      <c r="BS122" s="27">
        <f t="shared" si="311"/>
        <v>-0.43040660969435685</v>
      </c>
      <c r="BT122" s="27">
        <f t="shared" si="312"/>
        <v>-0.49588708104986745</v>
      </c>
      <c r="BZ122" t="str">
        <f t="shared" si="323"/>
        <v>22 Health professionals</v>
      </c>
      <c r="CA122" s="68">
        <f t="shared" si="313"/>
        <v>0.26345297243237331</v>
      </c>
      <c r="CB122" s="68">
        <f t="shared" si="313"/>
        <v>-0.27656069682055739</v>
      </c>
      <c r="CC122" s="68">
        <f t="shared" si="313"/>
        <v>1.1221298174603822E-2</v>
      </c>
      <c r="CD122" s="68">
        <f t="shared" si="313"/>
        <v>-0.42905298304512562</v>
      </c>
      <c r="CE122" s="68">
        <f t="shared" si="314"/>
        <v>-0.4178316848705218</v>
      </c>
      <c r="CK122" t="str">
        <f t="shared" si="324"/>
        <v>22 Health professionals</v>
      </c>
      <c r="CL122" s="68">
        <f t="shared" si="315"/>
        <v>6.8594158713662617E-2</v>
      </c>
      <c r="CM122" s="68">
        <f t="shared" si="315"/>
        <v>4.2279869891983513E-3</v>
      </c>
      <c r="CN122" s="68">
        <f t="shared" si="315"/>
        <v>7.6389758975833777E-2</v>
      </c>
      <c r="CO122" s="68">
        <f t="shared" si="315"/>
        <v>0.19289934635362987</v>
      </c>
      <c r="CP122" s="68">
        <f t="shared" si="316"/>
        <v>0.26928910532946365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0.5487747904065654</v>
      </c>
      <c r="C123" s="27">
        <f t="shared" si="299"/>
        <v>0.13930897676872345</v>
      </c>
      <c r="D123" s="27">
        <f t="shared" si="299"/>
        <v>0.22100219238806096</v>
      </c>
      <c r="E123" s="27">
        <f t="shared" si="299"/>
        <v>0.63725695593998388</v>
      </c>
      <c r="F123" s="27">
        <f t="shared" si="300"/>
        <v>0.85825914832804484</v>
      </c>
      <c r="L123" t="str">
        <f t="shared" si="317"/>
        <v>23 Teaching and other educational professionals</v>
      </c>
      <c r="M123" s="27">
        <f t="shared" si="301"/>
        <v>3.6080884685523777</v>
      </c>
      <c r="N123" s="27">
        <f t="shared" si="301"/>
        <v>0.24573805205569244</v>
      </c>
      <c r="O123" s="27">
        <f t="shared" si="301"/>
        <v>1.082658053583323</v>
      </c>
      <c r="P123" s="27">
        <f t="shared" si="301"/>
        <v>3.1876636270533005</v>
      </c>
      <c r="Q123" s="27">
        <f t="shared" si="302"/>
        <v>4.2703216806366235</v>
      </c>
      <c r="W123" t="str">
        <f t="shared" si="318"/>
        <v>23 Teaching and other educational professionals</v>
      </c>
      <c r="X123" s="27">
        <f t="shared" si="303"/>
        <v>-0.38970826323974883</v>
      </c>
      <c r="Y123" s="27">
        <f t="shared" si="303"/>
        <v>-0.42167844443900471</v>
      </c>
      <c r="Z123" s="27">
        <f t="shared" si="303"/>
        <v>-2.0866257733017033</v>
      </c>
      <c r="AA123" s="27">
        <f t="shared" si="303"/>
        <v>-1.3233588056869117</v>
      </c>
      <c r="AB123" s="27">
        <f t="shared" si="304"/>
        <v>-3.409984578988615</v>
      </c>
      <c r="AH123" t="str">
        <f t="shared" si="319"/>
        <v>23 Teaching and other educational professionals</v>
      </c>
      <c r="AI123" s="27">
        <f t="shared" si="305"/>
        <v>-0.60510317085716214</v>
      </c>
      <c r="AJ123" s="27">
        <f t="shared" si="305"/>
        <v>-0.1374979066957025</v>
      </c>
      <c r="AK123" s="27">
        <f t="shared" si="305"/>
        <v>-0.36946107625677693</v>
      </c>
      <c r="AL123" s="27">
        <f t="shared" si="305"/>
        <v>7.1829514217499613E-3</v>
      </c>
      <c r="AM123" s="27">
        <f t="shared" si="306"/>
        <v>-0.36227812483502697</v>
      </c>
      <c r="AS123" t="str">
        <f t="shared" si="320"/>
        <v>23 Teaching and other educational professionals</v>
      </c>
      <c r="AT123" s="27">
        <f t="shared" si="307"/>
        <v>1.5054447579720409E-2</v>
      </c>
      <c r="AU123" s="27">
        <f t="shared" si="307"/>
        <v>7.3823331273681903E-3</v>
      </c>
      <c r="AV123" s="27">
        <f t="shared" si="307"/>
        <v>-8.3731839874417402E-2</v>
      </c>
      <c r="AW123" s="27">
        <f t="shared" si="307"/>
        <v>-2.810142087112838E-2</v>
      </c>
      <c r="AX123" s="27">
        <f t="shared" si="308"/>
        <v>-0.11183326074554578</v>
      </c>
      <c r="BD123" t="str">
        <f t="shared" si="321"/>
        <v>23 Teaching and other educational professionals</v>
      </c>
      <c r="BE123" s="27">
        <f t="shared" si="309"/>
        <v>-3.6685042230605092E-2</v>
      </c>
      <c r="BF123" s="27">
        <f t="shared" si="309"/>
        <v>0.17911205730253799</v>
      </c>
      <c r="BG123" s="27">
        <f t="shared" si="309"/>
        <v>-8.3803715422692715E-2</v>
      </c>
      <c r="BH123" s="27">
        <f t="shared" si="309"/>
        <v>0.30057403397242632</v>
      </c>
      <c r="BI123" s="27">
        <f t="shared" si="310"/>
        <v>0.21677031854973361</v>
      </c>
      <c r="BO123" t="str">
        <f t="shared" si="322"/>
        <v>23 Teaching and other educational professionals</v>
      </c>
      <c r="BP123" s="27">
        <f t="shared" si="311"/>
        <v>-2.493608608132547E-2</v>
      </c>
      <c r="BQ123" s="27">
        <f t="shared" si="311"/>
        <v>2.6957267092753145E-3</v>
      </c>
      <c r="BR123" s="27">
        <f t="shared" si="311"/>
        <v>-0.12057470483712973</v>
      </c>
      <c r="BS123" s="27">
        <f t="shared" si="311"/>
        <v>-8.7231163438509896E-2</v>
      </c>
      <c r="BT123" s="27">
        <f t="shared" si="312"/>
        <v>-0.20780586827563963</v>
      </c>
      <c r="BZ123" t="str">
        <f t="shared" si="323"/>
        <v>23 Teaching and other educational professionals</v>
      </c>
      <c r="CA123" s="68">
        <f t="shared" si="313"/>
        <v>-1.0570850874161097E-2</v>
      </c>
      <c r="CB123" s="68">
        <f t="shared" si="313"/>
        <v>-5.7213881198769689E-2</v>
      </c>
      <c r="CC123" s="68">
        <f t="shared" si="313"/>
        <v>1.8487207944867912E-2</v>
      </c>
      <c r="CD123" s="68">
        <f t="shared" si="313"/>
        <v>-0.12340100217771022</v>
      </c>
      <c r="CE123" s="68">
        <f t="shared" si="314"/>
        <v>-0.10491379423284231</v>
      </c>
      <c r="CK123" t="str">
        <f t="shared" si="324"/>
        <v>23 Teaching and other educational professionals</v>
      </c>
      <c r="CL123" s="68">
        <f t="shared" si="315"/>
        <v>4.5076519010439187E-2</v>
      </c>
      <c r="CM123" s="68">
        <f t="shared" si="315"/>
        <v>1.3953758196183552E-2</v>
      </c>
      <c r="CN123" s="68">
        <f t="shared" si="315"/>
        <v>4.648062667983735E-2</v>
      </c>
      <c r="CO123" s="68">
        <f t="shared" si="315"/>
        <v>6.6599408023453377E-2</v>
      </c>
      <c r="CP123" s="68">
        <f t="shared" si="316"/>
        <v>0.11308003470329073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0.23614163566146296</v>
      </c>
      <c r="C124" s="27">
        <f t="shared" si="299"/>
        <v>0.1510756430822815</v>
      </c>
      <c r="D124" s="27">
        <f t="shared" si="299"/>
        <v>0.21658480095415689</v>
      </c>
      <c r="E124" s="27">
        <f t="shared" si="299"/>
        <v>0.48574844468937117</v>
      </c>
      <c r="F124" s="27">
        <f t="shared" si="300"/>
        <v>0.70233324564352806</v>
      </c>
      <c r="L124" t="str">
        <f t="shared" si="317"/>
        <v>24 Business, media and public service professionals</v>
      </c>
      <c r="M124" s="27">
        <f t="shared" si="301"/>
        <v>3.0830710195626896</v>
      </c>
      <c r="N124" s="27">
        <f t="shared" si="301"/>
        <v>1.1143247325302905</v>
      </c>
      <c r="O124" s="27">
        <f t="shared" si="301"/>
        <v>1.9701243956451968</v>
      </c>
      <c r="P124" s="27">
        <f t="shared" si="301"/>
        <v>3.9675036249563966</v>
      </c>
      <c r="Q124" s="27">
        <f t="shared" si="302"/>
        <v>5.9376280206015934</v>
      </c>
      <c r="W124" t="str">
        <f t="shared" si="318"/>
        <v>24 Business, media and public service professionals</v>
      </c>
      <c r="X124" s="27">
        <f t="shared" si="303"/>
        <v>2.8180665078002178</v>
      </c>
      <c r="Y124" s="27">
        <f t="shared" si="303"/>
        <v>0.80646353289804651</v>
      </c>
      <c r="Z124" s="27">
        <f t="shared" si="303"/>
        <v>0.8095498157398815</v>
      </c>
      <c r="AA124" s="27">
        <f t="shared" si="303"/>
        <v>2.1296574791206382</v>
      </c>
      <c r="AB124" s="27">
        <f t="shared" si="304"/>
        <v>2.9392072948605197</v>
      </c>
      <c r="AH124" t="str">
        <f t="shared" si="319"/>
        <v>24 Business, media and public service professionals</v>
      </c>
      <c r="AI124" s="27">
        <f t="shared" si="305"/>
        <v>5.0514263509776836E-2</v>
      </c>
      <c r="AJ124" s="27">
        <f t="shared" si="305"/>
        <v>0.15161355069491345</v>
      </c>
      <c r="AK124" s="27">
        <f t="shared" si="305"/>
        <v>-0.18437294793923531</v>
      </c>
      <c r="AL124" s="27">
        <f t="shared" si="305"/>
        <v>0.18876382402134606</v>
      </c>
      <c r="AM124" s="27">
        <f t="shared" si="306"/>
        <v>4.3908760821107506E-3</v>
      </c>
      <c r="AS124" t="str">
        <f t="shared" si="320"/>
        <v>24 Business, media and public service professionals</v>
      </c>
      <c r="AT124" s="27">
        <f t="shared" si="307"/>
        <v>0.38135193396338396</v>
      </c>
      <c r="AU124" s="27">
        <f t="shared" si="307"/>
        <v>0.15034022292534877</v>
      </c>
      <c r="AV124" s="27">
        <f t="shared" si="307"/>
        <v>9.6773454934278469E-2</v>
      </c>
      <c r="AW124" s="27">
        <f t="shared" si="307"/>
        <v>0.43652081989342628</v>
      </c>
      <c r="AX124" s="27">
        <f t="shared" si="308"/>
        <v>0.53329427482770475</v>
      </c>
      <c r="BD124" t="str">
        <f t="shared" si="321"/>
        <v>24 Business, media and public service professionals</v>
      </c>
      <c r="BE124" s="27">
        <f t="shared" si="309"/>
        <v>0.3872010343593324</v>
      </c>
      <c r="BF124" s="27">
        <f t="shared" si="309"/>
        <v>1.0655741638492362</v>
      </c>
      <c r="BG124" s="27">
        <f t="shared" si="309"/>
        <v>0.294649084842729</v>
      </c>
      <c r="BH124" s="27">
        <f t="shared" si="309"/>
        <v>0.68822521121499491</v>
      </c>
      <c r="BI124" s="27">
        <f t="shared" si="310"/>
        <v>0.98287429605772392</v>
      </c>
      <c r="BO124" t="str">
        <f t="shared" si="322"/>
        <v>24 Business, media and public service professionals</v>
      </c>
      <c r="BP124" s="27">
        <f t="shared" si="311"/>
        <v>0.34648059984681456</v>
      </c>
      <c r="BQ124" s="27">
        <f t="shared" si="311"/>
        <v>-5.9577728354593518E-2</v>
      </c>
      <c r="BR124" s="27">
        <f t="shared" si="311"/>
        <v>-1.1595478713219975E-3</v>
      </c>
      <c r="BS124" s="27">
        <f t="shared" si="311"/>
        <v>-0.56617442129304507</v>
      </c>
      <c r="BT124" s="27">
        <f t="shared" si="312"/>
        <v>-0.56733396916436707</v>
      </c>
      <c r="BZ124" t="str">
        <f t="shared" si="323"/>
        <v>24 Business, media and public service professionals</v>
      </c>
      <c r="CA124" s="68">
        <f t="shared" si="313"/>
        <v>0.11414205660900612</v>
      </c>
      <c r="CB124" s="68">
        <f t="shared" si="313"/>
        <v>-5.1020857924815477E-2</v>
      </c>
      <c r="CC124" s="68">
        <f t="shared" si="313"/>
        <v>5.451283158850817E-2</v>
      </c>
      <c r="CD124" s="68">
        <f t="shared" si="313"/>
        <v>-0.9113654036268688</v>
      </c>
      <c r="CE124" s="68">
        <f t="shared" si="314"/>
        <v>-0.85685257203836063</v>
      </c>
      <c r="CK124" t="str">
        <f t="shared" si="324"/>
        <v>24 Business, media and public service professionals</v>
      </c>
      <c r="CL124" s="68">
        <f t="shared" si="315"/>
        <v>0.13957398795132303</v>
      </c>
      <c r="CM124" s="68">
        <f t="shared" si="315"/>
        <v>9.3755657840494111E-3</v>
      </c>
      <c r="CN124" s="68">
        <f t="shared" si="315"/>
        <v>0.19547397166001612</v>
      </c>
      <c r="CO124" s="68">
        <f t="shared" si="315"/>
        <v>0.35556628900648724</v>
      </c>
      <c r="CP124" s="68">
        <f t="shared" si="316"/>
        <v>0.55104026066650336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0.10012523943521284</v>
      </c>
      <c r="C125" s="27">
        <f t="shared" si="299"/>
        <v>3.4009264016023E-2</v>
      </c>
      <c r="D125" s="27">
        <f t="shared" si="299"/>
        <v>4.3567039599564206E-2</v>
      </c>
      <c r="E125" s="27">
        <f t="shared" si="299"/>
        <v>0.19115368771210967</v>
      </c>
      <c r="F125" s="27">
        <f t="shared" si="300"/>
        <v>0.23472072731167387</v>
      </c>
      <c r="L125" t="str">
        <f t="shared" si="317"/>
        <v>31 Science, engineering and technology associate professionals</v>
      </c>
      <c r="M125" s="27">
        <f t="shared" si="301"/>
        <v>0.44815761564866019</v>
      </c>
      <c r="N125" s="27">
        <f t="shared" si="301"/>
        <v>0.31702397259057369</v>
      </c>
      <c r="O125" s="27">
        <f t="shared" si="301"/>
        <v>6.259275983721091E-2</v>
      </c>
      <c r="P125" s="27">
        <f t="shared" si="301"/>
        <v>0.69735141737443929</v>
      </c>
      <c r="Q125" s="27">
        <f t="shared" si="302"/>
        <v>0.7599441772116502</v>
      </c>
      <c r="W125" t="str">
        <f t="shared" si="318"/>
        <v>31 Science, engineering and technology associate professionals</v>
      </c>
      <c r="X125" s="27">
        <f t="shared" si="303"/>
        <v>0.6818141131827784</v>
      </c>
      <c r="Y125" s="27">
        <f t="shared" si="303"/>
        <v>9.2830377470623393E-2</v>
      </c>
      <c r="Z125" s="27">
        <f t="shared" si="303"/>
        <v>-0.11190499316906433</v>
      </c>
      <c r="AA125" s="27">
        <f t="shared" si="303"/>
        <v>0.52227816764372381</v>
      </c>
      <c r="AB125" s="27">
        <f t="shared" si="304"/>
        <v>0.41037317447465949</v>
      </c>
      <c r="AH125" t="str">
        <f t="shared" si="319"/>
        <v>31 Science, engineering and technology associate professionals</v>
      </c>
      <c r="AI125" s="27">
        <f t="shared" si="305"/>
        <v>0.13533359908598375</v>
      </c>
      <c r="AJ125" s="27">
        <f t="shared" si="305"/>
        <v>6.7282406086098256E-2</v>
      </c>
      <c r="AK125" s="27">
        <f t="shared" si="305"/>
        <v>4.2899534107882831E-2</v>
      </c>
      <c r="AL125" s="27">
        <f t="shared" si="305"/>
        <v>0.24749102963561509</v>
      </c>
      <c r="AM125" s="27">
        <f t="shared" si="306"/>
        <v>0.29039056374349792</v>
      </c>
      <c r="AS125" t="str">
        <f t="shared" si="320"/>
        <v>31 Science, engineering and technology associate professionals</v>
      </c>
      <c r="AT125" s="27">
        <f t="shared" si="307"/>
        <v>0.22336763215661959</v>
      </c>
      <c r="AU125" s="27">
        <f t="shared" si="307"/>
        <v>5.3542082551369052E-2</v>
      </c>
      <c r="AV125" s="27">
        <f t="shared" si="307"/>
        <v>-0.20810282758130194</v>
      </c>
      <c r="AW125" s="27">
        <f t="shared" si="307"/>
        <v>4.2303884186473129E-2</v>
      </c>
      <c r="AX125" s="27">
        <f t="shared" si="308"/>
        <v>-0.16579894339482881</v>
      </c>
      <c r="BD125" t="str">
        <f t="shared" si="321"/>
        <v>31 Science, engineering and technology associate professionals</v>
      </c>
      <c r="BE125" s="27">
        <f t="shared" si="309"/>
        <v>-1.9663959831341504E-2</v>
      </c>
      <c r="BF125" s="27">
        <f t="shared" si="309"/>
        <v>0.38005544373380662</v>
      </c>
      <c r="BG125" s="27">
        <f t="shared" si="309"/>
        <v>-0.54589421090472046</v>
      </c>
      <c r="BH125" s="27">
        <f t="shared" si="309"/>
        <v>-0.41848037252323844</v>
      </c>
      <c r="BI125" s="27">
        <f t="shared" si="310"/>
        <v>-0.9643745834279589</v>
      </c>
      <c r="BO125" t="str">
        <f t="shared" si="322"/>
        <v>31 Science, engineering and technology associate professionals</v>
      </c>
      <c r="BP125" s="27">
        <f t="shared" si="311"/>
        <v>0.26301083148186355</v>
      </c>
      <c r="BQ125" s="27">
        <f t="shared" si="311"/>
        <v>3.444171688872455E-2</v>
      </c>
      <c r="BR125" s="27">
        <f t="shared" si="311"/>
        <v>-0.10839140520670454</v>
      </c>
      <c r="BS125" s="27">
        <f t="shared" si="311"/>
        <v>-5.9319631442394716E-2</v>
      </c>
      <c r="BT125" s="27">
        <f t="shared" si="312"/>
        <v>-0.16771103664909925</v>
      </c>
      <c r="BZ125" t="str">
        <f t="shared" si="323"/>
        <v>31 Science, engineering and technology associate professionals</v>
      </c>
      <c r="CA125" s="68">
        <f t="shared" si="313"/>
        <v>5.1032986550333836E-2</v>
      </c>
      <c r="CB125" s="68">
        <f t="shared" si="313"/>
        <v>6.9370235264702762E-2</v>
      </c>
      <c r="CC125" s="68">
        <f t="shared" si="313"/>
        <v>-7.26902431528198E-3</v>
      </c>
      <c r="CD125" s="68">
        <f t="shared" si="313"/>
        <v>-0.18668336016847409</v>
      </c>
      <c r="CE125" s="68">
        <f t="shared" si="314"/>
        <v>-0.19395238448375607</v>
      </c>
      <c r="CK125" t="str">
        <f t="shared" si="324"/>
        <v>31 Science, engineering and technology associate professionals</v>
      </c>
      <c r="CL125" s="68">
        <f t="shared" si="315"/>
        <v>8.6017403740558329E-2</v>
      </c>
      <c r="CM125" s="68">
        <f t="shared" si="315"/>
        <v>4.9615578124152904E-2</v>
      </c>
      <c r="CN125" s="68">
        <f t="shared" si="315"/>
        <v>0.11189839900722187</v>
      </c>
      <c r="CO125" s="68">
        <f t="shared" si="315"/>
        <v>0.32811796580923625</v>
      </c>
      <c r="CP125" s="68">
        <f t="shared" si="316"/>
        <v>0.44001636481645812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1.796693356566148E-2</v>
      </c>
      <c r="C126" s="27">
        <f t="shared" si="299"/>
        <v>-1.0491129415983735E-3</v>
      </c>
      <c r="D126" s="27">
        <f t="shared" si="299"/>
        <v>6.0668286586710196E-2</v>
      </c>
      <c r="E126" s="27">
        <f t="shared" si="299"/>
        <v>6.3308318127812041E-2</v>
      </c>
      <c r="F126" s="27">
        <f t="shared" si="300"/>
        <v>0.12397660471452224</v>
      </c>
      <c r="L126" t="str">
        <f t="shared" si="317"/>
        <v>32 Health and social care associate professionals</v>
      </c>
      <c r="M126" s="27">
        <f t="shared" si="301"/>
        <v>0.46009214915253116</v>
      </c>
      <c r="N126" s="27">
        <f t="shared" si="301"/>
        <v>9.394155084676914E-2</v>
      </c>
      <c r="O126" s="27">
        <f t="shared" si="301"/>
        <v>1.4519876000513436</v>
      </c>
      <c r="P126" s="27">
        <f t="shared" si="301"/>
        <v>1.2131740586589048</v>
      </c>
      <c r="Q126" s="27">
        <f t="shared" si="302"/>
        <v>2.6651616587102485</v>
      </c>
      <c r="W126" t="str">
        <f t="shared" si="318"/>
        <v>32 Health and social care associate professionals</v>
      </c>
      <c r="X126" s="27">
        <f t="shared" si="303"/>
        <v>0.92158186421970845</v>
      </c>
      <c r="Y126" s="27">
        <f t="shared" si="303"/>
        <v>4.0513211316996589E-2</v>
      </c>
      <c r="Z126" s="27">
        <f t="shared" si="303"/>
        <v>3.2747011227241449</v>
      </c>
      <c r="AA126" s="27">
        <f t="shared" si="303"/>
        <v>2.0269604386218951</v>
      </c>
      <c r="AB126" s="27">
        <f t="shared" si="304"/>
        <v>5.3016615613460401</v>
      </c>
      <c r="AH126" t="str">
        <f t="shared" si="319"/>
        <v>32 Health and social care associate professionals</v>
      </c>
      <c r="AI126" s="27">
        <f t="shared" si="305"/>
        <v>-0.21073022750719206</v>
      </c>
      <c r="AJ126" s="27">
        <f t="shared" si="305"/>
        <v>-0.12226692328120103</v>
      </c>
      <c r="AK126" s="27">
        <f t="shared" si="305"/>
        <v>0.25356075116177879</v>
      </c>
      <c r="AL126" s="27">
        <f t="shared" si="305"/>
        <v>-0.93953952364979099</v>
      </c>
      <c r="AM126" s="27">
        <f t="shared" si="306"/>
        <v>-0.6859787724880122</v>
      </c>
      <c r="AS126" t="str">
        <f t="shared" si="320"/>
        <v>32 Health and social care associate professionals</v>
      </c>
      <c r="AT126" s="27">
        <f t="shared" si="307"/>
        <v>9.7988106031017708E-2</v>
      </c>
      <c r="AU126" s="27">
        <f t="shared" si="307"/>
        <v>8.6639231638670045E-2</v>
      </c>
      <c r="AV126" s="27">
        <f t="shared" si="307"/>
        <v>0.34220406430709716</v>
      </c>
      <c r="AW126" s="27">
        <f t="shared" si="307"/>
        <v>0.17973630286800057</v>
      </c>
      <c r="AX126" s="27">
        <f t="shared" si="308"/>
        <v>0.52194036717509773</v>
      </c>
      <c r="BD126" t="str">
        <f t="shared" si="321"/>
        <v>32 Health and social care associate professionals</v>
      </c>
      <c r="BE126" s="27">
        <f t="shared" si="309"/>
        <v>0.40088040358476373</v>
      </c>
      <c r="BF126" s="27">
        <f t="shared" si="309"/>
        <v>0.27351146637056756</v>
      </c>
      <c r="BG126" s="27">
        <f t="shared" si="309"/>
        <v>1.6933941446550711</v>
      </c>
      <c r="BH126" s="27">
        <f t="shared" si="309"/>
        <v>1.1153557026493006</v>
      </c>
      <c r="BI126" s="27">
        <f t="shared" si="310"/>
        <v>2.8087498473043717</v>
      </c>
      <c r="BO126" t="str">
        <f t="shared" si="322"/>
        <v>32 Health and social care associate professionals</v>
      </c>
      <c r="BP126" s="27">
        <f t="shared" si="311"/>
        <v>0.12826130842270733</v>
      </c>
      <c r="BQ126" s="27">
        <f t="shared" si="311"/>
        <v>1.4771918151612162E-2</v>
      </c>
      <c r="BR126" s="27">
        <f t="shared" si="311"/>
        <v>0.95663535909049413</v>
      </c>
      <c r="BS126" s="27">
        <f t="shared" si="311"/>
        <v>-0.32357539805832003</v>
      </c>
      <c r="BT126" s="27">
        <f t="shared" si="312"/>
        <v>0.6330599610321741</v>
      </c>
      <c r="BZ126" t="str">
        <f t="shared" si="323"/>
        <v>32 Health and social care associate professionals</v>
      </c>
      <c r="CA126" s="68">
        <f t="shared" si="313"/>
        <v>-4.4075762354799486E-2</v>
      </c>
      <c r="CB126" s="68">
        <f t="shared" si="313"/>
        <v>-0.10678056138049852</v>
      </c>
      <c r="CC126" s="68">
        <f t="shared" si="313"/>
        <v>0.23859697660280699</v>
      </c>
      <c r="CD126" s="68">
        <f t="shared" si="313"/>
        <v>-0.26118707229954663</v>
      </c>
      <c r="CE126" s="68">
        <f t="shared" si="314"/>
        <v>-2.2590095696739643E-2</v>
      </c>
      <c r="CK126" t="str">
        <f t="shared" si="324"/>
        <v>32 Health and social care associate professionals</v>
      </c>
      <c r="CL126" s="68">
        <f t="shared" si="315"/>
        <v>2.3558508178827556E-2</v>
      </c>
      <c r="CM126" s="68">
        <f t="shared" si="315"/>
        <v>5.3412410121729259E-3</v>
      </c>
      <c r="CN126" s="68">
        <f t="shared" si="315"/>
        <v>0.10810648925731527</v>
      </c>
      <c r="CO126" s="68">
        <f t="shared" si="315"/>
        <v>0.17731176284918632</v>
      </c>
      <c r="CP126" s="68">
        <f t="shared" si="316"/>
        <v>0.28541825210650157</v>
      </c>
    </row>
    <row r="127" spans="1:94" x14ac:dyDescent="0.2">
      <c r="A127" t="str">
        <f t="shared" si="298"/>
        <v>33 Protective service occupations</v>
      </c>
      <c r="B127" s="27">
        <f t="shared" si="299"/>
        <v>2.4196628066514639E-3</v>
      </c>
      <c r="C127" s="27">
        <f t="shared" si="299"/>
        <v>4.6097778579425736E-3</v>
      </c>
      <c r="D127" s="27">
        <f t="shared" si="299"/>
        <v>1.6084683782861264E-3</v>
      </c>
      <c r="E127" s="27">
        <f t="shared" si="299"/>
        <v>1.695767331742664E-2</v>
      </c>
      <c r="F127" s="27">
        <f t="shared" si="300"/>
        <v>1.8566141695712766E-2</v>
      </c>
      <c r="L127" t="str">
        <f t="shared" si="317"/>
        <v>33 Protective service occupations</v>
      </c>
      <c r="M127" s="27">
        <f t="shared" si="301"/>
        <v>8.1748267023029841E-2</v>
      </c>
      <c r="N127" s="27">
        <f t="shared" si="301"/>
        <v>0.15613792202148191</v>
      </c>
      <c r="O127" s="27">
        <f t="shared" si="301"/>
        <v>-2.9722544260178951E-2</v>
      </c>
      <c r="P127" s="27">
        <f t="shared" si="301"/>
        <v>0.34507524701435544</v>
      </c>
      <c r="Q127" s="27">
        <f t="shared" si="302"/>
        <v>0.31535270275417648</v>
      </c>
      <c r="W127" t="str">
        <f t="shared" si="318"/>
        <v>33 Protective service occupations</v>
      </c>
      <c r="X127" s="27">
        <f t="shared" si="303"/>
        <v>0.33508933327768986</v>
      </c>
      <c r="Y127" s="27">
        <f t="shared" si="303"/>
        <v>0.28240412843382767</v>
      </c>
      <c r="Z127" s="27">
        <f t="shared" si="303"/>
        <v>-0.21603678761166556</v>
      </c>
      <c r="AA127" s="27">
        <f t="shared" si="303"/>
        <v>0.99668308114606674</v>
      </c>
      <c r="AB127" s="27">
        <f t="shared" si="304"/>
        <v>0.78064629353440118</v>
      </c>
      <c r="AH127" t="str">
        <f t="shared" si="319"/>
        <v>33 Protective service occupations</v>
      </c>
      <c r="AI127" s="27">
        <f t="shared" si="305"/>
        <v>5.6961751619069689E-2</v>
      </c>
      <c r="AJ127" s="27">
        <f t="shared" si="305"/>
        <v>7.4628761725530901E-2</v>
      </c>
      <c r="AK127" s="27">
        <f t="shared" si="305"/>
        <v>-6.5870416043555924E-2</v>
      </c>
      <c r="AL127" s="27">
        <f t="shared" si="305"/>
        <v>0.20069818384939586</v>
      </c>
      <c r="AM127" s="27">
        <f t="shared" si="306"/>
        <v>0.13482776780583994</v>
      </c>
      <c r="AS127" t="str">
        <f t="shared" si="320"/>
        <v>33 Protective service occupations</v>
      </c>
      <c r="AT127" s="27">
        <f t="shared" si="307"/>
        <v>-5.8341786333403367E-2</v>
      </c>
      <c r="AU127" s="27">
        <f t="shared" si="307"/>
        <v>4.454967754089878E-2</v>
      </c>
      <c r="AV127" s="27">
        <f t="shared" si="307"/>
        <v>-0.1505653024125817</v>
      </c>
      <c r="AW127" s="27">
        <f t="shared" si="307"/>
        <v>3.5801132090653165E-2</v>
      </c>
      <c r="AX127" s="27">
        <f t="shared" si="308"/>
        <v>-0.11476417032192854</v>
      </c>
      <c r="BD127" t="str">
        <f t="shared" si="321"/>
        <v>33 Protective service occupations</v>
      </c>
      <c r="BE127" s="27">
        <f t="shared" si="309"/>
        <v>-0.46598983649695835</v>
      </c>
      <c r="BF127" s="27">
        <f t="shared" si="309"/>
        <v>0.2260406427578654</v>
      </c>
      <c r="BG127" s="27">
        <f t="shared" si="309"/>
        <v>-0.35791029090459947</v>
      </c>
      <c r="BH127" s="27">
        <f t="shared" si="309"/>
        <v>-0.20482090378367435</v>
      </c>
      <c r="BI127" s="27">
        <f t="shared" si="310"/>
        <v>-0.56273119468827382</v>
      </c>
      <c r="BO127" t="str">
        <f t="shared" si="322"/>
        <v>33 Protective service occupations</v>
      </c>
      <c r="BP127" s="27">
        <f t="shared" si="311"/>
        <v>-0.12799246216421789</v>
      </c>
      <c r="BQ127" s="27">
        <f t="shared" si="311"/>
        <v>-0.12278751411401467</v>
      </c>
      <c r="BR127" s="27">
        <f t="shared" si="311"/>
        <v>-0.41468332991899315</v>
      </c>
      <c r="BS127" s="27">
        <f t="shared" si="311"/>
        <v>-0.46551158987454921</v>
      </c>
      <c r="BT127" s="27">
        <f t="shared" si="312"/>
        <v>-0.88019491979354236</v>
      </c>
      <c r="BZ127" t="str">
        <f t="shared" si="323"/>
        <v>33 Protective service occupations</v>
      </c>
      <c r="CA127" s="68">
        <f t="shared" si="313"/>
        <v>-0.1988704751120054</v>
      </c>
      <c r="CB127" s="68">
        <f t="shared" si="313"/>
        <v>-2.8775977945352249E-2</v>
      </c>
      <c r="CC127" s="68">
        <f t="shared" si="313"/>
        <v>-0.17595670444717371</v>
      </c>
      <c r="CD127" s="68">
        <f t="shared" si="313"/>
        <v>-0.18882908803922438</v>
      </c>
      <c r="CE127" s="68">
        <f t="shared" si="314"/>
        <v>-0.36478579248639809</v>
      </c>
      <c r="CK127" t="str">
        <f t="shared" si="324"/>
        <v>33 Protective service occupations</v>
      </c>
      <c r="CL127" s="68">
        <f t="shared" si="315"/>
        <v>-2.4782266329928748E-2</v>
      </c>
      <c r="CM127" s="68">
        <f t="shared" si="315"/>
        <v>-8.6139124553895885E-3</v>
      </c>
      <c r="CN127" s="68">
        <f t="shared" si="315"/>
        <v>-8.0715015472441198E-2</v>
      </c>
      <c r="CO127" s="68">
        <f t="shared" si="315"/>
        <v>2.5270566531475358E-3</v>
      </c>
      <c r="CP127" s="68">
        <f t="shared" si="316"/>
        <v>-7.8187958819293663E-2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5.4498922815898881E-2</v>
      </c>
      <c r="C128" s="27">
        <f t="shared" si="299"/>
        <v>1.6731925240649981E-2</v>
      </c>
      <c r="D128" s="27">
        <f t="shared" si="299"/>
        <v>2.3177792372010009E-2</v>
      </c>
      <c r="E128" s="27">
        <f t="shared" si="299"/>
        <v>8.0211814546064297E-2</v>
      </c>
      <c r="F128" s="27">
        <f t="shared" si="300"/>
        <v>0.10338960691807431</v>
      </c>
      <c r="L128" t="str">
        <f t="shared" si="317"/>
        <v>34 Culture, media and sports occupations</v>
      </c>
      <c r="M128" s="27">
        <f t="shared" si="301"/>
        <v>0.24200627193800139</v>
      </c>
      <c r="N128" s="27">
        <f t="shared" si="301"/>
        <v>0.58434660283603623</v>
      </c>
      <c r="O128" s="27">
        <f t="shared" si="301"/>
        <v>0.14874675534209647</v>
      </c>
      <c r="P128" s="27">
        <f t="shared" si="301"/>
        <v>1.1298203700245519</v>
      </c>
      <c r="Q128" s="27">
        <f t="shared" si="302"/>
        <v>1.2785671253666484</v>
      </c>
      <c r="W128" t="str">
        <f t="shared" si="318"/>
        <v>34 Culture, media and sports occupations</v>
      </c>
      <c r="X128" s="27">
        <f t="shared" si="303"/>
        <v>-0.19198587221714636</v>
      </c>
      <c r="Y128" s="27">
        <f t="shared" si="303"/>
        <v>-1.4346009351708489E-2</v>
      </c>
      <c r="Z128" s="27">
        <f t="shared" si="303"/>
        <v>-0.56485966923441033</v>
      </c>
      <c r="AA128" s="27">
        <f t="shared" si="303"/>
        <v>0.60286090035990547</v>
      </c>
      <c r="AB128" s="27">
        <f t="shared" si="304"/>
        <v>3.8001231125495138E-2</v>
      </c>
      <c r="AH128" t="str">
        <f t="shared" si="319"/>
        <v>34 Culture, media and sports occupations</v>
      </c>
      <c r="AI128" s="27">
        <f t="shared" si="305"/>
        <v>1.0371167080229116E-2</v>
      </c>
      <c r="AJ128" s="27">
        <f t="shared" si="305"/>
        <v>0.10170872405233589</v>
      </c>
      <c r="AK128" s="27">
        <f t="shared" si="305"/>
        <v>-0.10623718552008166</v>
      </c>
      <c r="AL128" s="27">
        <f t="shared" si="305"/>
        <v>0.19788959293600927</v>
      </c>
      <c r="AM128" s="27">
        <f t="shared" si="306"/>
        <v>9.1652407415927617E-2</v>
      </c>
      <c r="AS128" t="str">
        <f t="shared" si="320"/>
        <v>34 Culture, media and sports occupations</v>
      </c>
      <c r="AT128" s="27">
        <f t="shared" si="307"/>
        <v>-7.6589116456851514E-2</v>
      </c>
      <c r="AU128" s="27">
        <f t="shared" si="307"/>
        <v>-2.9159267723759097E-2</v>
      </c>
      <c r="AV128" s="27">
        <f t="shared" si="307"/>
        <v>-0.17078820642626491</v>
      </c>
      <c r="AW128" s="27">
        <f t="shared" si="307"/>
        <v>-5.9411184509160497E-3</v>
      </c>
      <c r="AX128" s="27">
        <f t="shared" si="308"/>
        <v>-0.17672932487718096</v>
      </c>
      <c r="BD128" t="str">
        <f t="shared" si="321"/>
        <v>34 Culture, media and sports occupations</v>
      </c>
      <c r="BE128" s="27">
        <f t="shared" si="309"/>
        <v>-0.57309535164795955</v>
      </c>
      <c r="BF128" s="27">
        <f t="shared" si="309"/>
        <v>0.22924401440061981</v>
      </c>
      <c r="BG128" s="27">
        <f t="shared" si="309"/>
        <v>-0.43282992669940823</v>
      </c>
      <c r="BH128" s="27">
        <f t="shared" si="309"/>
        <v>-1.7234500209396764E-2</v>
      </c>
      <c r="BI128" s="27">
        <f t="shared" si="310"/>
        <v>-0.45006442690880499</v>
      </c>
      <c r="BO128" t="str">
        <f t="shared" si="322"/>
        <v>34 Culture, media and sports occupations</v>
      </c>
      <c r="BP128" s="27">
        <f t="shared" si="311"/>
        <v>-0.41455967220755285</v>
      </c>
      <c r="BQ128" s="27">
        <f t="shared" si="311"/>
        <v>-0.11315769488728011</v>
      </c>
      <c r="BR128" s="27">
        <f t="shared" si="311"/>
        <v>-0.31309048135623752</v>
      </c>
      <c r="BS128" s="27">
        <f t="shared" si="311"/>
        <v>-0.34708002384092002</v>
      </c>
      <c r="BT128" s="27">
        <f t="shared" si="312"/>
        <v>-0.66017050519715759</v>
      </c>
      <c r="BZ128" t="str">
        <f t="shared" si="323"/>
        <v>34 Culture, media and sports occupations</v>
      </c>
      <c r="CA128" s="68">
        <f t="shared" si="313"/>
        <v>-0.21475989815699448</v>
      </c>
      <c r="CB128" s="68">
        <f t="shared" si="313"/>
        <v>-0.10742169243079069</v>
      </c>
      <c r="CC128" s="68">
        <f t="shared" si="313"/>
        <v>-0.21475110171585499</v>
      </c>
      <c r="CD128" s="68">
        <f t="shared" si="313"/>
        <v>-0.32272195695735356</v>
      </c>
      <c r="CE128" s="68">
        <f t="shared" si="314"/>
        <v>-0.5374730586732086</v>
      </c>
      <c r="CK128" t="str">
        <f t="shared" si="324"/>
        <v>34 Culture, media and sports occupations</v>
      </c>
      <c r="CL128" s="68">
        <f t="shared" si="315"/>
        <v>3.0031811470649594E-2</v>
      </c>
      <c r="CM128" s="68">
        <f t="shared" si="315"/>
        <v>-1.5024169318095304E-2</v>
      </c>
      <c r="CN128" s="68">
        <f t="shared" si="315"/>
        <v>4.922157542656741E-2</v>
      </c>
      <c r="CO128" s="68">
        <f t="shared" si="315"/>
        <v>0.13582120538545678</v>
      </c>
      <c r="CP128" s="68">
        <f t="shared" si="316"/>
        <v>0.18504278081202419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0.12791163818938356</v>
      </c>
      <c r="C129" s="27">
        <f t="shared" si="299"/>
        <v>0.10120633051289252</v>
      </c>
      <c r="D129" s="27">
        <f t="shared" si="299"/>
        <v>0.14916563826539853</v>
      </c>
      <c r="E129" s="27">
        <f t="shared" si="299"/>
        <v>0.33971348930349277</v>
      </c>
      <c r="F129" s="27">
        <f t="shared" si="300"/>
        <v>0.48887912756889129</v>
      </c>
      <c r="L129" t="str">
        <f t="shared" si="317"/>
        <v>35 Business and public service associate professionals</v>
      </c>
      <c r="M129" s="27">
        <f t="shared" si="301"/>
        <v>1.452159017429774</v>
      </c>
      <c r="N129" s="27">
        <f t="shared" si="301"/>
        <v>0.55563588845544754</v>
      </c>
      <c r="O129" s="27">
        <f t="shared" si="301"/>
        <v>1.2594649625054402</v>
      </c>
      <c r="P129" s="27">
        <f t="shared" si="301"/>
        <v>2.4767687265095457</v>
      </c>
      <c r="Q129" s="27">
        <f t="shared" si="302"/>
        <v>3.7362336890149859</v>
      </c>
      <c r="W129" t="str">
        <f t="shared" si="318"/>
        <v>35 Business and public service associate professionals</v>
      </c>
      <c r="X129" s="27">
        <f t="shared" si="303"/>
        <v>1.4608774265604492</v>
      </c>
      <c r="Y129" s="27">
        <f t="shared" si="303"/>
        <v>-5.9840967409421353E-2</v>
      </c>
      <c r="Z129" s="27">
        <f t="shared" si="303"/>
        <v>0.59731285982204518</v>
      </c>
      <c r="AA129" s="27">
        <f t="shared" si="303"/>
        <v>1.4974047157550885</v>
      </c>
      <c r="AB129" s="27">
        <f t="shared" si="304"/>
        <v>2.0947175755771337</v>
      </c>
      <c r="AH129" t="str">
        <f t="shared" si="319"/>
        <v>35 Business and public service associate professionals</v>
      </c>
      <c r="AI129" s="27">
        <f t="shared" si="305"/>
        <v>0.45979690895422243</v>
      </c>
      <c r="AJ129" s="27">
        <f t="shared" si="305"/>
        <v>0.15976714509711343</v>
      </c>
      <c r="AK129" s="27">
        <f t="shared" si="305"/>
        <v>0.1928727823468197</v>
      </c>
      <c r="AL129" s="27">
        <f t="shared" si="305"/>
        <v>0.65903778657434575</v>
      </c>
      <c r="AM129" s="27">
        <f t="shared" si="306"/>
        <v>0.85191056892116546</v>
      </c>
      <c r="AS129" t="str">
        <f t="shared" si="320"/>
        <v>35 Business and public service associate professionals</v>
      </c>
      <c r="AT129" s="27">
        <f t="shared" si="307"/>
        <v>0.38193048651002037</v>
      </c>
      <c r="AU129" s="27">
        <f t="shared" si="307"/>
        <v>9.3864856029383326E-2</v>
      </c>
      <c r="AV129" s="27">
        <f t="shared" si="307"/>
        <v>0.10047853910489479</v>
      </c>
      <c r="AW129" s="27">
        <f t="shared" si="307"/>
        <v>0.5600806495988806</v>
      </c>
      <c r="AX129" s="27">
        <f t="shared" si="308"/>
        <v>0.66055918870377539</v>
      </c>
      <c r="BD129" t="str">
        <f t="shared" si="321"/>
        <v>35 Business and public service associate professionals</v>
      </c>
      <c r="BE129" s="27">
        <f t="shared" si="309"/>
        <v>-0.29815343835005237</v>
      </c>
      <c r="BF129" s="27">
        <f t="shared" si="309"/>
        <v>1.0499787686514352</v>
      </c>
      <c r="BG129" s="27">
        <f t="shared" si="309"/>
        <v>-0.41126138571359228</v>
      </c>
      <c r="BH129" s="27">
        <f t="shared" si="309"/>
        <v>-2.4135486354506241E-2</v>
      </c>
      <c r="BI129" s="27">
        <f t="shared" si="310"/>
        <v>-0.43539687206809852</v>
      </c>
      <c r="BO129" t="str">
        <f t="shared" si="322"/>
        <v>35 Business and public service associate professionals</v>
      </c>
      <c r="BP129" s="27">
        <f t="shared" si="311"/>
        <v>-9.3639967669663093E-3</v>
      </c>
      <c r="BQ129" s="27">
        <f t="shared" si="311"/>
        <v>-0.2568665596480324</v>
      </c>
      <c r="BR129" s="27">
        <f t="shared" si="311"/>
        <v>-0.20465661634456733</v>
      </c>
      <c r="BS129" s="27">
        <f t="shared" si="311"/>
        <v>-0.92513715565391585</v>
      </c>
      <c r="BT129" s="27">
        <f t="shared" si="312"/>
        <v>-1.1297937719984832</v>
      </c>
      <c r="BZ129" t="str">
        <f t="shared" si="323"/>
        <v>35 Business and public service associate professionals</v>
      </c>
      <c r="CA129" s="68">
        <f t="shared" si="313"/>
        <v>-0.32152480750157775</v>
      </c>
      <c r="CB129" s="68">
        <f t="shared" si="313"/>
        <v>-0.37028679311970158</v>
      </c>
      <c r="CC129" s="68">
        <f t="shared" si="313"/>
        <v>-0.23643320784918664</v>
      </c>
      <c r="CD129" s="68">
        <f t="shared" si="313"/>
        <v>-1.4519420086642794</v>
      </c>
      <c r="CE129" s="68">
        <f t="shared" si="314"/>
        <v>-1.688375216513466</v>
      </c>
      <c r="CK129" t="str">
        <f t="shared" si="324"/>
        <v>35 Business and public service associate professionals</v>
      </c>
      <c r="CL129" s="68">
        <f t="shared" si="315"/>
        <v>0.10379360328020459</v>
      </c>
      <c r="CM129" s="68">
        <f t="shared" si="315"/>
        <v>9.5078884655541707E-5</v>
      </c>
      <c r="CN129" s="68">
        <f t="shared" si="315"/>
        <v>5.4539000829558315E-2</v>
      </c>
      <c r="CO129" s="68">
        <f t="shared" si="315"/>
        <v>0.31488010944398148</v>
      </c>
      <c r="CP129" s="68">
        <f t="shared" si="316"/>
        <v>0.3694191102735398</v>
      </c>
    </row>
    <row r="130" spans="1:94" x14ac:dyDescent="0.2">
      <c r="A130" t="str">
        <f t="shared" si="298"/>
        <v>41 Administrative occupations</v>
      </c>
      <c r="B130" s="27">
        <f t="shared" si="299"/>
        <v>5.4328307543913268E-2</v>
      </c>
      <c r="C130" s="27">
        <f t="shared" si="299"/>
        <v>8.2075714350011097E-2</v>
      </c>
      <c r="D130" s="27">
        <f t="shared" si="299"/>
        <v>0.11005866632563893</v>
      </c>
      <c r="E130" s="27">
        <f t="shared" si="299"/>
        <v>0.24322465232671187</v>
      </c>
      <c r="F130" s="27">
        <f t="shared" si="300"/>
        <v>0.3532833186523508</v>
      </c>
      <c r="L130" t="str">
        <f t="shared" si="317"/>
        <v>41 Administrative occupations</v>
      </c>
      <c r="M130" s="27">
        <f t="shared" si="301"/>
        <v>0.80016115491939255</v>
      </c>
      <c r="N130" s="27">
        <f t="shared" si="301"/>
        <v>0.38113640831308349</v>
      </c>
      <c r="O130" s="27">
        <f t="shared" si="301"/>
        <v>1.3115415259035696</v>
      </c>
      <c r="P130" s="27">
        <f t="shared" si="301"/>
        <v>2.1409963660366902</v>
      </c>
      <c r="Q130" s="27">
        <f t="shared" si="302"/>
        <v>3.4525378919402598</v>
      </c>
      <c r="W130" t="str">
        <f t="shared" si="318"/>
        <v>41 Administrative occupations</v>
      </c>
      <c r="X130" s="27">
        <f t="shared" si="303"/>
        <v>0.99870843901940809</v>
      </c>
      <c r="Y130" s="27">
        <f t="shared" si="303"/>
        <v>0.52790724984263093</v>
      </c>
      <c r="Z130" s="27">
        <f t="shared" si="303"/>
        <v>2.4706512626303621</v>
      </c>
      <c r="AA130" s="27">
        <f t="shared" si="303"/>
        <v>3.5684054352951939</v>
      </c>
      <c r="AB130" s="27">
        <f t="shared" si="304"/>
        <v>6.039056697925556</v>
      </c>
      <c r="AH130" t="str">
        <f t="shared" si="319"/>
        <v>41 Administrative occupations</v>
      </c>
      <c r="AI130" s="27">
        <f t="shared" si="305"/>
        <v>0.51204255749429795</v>
      </c>
      <c r="AJ130" s="27">
        <f t="shared" si="305"/>
        <v>0.32340514354137717</v>
      </c>
      <c r="AK130" s="27">
        <f t="shared" si="305"/>
        <v>0.80178293537835543</v>
      </c>
      <c r="AL130" s="27">
        <f t="shared" si="305"/>
        <v>1.2853111519754004</v>
      </c>
      <c r="AM130" s="27">
        <f t="shared" si="306"/>
        <v>2.0870940873537558</v>
      </c>
      <c r="AS130" t="str">
        <f t="shared" si="320"/>
        <v>41 Administrative occupations</v>
      </c>
      <c r="AT130" s="27">
        <f t="shared" si="307"/>
        <v>0.30519970761280923</v>
      </c>
      <c r="AU130" s="27">
        <f t="shared" si="307"/>
        <v>0.24599212253206648</v>
      </c>
      <c r="AV130" s="27">
        <f t="shared" si="307"/>
        <v>0.34081583680155259</v>
      </c>
      <c r="AW130" s="27">
        <f t="shared" si="307"/>
        <v>0.94757309026096515</v>
      </c>
      <c r="AX130" s="27">
        <f t="shared" si="308"/>
        <v>1.2883889270625177</v>
      </c>
      <c r="BD130" t="str">
        <f t="shared" si="321"/>
        <v>41 Administrative occupations</v>
      </c>
      <c r="BE130" s="27">
        <f t="shared" si="309"/>
        <v>-1.3132461232013117</v>
      </c>
      <c r="BF130" s="27">
        <f t="shared" si="309"/>
        <v>1.234799458187652</v>
      </c>
      <c r="BG130" s="27">
        <f t="shared" si="309"/>
        <v>-0.62212502303339967</v>
      </c>
      <c r="BH130" s="27">
        <f t="shared" si="309"/>
        <v>-2.8886342681878041</v>
      </c>
      <c r="BI130" s="27">
        <f t="shared" si="310"/>
        <v>-3.5107592912212038</v>
      </c>
      <c r="BO130" t="str">
        <f t="shared" si="322"/>
        <v>41 Administrative occupations</v>
      </c>
      <c r="BP130" s="27">
        <f t="shared" si="311"/>
        <v>-2.0955280597816159</v>
      </c>
      <c r="BQ130" s="27">
        <f t="shared" si="311"/>
        <v>3.7580784431110459E-3</v>
      </c>
      <c r="BR130" s="27">
        <f t="shared" si="311"/>
        <v>-0.66330190269811595</v>
      </c>
      <c r="BS130" s="27">
        <f t="shared" si="311"/>
        <v>-4.5766574089187433</v>
      </c>
      <c r="BT130" s="27">
        <f t="shared" si="312"/>
        <v>-5.2399593116168592</v>
      </c>
      <c r="BZ130" t="str">
        <f t="shared" si="323"/>
        <v>41 Administrative occupations</v>
      </c>
      <c r="CA130" s="68">
        <f t="shared" si="313"/>
        <v>-1.0854102881234109</v>
      </c>
      <c r="CB130" s="68">
        <f t="shared" si="313"/>
        <v>-1.1591832304033964</v>
      </c>
      <c r="CC130" s="68">
        <f t="shared" si="313"/>
        <v>-1.5238004372418539</v>
      </c>
      <c r="CD130" s="68">
        <f t="shared" si="313"/>
        <v>-3.7121718333485827</v>
      </c>
      <c r="CE130" s="68">
        <f t="shared" si="314"/>
        <v>-5.2359722705904366</v>
      </c>
      <c r="CK130" t="str">
        <f t="shared" si="324"/>
        <v>41 Administrative occupations</v>
      </c>
      <c r="CL130" s="68">
        <f t="shared" si="315"/>
        <v>0.11760227339751483</v>
      </c>
      <c r="CM130" s="68">
        <f t="shared" si="315"/>
        <v>-0.11993725944671541</v>
      </c>
      <c r="CN130" s="68">
        <f t="shared" si="315"/>
        <v>-0.35535442515564974</v>
      </c>
      <c r="CO130" s="68">
        <f t="shared" si="315"/>
        <v>-0.32423357976956724</v>
      </c>
      <c r="CP130" s="68">
        <f t="shared" si="316"/>
        <v>-0.67958800492521698</v>
      </c>
    </row>
    <row r="131" spans="1:94" x14ac:dyDescent="0.2">
      <c r="A131" t="str">
        <f t="shared" si="298"/>
        <v>42 Secretarial and related occupations</v>
      </c>
      <c r="B131" s="27">
        <f t="shared" si="299"/>
        <v>1.1287847930381165E-2</v>
      </c>
      <c r="C131" s="27">
        <f t="shared" si="299"/>
        <v>6.8243790321467768E-4</v>
      </c>
      <c r="D131" s="27">
        <f t="shared" si="299"/>
        <v>2.7495552349758645E-2</v>
      </c>
      <c r="E131" s="27">
        <f t="shared" si="299"/>
        <v>6.5133182463678843E-2</v>
      </c>
      <c r="F131" s="27">
        <f t="shared" si="300"/>
        <v>9.2628734813437488E-2</v>
      </c>
      <c r="L131" t="str">
        <f t="shared" si="317"/>
        <v>42 Secretarial and related occupations</v>
      </c>
      <c r="M131" s="27">
        <f t="shared" si="301"/>
        <v>0.13469752770476806</v>
      </c>
      <c r="N131" s="27">
        <f t="shared" si="301"/>
        <v>4.8032527981033302E-2</v>
      </c>
      <c r="O131" s="27">
        <f t="shared" si="301"/>
        <v>0.38825645150124188</v>
      </c>
      <c r="P131" s="27">
        <f t="shared" si="301"/>
        <v>0.29117022353921018</v>
      </c>
      <c r="Q131" s="27">
        <f t="shared" si="302"/>
        <v>0.67942667504045207</v>
      </c>
      <c r="W131" t="str">
        <f t="shared" si="318"/>
        <v>42 Secretarial and related occupations</v>
      </c>
      <c r="X131" s="27">
        <f t="shared" si="303"/>
        <v>7.822886209893376E-2</v>
      </c>
      <c r="Y131" s="27">
        <f t="shared" si="303"/>
        <v>5.5286865603163537E-2</v>
      </c>
      <c r="Z131" s="27">
        <f t="shared" si="303"/>
        <v>0.82324300386510219</v>
      </c>
      <c r="AA131" s="27">
        <f t="shared" si="303"/>
        <v>1.8216191701250422</v>
      </c>
      <c r="AB131" s="27">
        <f t="shared" si="304"/>
        <v>2.6448621739901443</v>
      </c>
      <c r="AH131" t="str">
        <f t="shared" si="319"/>
        <v>42 Secretarial and related occupations</v>
      </c>
      <c r="AI131" s="27">
        <f t="shared" si="305"/>
        <v>3.7529617875712962E-2</v>
      </c>
      <c r="AJ131" s="27">
        <f t="shared" si="305"/>
        <v>4.8419528222318764E-2</v>
      </c>
      <c r="AK131" s="27">
        <f t="shared" si="305"/>
        <v>0.24272477168525852</v>
      </c>
      <c r="AL131" s="27">
        <f t="shared" si="305"/>
        <v>0.30056032055467852</v>
      </c>
      <c r="AM131" s="27">
        <f t="shared" si="306"/>
        <v>0.54328509223993704</v>
      </c>
      <c r="AS131" t="str">
        <f t="shared" si="320"/>
        <v>42 Secretarial and related occupations</v>
      </c>
      <c r="AT131" s="27">
        <f t="shared" si="307"/>
        <v>-9.0791520317365926E-3</v>
      </c>
      <c r="AU131" s="27">
        <f t="shared" si="307"/>
        <v>3.9197214519208989E-2</v>
      </c>
      <c r="AV131" s="27">
        <f t="shared" si="307"/>
        <v>0.17228373971030519</v>
      </c>
      <c r="AW131" s="27">
        <f t="shared" si="307"/>
        <v>6.5347982323070042E-2</v>
      </c>
      <c r="AX131" s="27">
        <f t="shared" si="308"/>
        <v>0.23763172203337524</v>
      </c>
      <c r="BD131" t="str">
        <f t="shared" si="321"/>
        <v>42 Secretarial and related occupations</v>
      </c>
      <c r="BE131" s="27">
        <f t="shared" si="309"/>
        <v>-0.47786212654226823</v>
      </c>
      <c r="BF131" s="27">
        <f t="shared" si="309"/>
        <v>0.15071053405304857</v>
      </c>
      <c r="BG131" s="27">
        <f t="shared" si="309"/>
        <v>-0.29828004601610836</v>
      </c>
      <c r="BH131" s="27">
        <f t="shared" si="309"/>
        <v>-2.8290655929329818</v>
      </c>
      <c r="BI131" s="27">
        <f t="shared" si="310"/>
        <v>-3.1273456389490901</v>
      </c>
      <c r="BO131" t="str">
        <f t="shared" si="322"/>
        <v>42 Secretarial and related occupations</v>
      </c>
      <c r="BP131" s="27">
        <f t="shared" si="311"/>
        <v>-1.3262464703037358</v>
      </c>
      <c r="BQ131" s="27">
        <f t="shared" si="311"/>
        <v>-0.10765934036118185</v>
      </c>
      <c r="BR131" s="27">
        <f t="shared" si="311"/>
        <v>-1.05410169884642</v>
      </c>
      <c r="BS131" s="27">
        <f t="shared" si="311"/>
        <v>-2.3036951169039841</v>
      </c>
      <c r="BT131" s="27">
        <f t="shared" si="312"/>
        <v>-3.3577968157504041</v>
      </c>
      <c r="BZ131" t="str">
        <f t="shared" si="323"/>
        <v>42 Secretarial and related occupations</v>
      </c>
      <c r="CA131" s="68">
        <f t="shared" si="313"/>
        <v>-0.49328921536677806</v>
      </c>
      <c r="CB131" s="68">
        <f t="shared" si="313"/>
        <v>-0.67169632027330906</v>
      </c>
      <c r="CC131" s="68">
        <f t="shared" si="313"/>
        <v>-1.7336810853787339</v>
      </c>
      <c r="CD131" s="68">
        <f t="shared" si="313"/>
        <v>-1.1105687070537487</v>
      </c>
      <c r="CE131" s="68">
        <f t="shared" si="314"/>
        <v>-2.8442497924324823</v>
      </c>
      <c r="CK131" t="str">
        <f t="shared" si="324"/>
        <v>42 Secretarial and related occupations</v>
      </c>
      <c r="CL131" s="68">
        <f t="shared" si="315"/>
        <v>5.2984165563606078E-2</v>
      </c>
      <c r="CM131" s="68">
        <f t="shared" si="315"/>
        <v>-5.0755538106104447E-2</v>
      </c>
      <c r="CN131" s="68">
        <f t="shared" si="315"/>
        <v>-0.16712791878343614</v>
      </c>
      <c r="CO131" s="68">
        <f t="shared" si="315"/>
        <v>-0.24250383664600461</v>
      </c>
      <c r="CP131" s="68">
        <f t="shared" si="316"/>
        <v>-0.40963175542944075</v>
      </c>
    </row>
    <row r="132" spans="1:94" x14ac:dyDescent="0.2">
      <c r="A132" t="str">
        <f t="shared" si="298"/>
        <v>51 Skilled agricultural and related trades</v>
      </c>
      <c r="B132" s="27">
        <f t="shared" si="299"/>
        <v>7.8101923840674103E-3</v>
      </c>
      <c r="C132" s="27">
        <f t="shared" si="299"/>
        <v>-4.4167239019099677E-3</v>
      </c>
      <c r="D132" s="27">
        <f t="shared" si="299"/>
        <v>8.291518851377834E-3</v>
      </c>
      <c r="E132" s="27">
        <f t="shared" si="299"/>
        <v>1.2211798627806386E-2</v>
      </c>
      <c r="F132" s="27">
        <f t="shared" si="300"/>
        <v>2.050331747918422E-2</v>
      </c>
      <c r="L132" t="str">
        <f t="shared" si="317"/>
        <v>51 Skilled agricultural and related trades</v>
      </c>
      <c r="M132" s="27">
        <f t="shared" si="301"/>
        <v>6.1201957437561127E-2</v>
      </c>
      <c r="N132" s="27">
        <f t="shared" si="301"/>
        <v>-7.7690056591459833E-2</v>
      </c>
      <c r="O132" s="27">
        <f t="shared" si="301"/>
        <v>9.3263569508194588E-3</v>
      </c>
      <c r="P132" s="27">
        <f t="shared" si="301"/>
        <v>6.3723365939353738E-2</v>
      </c>
      <c r="Q132" s="27">
        <f t="shared" si="302"/>
        <v>7.3049722890173197E-2</v>
      </c>
      <c r="W132" t="str">
        <f t="shared" si="318"/>
        <v>51 Skilled agricultural and related trades</v>
      </c>
      <c r="X132" s="27">
        <f t="shared" si="303"/>
        <v>0.28556992653212121</v>
      </c>
      <c r="Y132" s="27">
        <f t="shared" si="303"/>
        <v>-0.26572157481837677</v>
      </c>
      <c r="Z132" s="27">
        <f t="shared" si="303"/>
        <v>0.22088634991118461</v>
      </c>
      <c r="AA132" s="27">
        <f t="shared" si="303"/>
        <v>0.80012457630329958</v>
      </c>
      <c r="AB132" s="27">
        <f t="shared" si="304"/>
        <v>1.0210109262144842</v>
      </c>
      <c r="AH132" t="str">
        <f t="shared" si="319"/>
        <v>51 Skilled agricultural and related trades</v>
      </c>
      <c r="AI132" s="27">
        <f t="shared" si="305"/>
        <v>0.18586728559675236</v>
      </c>
      <c r="AJ132" s="27">
        <f t="shared" si="305"/>
        <v>-0.22165582939165551</v>
      </c>
      <c r="AK132" s="27">
        <f t="shared" si="305"/>
        <v>2.9500136687165224E-2</v>
      </c>
      <c r="AL132" s="27">
        <f t="shared" si="305"/>
        <v>0.18578424300021257</v>
      </c>
      <c r="AM132" s="27">
        <f t="shared" si="306"/>
        <v>0.21528437968737779</v>
      </c>
      <c r="AS132" t="str">
        <f t="shared" si="320"/>
        <v>51 Skilled agricultural and related trades</v>
      </c>
      <c r="AT132" s="27">
        <f t="shared" si="307"/>
        <v>0.40585473201433142</v>
      </c>
      <c r="AU132" s="27">
        <f t="shared" si="307"/>
        <v>-0.38359027625426745</v>
      </c>
      <c r="AV132" s="27">
        <f t="shared" si="307"/>
        <v>7.1383381744442032E-3</v>
      </c>
      <c r="AW132" s="27">
        <f t="shared" si="307"/>
        <v>0.30574008622676696</v>
      </c>
      <c r="AX132" s="27">
        <f t="shared" si="308"/>
        <v>0.31287842440121116</v>
      </c>
      <c r="BD132" t="str">
        <f t="shared" si="321"/>
        <v>51 Skilled agricultural and related trades</v>
      </c>
      <c r="BE132" s="27">
        <f t="shared" si="309"/>
        <v>3.4409192394756927E-2</v>
      </c>
      <c r="BF132" s="27">
        <f t="shared" si="309"/>
        <v>-0.41355161582529298</v>
      </c>
      <c r="BG132" s="27">
        <f t="shared" si="309"/>
        <v>-9.856592661380148E-2</v>
      </c>
      <c r="BH132" s="27">
        <f t="shared" si="309"/>
        <v>8.615017528793345E-3</v>
      </c>
      <c r="BI132" s="27">
        <f t="shared" si="310"/>
        <v>-8.9950909085008135E-2</v>
      </c>
      <c r="BO132" t="str">
        <f t="shared" si="322"/>
        <v>51 Skilled agricultural and related trades</v>
      </c>
      <c r="BP132" s="27">
        <f t="shared" si="311"/>
        <v>0.38829133779425007</v>
      </c>
      <c r="BQ132" s="27">
        <f t="shared" si="311"/>
        <v>-0.97019927061512035</v>
      </c>
      <c r="BR132" s="27">
        <f t="shared" si="311"/>
        <v>-1.2994555696863586E-3</v>
      </c>
      <c r="BS132" s="27">
        <f t="shared" si="311"/>
        <v>3.4754671767189604E-2</v>
      </c>
      <c r="BT132" s="27">
        <f t="shared" si="312"/>
        <v>3.3455216197503246E-2</v>
      </c>
      <c r="BZ132" t="str">
        <f t="shared" si="323"/>
        <v>51 Skilled agricultural and related trades</v>
      </c>
      <c r="CA132" s="68">
        <f t="shared" si="313"/>
        <v>-1.0535498539619326E-2</v>
      </c>
      <c r="CB132" s="68">
        <f t="shared" si="313"/>
        <v>-0.50852526184927793</v>
      </c>
      <c r="CC132" s="68">
        <f t="shared" si="313"/>
        <v>-5.788434611125659E-2</v>
      </c>
      <c r="CD132" s="68">
        <f t="shared" si="313"/>
        <v>0.1825570553537037</v>
      </c>
      <c r="CE132" s="68">
        <f t="shared" si="314"/>
        <v>0.12467270924244711</v>
      </c>
      <c r="CK132" t="str">
        <f t="shared" si="324"/>
        <v>51 Skilled agricultural and related trades</v>
      </c>
      <c r="CL132" s="68">
        <f t="shared" si="315"/>
        <v>0.37906570981956866</v>
      </c>
      <c r="CM132" s="68">
        <f t="shared" si="315"/>
        <v>-0.59069984586097524</v>
      </c>
      <c r="CN132" s="68">
        <f t="shared" si="315"/>
        <v>3.470481591441188E-2</v>
      </c>
      <c r="CO132" s="68">
        <f t="shared" si="315"/>
        <v>-0.35036853123399569</v>
      </c>
      <c r="CP132" s="68">
        <f t="shared" si="316"/>
        <v>-0.31566371531958382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3.7956610023525753E-3</v>
      </c>
      <c r="C133" s="27">
        <f t="shared" si="299"/>
        <v>2.6191853125342654E-3</v>
      </c>
      <c r="D133" s="27">
        <f t="shared" si="299"/>
        <v>1.7377244991865493E-3</v>
      </c>
      <c r="E133" s="27">
        <f t="shared" si="299"/>
        <v>1.2975327760523556E-2</v>
      </c>
      <c r="F133" s="27">
        <f t="shared" si="300"/>
        <v>1.4713052259710105E-2</v>
      </c>
      <c r="L133" t="str">
        <f t="shared" si="317"/>
        <v>52 Skilled metal, electrical and electronic trades</v>
      </c>
      <c r="M133" s="27">
        <f t="shared" si="301"/>
        <v>0.13461971064500544</v>
      </c>
      <c r="N133" s="27">
        <f t="shared" si="301"/>
        <v>-5.5345091460675011E-2</v>
      </c>
      <c r="O133" s="27">
        <f t="shared" si="301"/>
        <v>0.2127896389219418</v>
      </c>
      <c r="P133" s="27">
        <f t="shared" si="301"/>
        <v>0.54023882372085885</v>
      </c>
      <c r="Q133" s="27">
        <f t="shared" si="302"/>
        <v>0.75302846264280066</v>
      </c>
      <c r="W133" t="str">
        <f t="shared" si="318"/>
        <v>52 Skilled metal, electrical and electronic trades</v>
      </c>
      <c r="X133" s="27">
        <f t="shared" si="303"/>
        <v>0.28140934056246469</v>
      </c>
      <c r="Y133" s="27">
        <f t="shared" si="303"/>
        <v>-0.33730583507110534</v>
      </c>
      <c r="Z133" s="27">
        <f t="shared" si="303"/>
        <v>0.26428746777636203</v>
      </c>
      <c r="AA133" s="27">
        <f t="shared" si="303"/>
        <v>0.49100026452866974</v>
      </c>
      <c r="AB133" s="27">
        <f t="shared" si="304"/>
        <v>0.75528773230503177</v>
      </c>
      <c r="AH133" t="str">
        <f t="shared" si="319"/>
        <v>52 Skilled metal, electrical and electronic trades</v>
      </c>
      <c r="AI133" s="27">
        <f t="shared" si="305"/>
        <v>0.11055234305650641</v>
      </c>
      <c r="AJ133" s="27">
        <f t="shared" si="305"/>
        <v>-0.10467205515857714</v>
      </c>
      <c r="AK133" s="27">
        <f t="shared" si="305"/>
        <v>6.1568277535506089E-2</v>
      </c>
      <c r="AL133" s="27">
        <f t="shared" si="305"/>
        <v>0.18260279801836943</v>
      </c>
      <c r="AM133" s="27">
        <f t="shared" si="306"/>
        <v>0.24417107555387552</v>
      </c>
      <c r="AS133" t="str">
        <f t="shared" si="320"/>
        <v>52 Skilled metal, electrical and electronic trades</v>
      </c>
      <c r="AT133" s="27">
        <f t="shared" si="307"/>
        <v>0.37082049874248968</v>
      </c>
      <c r="AU133" s="27">
        <f t="shared" si="307"/>
        <v>-0.29865546632716011</v>
      </c>
      <c r="AV133" s="27">
        <f t="shared" si="307"/>
        <v>0.12354778067251893</v>
      </c>
      <c r="AW133" s="27">
        <f t="shared" si="307"/>
        <v>0.57420625455632957</v>
      </c>
      <c r="AX133" s="27">
        <f t="shared" si="308"/>
        <v>0.69775403522884849</v>
      </c>
      <c r="BD133" t="str">
        <f t="shared" si="321"/>
        <v>52 Skilled metal, electrical and electronic trades</v>
      </c>
      <c r="BE133" s="27">
        <f t="shared" si="309"/>
        <v>-9.6064826534348668E-2</v>
      </c>
      <c r="BF133" s="27">
        <f t="shared" si="309"/>
        <v>-0.65836497545343775</v>
      </c>
      <c r="BG133" s="27">
        <f t="shared" si="309"/>
        <v>-0.12194004930284486</v>
      </c>
      <c r="BH133" s="27">
        <f t="shared" si="309"/>
        <v>-0.29908123653858176</v>
      </c>
      <c r="BI133" s="27">
        <f t="shared" si="310"/>
        <v>-0.42102128584142662</v>
      </c>
      <c r="BO133" t="str">
        <f t="shared" si="322"/>
        <v>52 Skilled metal, electrical and electronic trades</v>
      </c>
      <c r="BP133" s="27">
        <f t="shared" si="311"/>
        <v>0.77032100523275737</v>
      </c>
      <c r="BQ133" s="27">
        <f t="shared" si="311"/>
        <v>-1.4458803859805869</v>
      </c>
      <c r="BR133" s="27">
        <f t="shared" si="311"/>
        <v>2.3732808218426271E-2</v>
      </c>
      <c r="BS133" s="27">
        <f t="shared" si="311"/>
        <v>-0.59930590856694366</v>
      </c>
      <c r="BT133" s="27">
        <f t="shared" si="312"/>
        <v>-0.57557310034851739</v>
      </c>
      <c r="BZ133" t="str">
        <f t="shared" si="323"/>
        <v>52 Skilled metal, electrical and electronic trades</v>
      </c>
      <c r="CA133" s="68">
        <f t="shared" si="313"/>
        <v>-0.45739889286788316</v>
      </c>
      <c r="CB133" s="68">
        <f t="shared" si="313"/>
        <v>-0.53905425934258533</v>
      </c>
      <c r="CC133" s="68">
        <f t="shared" si="313"/>
        <v>2.9299232926297769E-2</v>
      </c>
      <c r="CD133" s="68">
        <f t="shared" si="313"/>
        <v>-1.0855532462118358</v>
      </c>
      <c r="CE133" s="68">
        <f t="shared" si="314"/>
        <v>-1.056254013285538</v>
      </c>
      <c r="CK133" t="str">
        <f t="shared" si="324"/>
        <v>52 Skilled metal, electrical and electronic trades</v>
      </c>
      <c r="CL133" s="68">
        <f t="shared" si="315"/>
        <v>0.16027181342815644</v>
      </c>
      <c r="CM133" s="68">
        <f t="shared" si="315"/>
        <v>-0.25259282016925078</v>
      </c>
      <c r="CN133" s="68">
        <f t="shared" si="315"/>
        <v>0.10137724980085971</v>
      </c>
      <c r="CO133" s="68">
        <f t="shared" si="315"/>
        <v>-0.28974739381308945</v>
      </c>
      <c r="CP133" s="68">
        <f t="shared" si="316"/>
        <v>-0.18837014401222973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-4.6112050463909086E-3</v>
      </c>
      <c r="C134" s="27">
        <f t="shared" si="299"/>
        <v>-1.25012908681176E-3</v>
      </c>
      <c r="D134" s="27">
        <f t="shared" si="299"/>
        <v>4.2451043858502784E-3</v>
      </c>
      <c r="E134" s="27">
        <f t="shared" si="299"/>
        <v>1.0395753567388599E-3</v>
      </c>
      <c r="F134" s="27">
        <f t="shared" si="300"/>
        <v>5.2846797425891382E-3</v>
      </c>
      <c r="L134" t="str">
        <f t="shared" si="317"/>
        <v>53 Skilled construction and building trades</v>
      </c>
      <c r="M134" s="27">
        <f t="shared" si="301"/>
        <v>4.6600394448472304E-2</v>
      </c>
      <c r="N134" s="27">
        <f t="shared" si="301"/>
        <v>8.2596864346545784E-4</v>
      </c>
      <c r="O134" s="27">
        <f t="shared" si="301"/>
        <v>4.7580929875062627E-2</v>
      </c>
      <c r="P134" s="27">
        <f t="shared" si="301"/>
        <v>8.6946655026749087E-2</v>
      </c>
      <c r="Q134" s="27">
        <f t="shared" si="302"/>
        <v>0.13452758490181171</v>
      </c>
      <c r="W134" t="str">
        <f t="shared" si="318"/>
        <v>53 Skilled construction and building trades</v>
      </c>
      <c r="X134" s="27">
        <f t="shared" si="303"/>
        <v>5.6375971819138115E-2</v>
      </c>
      <c r="Y134" s="27">
        <f t="shared" si="303"/>
        <v>-0.11360373523826239</v>
      </c>
      <c r="Z134" s="27">
        <f t="shared" si="303"/>
        <v>0.10743049681976324</v>
      </c>
      <c r="AA134" s="27">
        <f t="shared" si="303"/>
        <v>0.11954183756798575</v>
      </c>
      <c r="AB134" s="27">
        <f t="shared" si="304"/>
        <v>0.226972334387749</v>
      </c>
      <c r="AH134" t="str">
        <f t="shared" si="319"/>
        <v>53 Skilled construction and building trades</v>
      </c>
      <c r="AI134" s="27">
        <f t="shared" si="305"/>
        <v>0.1394664429314717</v>
      </c>
      <c r="AJ134" s="27">
        <f t="shared" si="305"/>
        <v>-8.6234862716739746E-2</v>
      </c>
      <c r="AK134" s="27">
        <f t="shared" si="305"/>
        <v>8.1223298732557514E-2</v>
      </c>
      <c r="AL134" s="27">
        <f t="shared" si="305"/>
        <v>0.11805342950145403</v>
      </c>
      <c r="AM134" s="27">
        <f t="shared" si="306"/>
        <v>0.19927672823401155</v>
      </c>
      <c r="AS134" t="str">
        <f t="shared" si="320"/>
        <v>53 Skilled construction and building trades</v>
      </c>
      <c r="AT134" s="27">
        <f t="shared" si="307"/>
        <v>4.5912267549132024E-2</v>
      </c>
      <c r="AU134" s="27">
        <f t="shared" si="307"/>
        <v>-4.4042781828372513E-2</v>
      </c>
      <c r="AV134" s="27">
        <f t="shared" si="307"/>
        <v>0.11376109240865129</v>
      </c>
      <c r="AW134" s="27">
        <f t="shared" si="307"/>
        <v>4.0046919619272314E-2</v>
      </c>
      <c r="AX134" s="27">
        <f t="shared" si="308"/>
        <v>0.1538080120279236</v>
      </c>
      <c r="BD134" t="str">
        <f t="shared" si="321"/>
        <v>53 Skilled construction and building trades</v>
      </c>
      <c r="BE134" s="27">
        <f t="shared" si="309"/>
        <v>-0.93192314146172528</v>
      </c>
      <c r="BF134" s="27">
        <f t="shared" si="309"/>
        <v>-0.26884981825813625</v>
      </c>
      <c r="BG134" s="27">
        <f t="shared" si="309"/>
        <v>-0.35693365461932736</v>
      </c>
      <c r="BH134" s="27">
        <f t="shared" si="309"/>
        <v>-1.1537090454698564</v>
      </c>
      <c r="BI134" s="27">
        <f t="shared" si="310"/>
        <v>-1.5106427000891838</v>
      </c>
      <c r="BO134" t="str">
        <f t="shared" si="322"/>
        <v>53 Skilled construction and building trades</v>
      </c>
      <c r="BP134" s="27">
        <f t="shared" si="311"/>
        <v>1.058487853859102</v>
      </c>
      <c r="BQ134" s="27">
        <f t="shared" si="311"/>
        <v>-1.4292006234106607</v>
      </c>
      <c r="BR134" s="27">
        <f t="shared" si="311"/>
        <v>0.54392484828216237</v>
      </c>
      <c r="BS134" s="27">
        <f t="shared" si="311"/>
        <v>-0.24501141254192493</v>
      </c>
      <c r="BT134" s="27">
        <f t="shared" si="312"/>
        <v>0.29891343574023743</v>
      </c>
      <c r="BZ134" t="str">
        <f t="shared" si="323"/>
        <v>53 Skilled construction and building trades</v>
      </c>
      <c r="CA134" s="68">
        <f t="shared" si="313"/>
        <v>-0.63262368309579964</v>
      </c>
      <c r="CB134" s="68">
        <f t="shared" si="313"/>
        <v>-0.37480566775557866</v>
      </c>
      <c r="CC134" s="68">
        <f t="shared" si="313"/>
        <v>0.31227081534608736</v>
      </c>
      <c r="CD134" s="68">
        <f t="shared" si="313"/>
        <v>-0.17996457894586237</v>
      </c>
      <c r="CE134" s="68">
        <f t="shared" si="314"/>
        <v>0.13230623640022499</v>
      </c>
      <c r="CK134" t="str">
        <f t="shared" si="324"/>
        <v>53 Skilled construction and building trades</v>
      </c>
      <c r="CL134" s="68">
        <f t="shared" si="315"/>
        <v>-7.5333568320202327E-2</v>
      </c>
      <c r="CM134" s="68">
        <f t="shared" si="315"/>
        <v>-0.36288902648446353</v>
      </c>
      <c r="CN134" s="68">
        <f t="shared" si="315"/>
        <v>-0.21907437353179371</v>
      </c>
      <c r="CO134" s="68">
        <f t="shared" si="315"/>
        <v>-0.93461635406829524</v>
      </c>
      <c r="CP134" s="68">
        <f t="shared" si="316"/>
        <v>-1.1536907276000889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4.4901901962135088E-3</v>
      </c>
      <c r="C135" s="27">
        <f t="shared" si="299"/>
        <v>4.0908591218955098E-3</v>
      </c>
      <c r="D135" s="27">
        <f t="shared" si="299"/>
        <v>2.3886269217415892E-2</v>
      </c>
      <c r="E135" s="27">
        <f t="shared" si="299"/>
        <v>3.4690306154259096E-2</v>
      </c>
      <c r="F135" s="27">
        <f t="shared" si="300"/>
        <v>5.8576575371674988E-2</v>
      </c>
      <c r="L135" t="str">
        <f t="shared" si="317"/>
        <v>54 Textiles, printing and other skilled trades</v>
      </c>
      <c r="M135" s="27">
        <f t="shared" si="301"/>
        <v>8.5419845413543083E-2</v>
      </c>
      <c r="N135" s="27">
        <f t="shared" si="301"/>
        <v>3.755355970405827E-2</v>
      </c>
      <c r="O135" s="27">
        <f t="shared" si="301"/>
        <v>0.20753206412454173</v>
      </c>
      <c r="P135" s="27">
        <f t="shared" si="301"/>
        <v>0.4492416518091259</v>
      </c>
      <c r="Q135" s="27">
        <f t="shared" si="302"/>
        <v>0.65677371593366762</v>
      </c>
      <c r="W135" t="str">
        <f t="shared" si="318"/>
        <v>54 Textiles, printing and other skilled trades</v>
      </c>
      <c r="X135" s="27">
        <f t="shared" si="303"/>
        <v>0.10365397028082812</v>
      </c>
      <c r="Y135" s="27">
        <f t="shared" si="303"/>
        <v>-0.12492693170131575</v>
      </c>
      <c r="Z135" s="27">
        <f t="shared" si="303"/>
        <v>0.44552442526830172</v>
      </c>
      <c r="AA135" s="27">
        <f t="shared" si="303"/>
        <v>0.70467510564343661</v>
      </c>
      <c r="AB135" s="27">
        <f t="shared" si="304"/>
        <v>1.1501995309117383</v>
      </c>
      <c r="AH135" t="str">
        <f t="shared" si="319"/>
        <v>54 Textiles, printing and other skilled trades</v>
      </c>
      <c r="AI135" s="27">
        <f t="shared" si="305"/>
        <v>8.6496802873160528E-3</v>
      </c>
      <c r="AJ135" s="27">
        <f t="shared" si="305"/>
        <v>-2.9909394633165776E-2</v>
      </c>
      <c r="AK135" s="27">
        <f t="shared" si="305"/>
        <v>7.8179059518409422E-2</v>
      </c>
      <c r="AL135" s="27">
        <f t="shared" si="305"/>
        <v>0.20487161910018337</v>
      </c>
      <c r="AM135" s="27">
        <f t="shared" si="306"/>
        <v>0.28305067861859279</v>
      </c>
      <c r="AS135" t="str">
        <f t="shared" si="320"/>
        <v>54 Textiles, printing and other skilled trades</v>
      </c>
      <c r="AT135" s="27">
        <f t="shared" si="307"/>
        <v>1.5598591908759785E-2</v>
      </c>
      <c r="AU135" s="27">
        <f t="shared" si="307"/>
        <v>-3.3181656263053805E-2</v>
      </c>
      <c r="AV135" s="27">
        <f t="shared" si="307"/>
        <v>0.1333314462499271</v>
      </c>
      <c r="AW135" s="27">
        <f t="shared" si="307"/>
        <v>0.22762218741746831</v>
      </c>
      <c r="AX135" s="27">
        <f t="shared" si="308"/>
        <v>0.36095363366739541</v>
      </c>
      <c r="BD135" t="str">
        <f t="shared" si="321"/>
        <v>54 Textiles, printing and other skilled trades</v>
      </c>
      <c r="BE135" s="27">
        <f t="shared" si="309"/>
        <v>-0.32047752015745612</v>
      </c>
      <c r="BF135" s="27">
        <f t="shared" si="309"/>
        <v>-0.17115597968193441</v>
      </c>
      <c r="BG135" s="27">
        <f t="shared" si="309"/>
        <v>0.63743910505020551</v>
      </c>
      <c r="BH135" s="27">
        <f t="shared" si="309"/>
        <v>0.67073938075988071</v>
      </c>
      <c r="BI135" s="27">
        <f t="shared" si="310"/>
        <v>1.3081784858100862</v>
      </c>
      <c r="BO135" t="str">
        <f t="shared" si="322"/>
        <v>54 Textiles, printing and other skilled trades</v>
      </c>
      <c r="BP135" s="27">
        <f t="shared" si="311"/>
        <v>-0.58705087301092806</v>
      </c>
      <c r="BQ135" s="27">
        <f t="shared" si="311"/>
        <v>-0.39719881582877647</v>
      </c>
      <c r="BR135" s="27">
        <f t="shared" si="311"/>
        <v>-0.13397226286618702</v>
      </c>
      <c r="BS135" s="27">
        <f t="shared" si="311"/>
        <v>-0.38785313830861412</v>
      </c>
      <c r="BT135" s="27">
        <f t="shared" si="312"/>
        <v>-0.52182540117480114</v>
      </c>
      <c r="BZ135" t="str">
        <f t="shared" si="323"/>
        <v>54 Textiles, printing and other skilled trades</v>
      </c>
      <c r="CA135" s="68">
        <f t="shared" si="313"/>
        <v>-0.55140000708407744</v>
      </c>
      <c r="CB135" s="68">
        <f t="shared" si="313"/>
        <v>-0.520143423975584</v>
      </c>
      <c r="CC135" s="68">
        <f t="shared" si="313"/>
        <v>0.39751699102321192</v>
      </c>
      <c r="CD135" s="68">
        <f t="shared" si="313"/>
        <v>-0.60351476878174681</v>
      </c>
      <c r="CE135" s="68">
        <f t="shared" si="314"/>
        <v>-0.20599777775853489</v>
      </c>
      <c r="CK135" t="str">
        <f t="shared" si="324"/>
        <v>54 Textiles, printing and other skilled trades</v>
      </c>
      <c r="CL135" s="68">
        <f t="shared" si="315"/>
        <v>-3.946457429590966E-2</v>
      </c>
      <c r="CM135" s="68">
        <f t="shared" si="315"/>
        <v>-0.18233364407746144</v>
      </c>
      <c r="CN135" s="68">
        <f t="shared" si="315"/>
        <v>-0.23038964492305225</v>
      </c>
      <c r="CO135" s="68">
        <f t="shared" si="315"/>
        <v>-0.32141459748184387</v>
      </c>
      <c r="CP135" s="68">
        <f t="shared" si="316"/>
        <v>-0.55180424240489612</v>
      </c>
    </row>
    <row r="136" spans="1:94" x14ac:dyDescent="0.2">
      <c r="A136" t="str">
        <f t="shared" si="298"/>
        <v>61 Caring personal service occupations</v>
      </c>
      <c r="B136" s="27">
        <f t="shared" si="299"/>
        <v>1.0793265623493198E-2</v>
      </c>
      <c r="C136" s="27">
        <f t="shared" si="299"/>
        <v>3.8619133561530045E-4</v>
      </c>
      <c r="D136" s="27">
        <f t="shared" si="299"/>
        <v>2.044379810603332E-2</v>
      </c>
      <c r="E136" s="27">
        <f t="shared" si="299"/>
        <v>3.1004931185834084E-2</v>
      </c>
      <c r="F136" s="27">
        <f t="shared" si="300"/>
        <v>5.1448729291867404E-2</v>
      </c>
      <c r="L136" t="str">
        <f t="shared" si="317"/>
        <v>61 Caring personal service occupations</v>
      </c>
      <c r="M136" s="27">
        <f t="shared" si="301"/>
        <v>0.78699799920617952</v>
      </c>
      <c r="N136" s="27">
        <f t="shared" si="301"/>
        <v>3.5156665868671499E-2</v>
      </c>
      <c r="O136" s="27">
        <f t="shared" si="301"/>
        <v>0.96035826040305095</v>
      </c>
      <c r="P136" s="27">
        <f t="shared" si="301"/>
        <v>1.3252885289319032</v>
      </c>
      <c r="Q136" s="27">
        <f t="shared" si="302"/>
        <v>2.2856467893349541</v>
      </c>
      <c r="W136" t="str">
        <f t="shared" si="318"/>
        <v>61 Caring personal service occupations</v>
      </c>
      <c r="X136" s="27">
        <f t="shared" si="303"/>
        <v>1.406721833304144</v>
      </c>
      <c r="Y136" s="27">
        <f t="shared" si="303"/>
        <v>-0.4807311075486389</v>
      </c>
      <c r="Z136" s="27">
        <f t="shared" si="303"/>
        <v>1.2911285019377559</v>
      </c>
      <c r="AA136" s="27">
        <f t="shared" si="303"/>
        <v>1.6747727705688185</v>
      </c>
      <c r="AB136" s="27">
        <f t="shared" si="304"/>
        <v>2.9659012725065743</v>
      </c>
      <c r="AH136" t="str">
        <f t="shared" si="319"/>
        <v>61 Caring personal service occupations</v>
      </c>
      <c r="AI136" s="27">
        <f t="shared" si="305"/>
        <v>0.41179317806776172</v>
      </c>
      <c r="AJ136" s="27">
        <f t="shared" si="305"/>
        <v>-0.31190670061365466</v>
      </c>
      <c r="AK136" s="27">
        <f t="shared" si="305"/>
        <v>1.6435815505606577E-2</v>
      </c>
      <c r="AL136" s="27">
        <f t="shared" si="305"/>
        <v>0.31742330367365135</v>
      </c>
      <c r="AM136" s="27">
        <f t="shared" si="306"/>
        <v>0.33385911917925792</v>
      </c>
      <c r="AS136" t="str">
        <f t="shared" si="320"/>
        <v>61 Caring personal service occupations</v>
      </c>
      <c r="AT136" s="27">
        <f t="shared" si="307"/>
        <v>0.54650227939339491</v>
      </c>
      <c r="AU136" s="27">
        <f t="shared" si="307"/>
        <v>-0.16164331099362172</v>
      </c>
      <c r="AV136" s="27">
        <f t="shared" si="307"/>
        <v>7.9301997081945963E-2</v>
      </c>
      <c r="AW136" s="27">
        <f t="shared" si="307"/>
        <v>0.24326265001054459</v>
      </c>
      <c r="AX136" s="27">
        <f t="shared" si="308"/>
        <v>0.32256464709249055</v>
      </c>
      <c r="BD136" t="str">
        <f t="shared" si="321"/>
        <v>61 Caring personal service occupations</v>
      </c>
      <c r="BE136" s="27">
        <f t="shared" si="309"/>
        <v>1.550623973188852</v>
      </c>
      <c r="BF136" s="27">
        <f t="shared" si="309"/>
        <v>-8.2204149952310956E-2</v>
      </c>
      <c r="BG136" s="27">
        <f t="shared" si="309"/>
        <v>0.51875324899889108</v>
      </c>
      <c r="BH136" s="27">
        <f t="shared" si="309"/>
        <v>2.7456449527116682</v>
      </c>
      <c r="BI136" s="27">
        <f t="shared" si="310"/>
        <v>3.2643982017105593</v>
      </c>
      <c r="BO136" t="str">
        <f t="shared" si="322"/>
        <v>61 Caring personal service occupations</v>
      </c>
      <c r="BP136" s="27">
        <f t="shared" si="311"/>
        <v>-0.67509036004022072</v>
      </c>
      <c r="BQ136" s="27">
        <f t="shared" si="311"/>
        <v>-1.3339255736384423</v>
      </c>
      <c r="BR136" s="27">
        <f t="shared" si="311"/>
        <v>-0.44788631053675765</v>
      </c>
      <c r="BS136" s="27">
        <f t="shared" si="311"/>
        <v>-2.3340946717199618</v>
      </c>
      <c r="BT136" s="27">
        <f t="shared" si="312"/>
        <v>-2.7819809822567194</v>
      </c>
      <c r="BZ136" t="str">
        <f t="shared" si="323"/>
        <v>61 Caring personal service occupations</v>
      </c>
      <c r="CA136" s="68">
        <f t="shared" si="313"/>
        <v>-1.9237303353680284</v>
      </c>
      <c r="CB136" s="68">
        <f t="shared" si="313"/>
        <v>-0.51898478741625587</v>
      </c>
      <c r="CC136" s="68">
        <f t="shared" si="313"/>
        <v>-0.39137002768538087</v>
      </c>
      <c r="CD136" s="68">
        <f t="shared" si="313"/>
        <v>-0.34981322382082092</v>
      </c>
      <c r="CE136" s="68">
        <f t="shared" si="314"/>
        <v>-0.74118325150620179</v>
      </c>
      <c r="CK136" t="str">
        <f t="shared" si="324"/>
        <v>61 Caring personal service occupations</v>
      </c>
      <c r="CL136" s="68">
        <f t="shared" si="315"/>
        <v>-0.10135446627919831</v>
      </c>
      <c r="CM136" s="68">
        <f t="shared" si="315"/>
        <v>-1.4536918700722823E-2</v>
      </c>
      <c r="CN136" s="68">
        <f t="shared" si="315"/>
        <v>0.12507304145740972</v>
      </c>
      <c r="CO136" s="68">
        <f t="shared" si="315"/>
        <v>0.16238846401603402</v>
      </c>
      <c r="CP136" s="68">
        <f t="shared" si="316"/>
        <v>0.28746150547344373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1.0289771487064451E-2</v>
      </c>
      <c r="C137" s="27">
        <f t="shared" si="299"/>
        <v>2.6280664693569475E-3</v>
      </c>
      <c r="D137" s="27">
        <f t="shared" si="299"/>
        <v>5.7894505217949283E-3</v>
      </c>
      <c r="E137" s="27">
        <f t="shared" si="299"/>
        <v>1.3514845535640529E-2</v>
      </c>
      <c r="F137" s="27">
        <f t="shared" si="300"/>
        <v>1.9304296057435458E-2</v>
      </c>
      <c r="L137" t="str">
        <f t="shared" si="317"/>
        <v>62 Leisure, travel and related personal service occupations</v>
      </c>
      <c r="M137" s="27">
        <f t="shared" si="301"/>
        <v>0.13863171914086381</v>
      </c>
      <c r="N137" s="27">
        <f t="shared" si="301"/>
        <v>-2.9150833209405258E-2</v>
      </c>
      <c r="O137" s="27">
        <f t="shared" si="301"/>
        <v>5.6755157495839814E-2</v>
      </c>
      <c r="P137" s="27">
        <f t="shared" si="301"/>
        <v>0.18370732107505428</v>
      </c>
      <c r="Q137" s="27">
        <f t="shared" si="302"/>
        <v>0.24046247857089409</v>
      </c>
      <c r="W137" t="str">
        <f t="shared" si="318"/>
        <v>62 Leisure, travel and related personal service occupations</v>
      </c>
      <c r="X137" s="27">
        <f t="shared" si="303"/>
        <v>0.61652411077425517</v>
      </c>
      <c r="Y137" s="27">
        <f t="shared" si="303"/>
        <v>-0.30689049524913337</v>
      </c>
      <c r="Z137" s="27">
        <f t="shared" si="303"/>
        <v>0.33637541672831128</v>
      </c>
      <c r="AA137" s="27">
        <f t="shared" si="303"/>
        <v>0.90452179709274461</v>
      </c>
      <c r="AB137" s="27">
        <f t="shared" si="304"/>
        <v>1.2408972138210559</v>
      </c>
      <c r="AH137" t="str">
        <f t="shared" si="319"/>
        <v>62 Leisure, travel and related personal service occupations</v>
      </c>
      <c r="AI137" s="27">
        <f t="shared" si="305"/>
        <v>0.34304502129188919</v>
      </c>
      <c r="AJ137" s="27">
        <f t="shared" si="305"/>
        <v>-0.1502830270468587</v>
      </c>
      <c r="AK137" s="27">
        <f t="shared" si="305"/>
        <v>4.9965933175710076E-2</v>
      </c>
      <c r="AL137" s="27">
        <f t="shared" si="305"/>
        <v>0.46652538276718758</v>
      </c>
      <c r="AM137" s="27">
        <f t="shared" si="306"/>
        <v>0.51649131594289766</v>
      </c>
      <c r="AS137" t="str">
        <f t="shared" si="320"/>
        <v>62 Leisure, travel and related personal service occupations</v>
      </c>
      <c r="AT137" s="27">
        <f t="shared" si="307"/>
        <v>0.44951104843112422</v>
      </c>
      <c r="AU137" s="27">
        <f t="shared" si="307"/>
        <v>-3.320167707078725E-2</v>
      </c>
      <c r="AV137" s="27">
        <f t="shared" si="307"/>
        <v>0.10695651440609999</v>
      </c>
      <c r="AW137" s="27">
        <f t="shared" si="307"/>
        <v>0.7775370340538279</v>
      </c>
      <c r="AX137" s="27">
        <f t="shared" si="308"/>
        <v>0.88449354845992789</v>
      </c>
      <c r="BD137" t="str">
        <f t="shared" si="321"/>
        <v>62 Leisure, travel and related personal service occupations</v>
      </c>
      <c r="BE137" s="27">
        <f t="shared" si="309"/>
        <v>-9.1365560847064486E-2</v>
      </c>
      <c r="BF137" s="27">
        <f t="shared" si="309"/>
        <v>-0.14999831016899012</v>
      </c>
      <c r="BG137" s="27">
        <f t="shared" si="309"/>
        <v>-0.60441827643664858</v>
      </c>
      <c r="BH137" s="27">
        <f t="shared" si="309"/>
        <v>-0.44570503452129451</v>
      </c>
      <c r="BI137" s="27">
        <f t="shared" si="310"/>
        <v>-1.0501233109579431</v>
      </c>
      <c r="BO137" t="str">
        <f t="shared" si="322"/>
        <v>62 Leisure, travel and related personal service occupations</v>
      </c>
      <c r="BP137" s="27">
        <f t="shared" si="311"/>
        <v>-0.24806539542023121</v>
      </c>
      <c r="BQ137" s="27">
        <f t="shared" si="311"/>
        <v>-0.53145012379969714</v>
      </c>
      <c r="BR137" s="27">
        <f t="shared" si="311"/>
        <v>-0.71849002906804049</v>
      </c>
      <c r="BS137" s="27">
        <f t="shared" si="311"/>
        <v>-0.76659308292112005</v>
      </c>
      <c r="BT137" s="27">
        <f t="shared" si="312"/>
        <v>-1.4850831119891605</v>
      </c>
      <c r="BZ137" t="str">
        <f t="shared" si="323"/>
        <v>62 Leisure, travel and related personal service occupations</v>
      </c>
      <c r="CA137" s="68">
        <f t="shared" si="313"/>
        <v>9.5049305306310394E-2</v>
      </c>
      <c r="CB137" s="68">
        <f t="shared" si="313"/>
        <v>-0.6392869322581447</v>
      </c>
      <c r="CC137" s="68">
        <f t="shared" si="313"/>
        <v>-0.26167069871656867</v>
      </c>
      <c r="CD137" s="68">
        <f t="shared" si="313"/>
        <v>-0.69374179751610421</v>
      </c>
      <c r="CE137" s="68">
        <f t="shared" si="314"/>
        <v>-0.95541249623267288</v>
      </c>
      <c r="CK137" t="str">
        <f t="shared" si="324"/>
        <v>62 Leisure, travel and related personal service occupations</v>
      </c>
      <c r="CL137" s="68">
        <f t="shared" si="315"/>
        <v>6.7618570189242E-2</v>
      </c>
      <c r="CM137" s="68">
        <f t="shared" si="315"/>
        <v>-0.15306177632441242</v>
      </c>
      <c r="CN137" s="68">
        <f t="shared" si="315"/>
        <v>-0.24054871391946164</v>
      </c>
      <c r="CO137" s="68">
        <f t="shared" si="315"/>
        <v>-0.10777971908430639</v>
      </c>
      <c r="CP137" s="68">
        <f t="shared" si="316"/>
        <v>-0.34832843300376803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9.4855655896530257E-5</v>
      </c>
      <c r="C138" s="27">
        <f t="shared" si="299"/>
        <v>1.6309791075847738E-4</v>
      </c>
      <c r="D138" s="27">
        <f t="shared" si="299"/>
        <v>1.1670072480214838E-4</v>
      </c>
      <c r="E138" s="27">
        <f t="shared" si="299"/>
        <v>9.097981891485361E-4</v>
      </c>
      <c r="F138" s="27">
        <f t="shared" si="300"/>
        <v>1.0264989139506845E-3</v>
      </c>
      <c r="L138" t="str">
        <f t="shared" si="317"/>
        <v>63 Community and civil enforcement occupations</v>
      </c>
      <c r="M138" s="27">
        <f t="shared" si="301"/>
        <v>-1.239561998970011E-3</v>
      </c>
      <c r="N138" s="27">
        <f t="shared" si="301"/>
        <v>1.5360451321963245E-2</v>
      </c>
      <c r="O138" s="27">
        <f t="shared" si="301"/>
        <v>-8.5373928888973771E-3</v>
      </c>
      <c r="P138" s="27">
        <f t="shared" si="301"/>
        <v>2.0021755569664602E-2</v>
      </c>
      <c r="Q138" s="27">
        <f t="shared" si="302"/>
        <v>1.1484362680767225E-2</v>
      </c>
      <c r="W138" t="str">
        <f t="shared" si="318"/>
        <v>63 Community and civil enforcement occupations</v>
      </c>
      <c r="X138" s="27">
        <f t="shared" si="303"/>
        <v>1.2312093128443891E-2</v>
      </c>
      <c r="Y138" s="27">
        <f t="shared" si="303"/>
        <v>8.7290648393628933E-3</v>
      </c>
      <c r="Z138" s="27">
        <f t="shared" si="303"/>
        <v>1.3938213715958769E-2</v>
      </c>
      <c r="AA138" s="27">
        <f t="shared" si="303"/>
        <v>4.7803475058131067E-2</v>
      </c>
      <c r="AB138" s="27">
        <f t="shared" si="304"/>
        <v>6.1741688774089837E-2</v>
      </c>
      <c r="AH138" t="str">
        <f t="shared" si="319"/>
        <v>63 Community and civil enforcement occupations</v>
      </c>
      <c r="AI138" s="27">
        <f t="shared" si="305"/>
        <v>-1.2343440712855938E-3</v>
      </c>
      <c r="AJ138" s="27">
        <f t="shared" si="305"/>
        <v>1.1645183124222816E-2</v>
      </c>
      <c r="AK138" s="27">
        <f t="shared" si="305"/>
        <v>-1.1499898069098693E-2</v>
      </c>
      <c r="AL138" s="27">
        <f t="shared" si="305"/>
        <v>9.8502052160915551E-3</v>
      </c>
      <c r="AM138" s="27">
        <f t="shared" si="306"/>
        <v>-1.6496928530071384E-3</v>
      </c>
      <c r="AS138" t="str">
        <f t="shared" si="320"/>
        <v>63 Community and civil enforcement occupations</v>
      </c>
      <c r="AT138" s="27">
        <f t="shared" si="307"/>
        <v>-5.7093679871436029E-3</v>
      </c>
      <c r="AU138" s="27">
        <f t="shared" si="307"/>
        <v>8.1078567812228122E-3</v>
      </c>
      <c r="AV138" s="27">
        <f t="shared" si="307"/>
        <v>-1.3588194549342417E-2</v>
      </c>
      <c r="AW138" s="27">
        <f t="shared" si="307"/>
        <v>2.1202214905945913E-3</v>
      </c>
      <c r="AX138" s="27">
        <f t="shared" si="308"/>
        <v>-1.1467973058747825E-2</v>
      </c>
      <c r="BD138" t="str">
        <f t="shared" si="321"/>
        <v>63 Community and civil enforcement occupations</v>
      </c>
      <c r="BE138" s="27">
        <f t="shared" si="309"/>
        <v>-7.0503047544291514E-2</v>
      </c>
      <c r="BF138" s="27">
        <f t="shared" si="309"/>
        <v>5.86168466932524E-2</v>
      </c>
      <c r="BG138" s="27">
        <f t="shared" si="309"/>
        <v>-6.4067807767081097E-2</v>
      </c>
      <c r="BH138" s="27">
        <f t="shared" si="309"/>
        <v>1.1074901152352629E-2</v>
      </c>
      <c r="BI138" s="27">
        <f t="shared" si="310"/>
        <v>-5.2992906614728469E-2</v>
      </c>
      <c r="BO138" t="str">
        <f t="shared" si="322"/>
        <v>63 Community and civil enforcement occupations</v>
      </c>
      <c r="BP138" s="27">
        <f t="shared" si="311"/>
        <v>-3.7339917318593513E-2</v>
      </c>
      <c r="BQ138" s="27">
        <f t="shared" si="311"/>
        <v>3.3075668905741623E-2</v>
      </c>
      <c r="BR138" s="27">
        <f t="shared" si="311"/>
        <v>-6.7577217159274922E-2</v>
      </c>
      <c r="BS138" s="27">
        <f t="shared" si="311"/>
        <v>-8.8258266904684413E-3</v>
      </c>
      <c r="BT138" s="27">
        <f t="shared" si="312"/>
        <v>-7.6403043849743363E-2</v>
      </c>
      <c r="BZ138" t="str">
        <f t="shared" si="323"/>
        <v>63 Community and civil enforcement occupations</v>
      </c>
      <c r="CA138" s="68">
        <f t="shared" si="313"/>
        <v>-3.6661590460869725E-2</v>
      </c>
      <c r="CB138" s="68">
        <f t="shared" si="313"/>
        <v>2.2836553734016496E-2</v>
      </c>
      <c r="CC138" s="68">
        <f t="shared" si="313"/>
        <v>-3.9727828298079138E-2</v>
      </c>
      <c r="CD138" s="68">
        <f t="shared" si="313"/>
        <v>-2.3659072084416727E-2</v>
      </c>
      <c r="CE138" s="68">
        <f t="shared" si="314"/>
        <v>-6.3386900382495864E-2</v>
      </c>
      <c r="CK138" t="str">
        <f t="shared" si="324"/>
        <v>63 Community and civil enforcement occupations</v>
      </c>
      <c r="CL138" s="68">
        <f t="shared" si="315"/>
        <v>-1.3787578890098448E-2</v>
      </c>
      <c r="CM138" s="68">
        <f t="shared" si="315"/>
        <v>1.1712036834890312E-2</v>
      </c>
      <c r="CN138" s="68">
        <f t="shared" si="315"/>
        <v>-2.7926614348425857E-2</v>
      </c>
      <c r="CO138" s="68">
        <f t="shared" si="315"/>
        <v>-6.2248493329689139E-3</v>
      </c>
      <c r="CP138" s="68">
        <f t="shared" si="316"/>
        <v>-3.4151463681394767E-2</v>
      </c>
    </row>
    <row r="139" spans="1:94" x14ac:dyDescent="0.2">
      <c r="A139" t="str">
        <f t="shared" si="298"/>
        <v>71 Sales occupations</v>
      </c>
      <c r="B139" s="27">
        <f t="shared" si="299"/>
        <v>2.05726234214091E-2</v>
      </c>
      <c r="C139" s="27">
        <f t="shared" si="299"/>
        <v>-1.0559946909497131E-2</v>
      </c>
      <c r="D139" s="27">
        <f t="shared" si="299"/>
        <v>1.7068419415061264E-2</v>
      </c>
      <c r="E139" s="27">
        <f t="shared" si="299"/>
        <v>4.424767833052165E-2</v>
      </c>
      <c r="F139" s="27">
        <f t="shared" si="300"/>
        <v>6.1316097745582915E-2</v>
      </c>
      <c r="L139" t="str">
        <f t="shared" si="317"/>
        <v>71 Sales occupations</v>
      </c>
      <c r="M139" s="27">
        <f t="shared" si="301"/>
        <v>0.33957925000986244</v>
      </c>
      <c r="N139" s="27">
        <f t="shared" si="301"/>
        <v>0.20955272419672299</v>
      </c>
      <c r="O139" s="27">
        <f t="shared" si="301"/>
        <v>0.46030229960990754</v>
      </c>
      <c r="P139" s="27">
        <f t="shared" si="301"/>
        <v>1.1766174074504372</v>
      </c>
      <c r="Q139" s="27">
        <f t="shared" si="302"/>
        <v>1.6369197070603447</v>
      </c>
      <c r="W139" t="str">
        <f t="shared" si="318"/>
        <v>71 Sales occupations</v>
      </c>
      <c r="X139" s="27">
        <f t="shared" si="303"/>
        <v>0.7984470854498058</v>
      </c>
      <c r="Y139" s="27">
        <f t="shared" si="303"/>
        <v>0.26049799771137838</v>
      </c>
      <c r="Z139" s="27">
        <f t="shared" si="303"/>
        <v>0.82414881275552965</v>
      </c>
      <c r="AA139" s="27">
        <f t="shared" si="303"/>
        <v>2.310197757834521</v>
      </c>
      <c r="AB139" s="27">
        <f t="shared" si="304"/>
        <v>3.1343465705900506</v>
      </c>
      <c r="AH139" t="str">
        <f t="shared" si="319"/>
        <v>71 Sales occupations</v>
      </c>
      <c r="AI139" s="27">
        <f t="shared" si="305"/>
        <v>8.3966481029590145E-2</v>
      </c>
      <c r="AJ139" s="27">
        <f t="shared" si="305"/>
        <v>8.0784110708284285E-2</v>
      </c>
      <c r="AK139" s="27">
        <f t="shared" si="305"/>
        <v>9.1533525516267478E-2</v>
      </c>
      <c r="AL139" s="27">
        <f t="shared" si="305"/>
        <v>0.50715237767707455</v>
      </c>
      <c r="AM139" s="27">
        <f t="shared" si="306"/>
        <v>0.59868590319334203</v>
      </c>
      <c r="AS139" t="str">
        <f t="shared" si="320"/>
        <v>71 Sales occupations</v>
      </c>
      <c r="AT139" s="27">
        <f t="shared" si="307"/>
        <v>3.567622842748519E-2</v>
      </c>
      <c r="AU139" s="27">
        <f t="shared" si="307"/>
        <v>4.6579449753892499E-2</v>
      </c>
      <c r="AV139" s="27">
        <f t="shared" si="307"/>
        <v>7.5388574319532609E-3</v>
      </c>
      <c r="AW139" s="27">
        <f t="shared" si="307"/>
        <v>0.39085299198642209</v>
      </c>
      <c r="AX139" s="27">
        <f t="shared" si="308"/>
        <v>0.39839184941837535</v>
      </c>
      <c r="BD139" t="str">
        <f t="shared" si="321"/>
        <v>71 Sales occupations</v>
      </c>
      <c r="BE139" s="27">
        <f t="shared" si="309"/>
        <v>-0.79439839559887915</v>
      </c>
      <c r="BF139" s="27">
        <f t="shared" si="309"/>
        <v>1.3822240679744304</v>
      </c>
      <c r="BG139" s="27">
        <f t="shared" si="309"/>
        <v>-0.10625159449431365</v>
      </c>
      <c r="BH139" s="27">
        <f t="shared" si="309"/>
        <v>0.60061705557587608</v>
      </c>
      <c r="BI139" s="27">
        <f t="shared" si="310"/>
        <v>0.49436546108156243</v>
      </c>
      <c r="BO139" t="str">
        <f t="shared" si="322"/>
        <v>71 Sales occupations</v>
      </c>
      <c r="BP139" s="27">
        <f t="shared" si="311"/>
        <v>-1.4501736825421734</v>
      </c>
      <c r="BQ139" s="27">
        <f t="shared" si="311"/>
        <v>-0.5127212836608539</v>
      </c>
      <c r="BR139" s="27">
        <f t="shared" si="311"/>
        <v>-0.59786957080826042</v>
      </c>
      <c r="BS139" s="27">
        <f t="shared" si="311"/>
        <v>-2.0568825698294173</v>
      </c>
      <c r="BT139" s="27">
        <f t="shared" si="312"/>
        <v>-2.6547521406376777</v>
      </c>
      <c r="BZ139" t="str">
        <f t="shared" si="323"/>
        <v>71 Sales occupations</v>
      </c>
      <c r="CA139" s="68">
        <f t="shared" si="313"/>
        <v>-0.74155615913200457</v>
      </c>
      <c r="CB139" s="68">
        <f t="shared" si="313"/>
        <v>-1.0230671424223923</v>
      </c>
      <c r="CC139" s="68">
        <f t="shared" si="313"/>
        <v>-0.98203831643006279</v>
      </c>
      <c r="CD139" s="68">
        <f t="shared" si="313"/>
        <v>-3.9366080806251942</v>
      </c>
      <c r="CE139" s="68">
        <f t="shared" si="314"/>
        <v>-4.918646397055257</v>
      </c>
      <c r="CK139" t="str">
        <f t="shared" si="324"/>
        <v>71 Sales occupations</v>
      </c>
      <c r="CL139" s="68">
        <f t="shared" si="315"/>
        <v>-8.3414515380950238E-2</v>
      </c>
      <c r="CM139" s="68">
        <f t="shared" si="315"/>
        <v>-0.32930468259702872</v>
      </c>
      <c r="CN139" s="68">
        <f t="shared" si="315"/>
        <v>-0.28925627959162892</v>
      </c>
      <c r="CO139" s="68">
        <f t="shared" si="315"/>
        <v>-0.48791413803847616</v>
      </c>
      <c r="CP139" s="68">
        <f t="shared" si="316"/>
        <v>-0.77717041763010508</v>
      </c>
    </row>
    <row r="140" spans="1:94" x14ac:dyDescent="0.2">
      <c r="A140" t="str">
        <f t="shared" si="298"/>
        <v>72 Customer service occupations</v>
      </c>
      <c r="B140" s="27">
        <f t="shared" si="299"/>
        <v>7.2648393139067846E-3</v>
      </c>
      <c r="C140" s="27">
        <f t="shared" si="299"/>
        <v>7.7208139001971529E-3</v>
      </c>
      <c r="D140" s="27">
        <f t="shared" si="299"/>
        <v>1.9140471045820041E-2</v>
      </c>
      <c r="E140" s="27">
        <f t="shared" si="299"/>
        <v>2.5751991549907011E-2</v>
      </c>
      <c r="F140" s="27">
        <f t="shared" si="300"/>
        <v>4.4892462595727052E-2</v>
      </c>
      <c r="L140" t="str">
        <f t="shared" si="317"/>
        <v>72 Customer service occupations</v>
      </c>
      <c r="M140" s="27">
        <f t="shared" si="301"/>
        <v>0.14472176052863001</v>
      </c>
      <c r="N140" s="27">
        <f t="shared" si="301"/>
        <v>2.7523181011762765E-2</v>
      </c>
      <c r="O140" s="27">
        <f t="shared" si="301"/>
        <v>0.19868757139718884</v>
      </c>
      <c r="P140" s="27">
        <f t="shared" si="301"/>
        <v>0.29215294189440166</v>
      </c>
      <c r="Q140" s="27">
        <f t="shared" si="302"/>
        <v>0.49084051329159051</v>
      </c>
      <c r="W140" t="str">
        <f t="shared" si="318"/>
        <v>72 Customer service occupations</v>
      </c>
      <c r="X140" s="27">
        <f t="shared" si="303"/>
        <v>0.38825184354997599</v>
      </c>
      <c r="Y140" s="27">
        <f t="shared" si="303"/>
        <v>5.4687988605866877E-2</v>
      </c>
      <c r="Z140" s="27">
        <f t="shared" si="303"/>
        <v>0.47962085966151502</v>
      </c>
      <c r="AA140" s="27">
        <f t="shared" si="303"/>
        <v>0.86302489505520263</v>
      </c>
      <c r="AB140" s="27">
        <f t="shared" si="304"/>
        <v>1.3426457547167177</v>
      </c>
      <c r="AH140" t="str">
        <f t="shared" si="319"/>
        <v>72 Customer service occupations</v>
      </c>
      <c r="AI140" s="27">
        <f t="shared" si="305"/>
        <v>0.15619581524621862</v>
      </c>
      <c r="AJ140" s="27">
        <f t="shared" si="305"/>
        <v>8.4477254532502322E-2</v>
      </c>
      <c r="AK140" s="27">
        <f t="shared" si="305"/>
        <v>0.15918591591264086</v>
      </c>
      <c r="AL140" s="27">
        <f t="shared" si="305"/>
        <v>0.23977744394346368</v>
      </c>
      <c r="AM140" s="27">
        <f t="shared" si="306"/>
        <v>0.39896335985610454</v>
      </c>
      <c r="AS140" t="str">
        <f t="shared" si="320"/>
        <v>72 Customer service occupations</v>
      </c>
      <c r="AT140" s="27">
        <f t="shared" si="307"/>
        <v>0.11920773623295866</v>
      </c>
      <c r="AU140" s="27">
        <f t="shared" si="307"/>
        <v>1.2850925218037768E-2</v>
      </c>
      <c r="AV140" s="27">
        <f t="shared" si="307"/>
        <v>0.10916478788622963</v>
      </c>
      <c r="AW140" s="27">
        <f t="shared" si="307"/>
        <v>0.14132860008667913</v>
      </c>
      <c r="AX140" s="27">
        <f t="shared" si="308"/>
        <v>0.25049338797290877</v>
      </c>
      <c r="BD140" t="str">
        <f t="shared" si="321"/>
        <v>72 Customer service occupations</v>
      </c>
      <c r="BE140" s="27">
        <f t="shared" si="309"/>
        <v>6.7556189984325332E-2</v>
      </c>
      <c r="BF140" s="27">
        <f t="shared" si="309"/>
        <v>0.25478460167331729</v>
      </c>
      <c r="BG140" s="27">
        <f t="shared" si="309"/>
        <v>0.13590597811583605</v>
      </c>
      <c r="BH140" s="27">
        <f t="shared" si="309"/>
        <v>0.29923713272011643</v>
      </c>
      <c r="BI140" s="27">
        <f t="shared" si="310"/>
        <v>0.43514311083595247</v>
      </c>
      <c r="BO140" t="str">
        <f t="shared" si="322"/>
        <v>72 Customer service occupations</v>
      </c>
      <c r="BP140" s="27">
        <f t="shared" si="311"/>
        <v>3.7854904396090294E-2</v>
      </c>
      <c r="BQ140" s="27">
        <f t="shared" si="311"/>
        <v>-6.0835492481518205E-2</v>
      </c>
      <c r="BR140" s="27">
        <f t="shared" si="311"/>
        <v>0.26758443396586618</v>
      </c>
      <c r="BS140" s="27">
        <f t="shared" si="311"/>
        <v>-0.20297470516330085</v>
      </c>
      <c r="BT140" s="27">
        <f t="shared" si="312"/>
        <v>6.4609728802565325E-2</v>
      </c>
      <c r="BZ140" t="str">
        <f t="shared" si="323"/>
        <v>72 Customer service occupations</v>
      </c>
      <c r="CA140" s="68">
        <f t="shared" si="313"/>
        <v>-9.5718649858520521E-2</v>
      </c>
      <c r="CB140" s="68">
        <f t="shared" si="313"/>
        <v>-0.13471380185178927</v>
      </c>
      <c r="CC140" s="68">
        <f t="shared" si="313"/>
        <v>4.0380960731780657E-2</v>
      </c>
      <c r="CD140" s="68">
        <f t="shared" si="313"/>
        <v>-9.6863135128532285E-2</v>
      </c>
      <c r="CE140" s="68">
        <f t="shared" si="314"/>
        <v>-5.6482174396751628E-2</v>
      </c>
      <c r="CK140" t="str">
        <f t="shared" si="324"/>
        <v>72 Customer service occupations</v>
      </c>
      <c r="CL140" s="68">
        <f t="shared" si="315"/>
        <v>0.12474585902248947</v>
      </c>
      <c r="CM140" s="68">
        <f t="shared" si="315"/>
        <v>-1.1116706251551034E-3</v>
      </c>
      <c r="CN140" s="68">
        <f t="shared" si="315"/>
        <v>0.17787578595874226</v>
      </c>
      <c r="CO140" s="68">
        <f t="shared" si="315"/>
        <v>0.187434814678066</v>
      </c>
      <c r="CP140" s="68">
        <f t="shared" si="316"/>
        <v>0.36531060063680826</v>
      </c>
    </row>
    <row r="141" spans="1:94" x14ac:dyDescent="0.2">
      <c r="A141" t="str">
        <f t="shared" si="298"/>
        <v>81 Process, plant and machine operatives</v>
      </c>
      <c r="B141" s="27">
        <f t="shared" si="299"/>
        <v>1.0354117045283769E-2</v>
      </c>
      <c r="C141" s="27">
        <f t="shared" si="299"/>
        <v>-2.0328781530530651E-3</v>
      </c>
      <c r="D141" s="27">
        <f t="shared" si="299"/>
        <v>9.9578558218150481E-3</v>
      </c>
      <c r="E141" s="27">
        <f t="shared" si="299"/>
        <v>2.2779624255425249E-2</v>
      </c>
      <c r="F141" s="27">
        <f t="shared" si="300"/>
        <v>3.2737480077240297E-2</v>
      </c>
      <c r="L141" t="str">
        <f t="shared" si="317"/>
        <v>81 Process, plant and machine operatives</v>
      </c>
      <c r="M141" s="27">
        <f t="shared" si="301"/>
        <v>5.7321894559676512E-2</v>
      </c>
      <c r="N141" s="27">
        <f t="shared" si="301"/>
        <v>2.3025886678355589E-3</v>
      </c>
      <c r="O141" s="27">
        <f t="shared" si="301"/>
        <v>9.8713021629507791E-2</v>
      </c>
      <c r="P141" s="27">
        <f t="shared" si="301"/>
        <v>0.18757822516097838</v>
      </c>
      <c r="Q141" s="27">
        <f t="shared" si="302"/>
        <v>0.28629124679048618</v>
      </c>
      <c r="W141" t="str">
        <f t="shared" si="318"/>
        <v>81 Process, plant and machine operatives</v>
      </c>
      <c r="X141" s="27">
        <f t="shared" si="303"/>
        <v>4.2195958599604233E-2</v>
      </c>
      <c r="Y141" s="27">
        <f t="shared" si="303"/>
        <v>-3.3220045482344362E-2</v>
      </c>
      <c r="Z141" s="27">
        <f t="shared" si="303"/>
        <v>0.23178316428845225</v>
      </c>
      <c r="AA141" s="27">
        <f t="shared" si="303"/>
        <v>0.39307491260666361</v>
      </c>
      <c r="AB141" s="27">
        <f t="shared" si="304"/>
        <v>0.62485807689511585</v>
      </c>
      <c r="AH141" t="str">
        <f t="shared" si="319"/>
        <v>81 Process, plant and machine operatives</v>
      </c>
      <c r="AI141" s="27">
        <f t="shared" si="305"/>
        <v>4.0726991256414324E-2</v>
      </c>
      <c r="AJ141" s="27">
        <f t="shared" si="305"/>
        <v>-1.3590844981387074E-2</v>
      </c>
      <c r="AK141" s="27">
        <f t="shared" si="305"/>
        <v>0.10076501779305297</v>
      </c>
      <c r="AL141" s="27">
        <f t="shared" si="305"/>
        <v>0.19714966325784439</v>
      </c>
      <c r="AM141" s="27">
        <f t="shared" si="306"/>
        <v>0.29791468105089736</v>
      </c>
      <c r="AS141" t="str">
        <f t="shared" si="320"/>
        <v>81 Process, plant and machine operatives</v>
      </c>
      <c r="AT141" s="27">
        <f t="shared" si="307"/>
        <v>8.7809261705549035E-2</v>
      </c>
      <c r="AU141" s="27">
        <f t="shared" si="307"/>
        <v>-4.8796611553718283E-2</v>
      </c>
      <c r="AV141" s="27">
        <f t="shared" si="307"/>
        <v>0.12361991550517304</v>
      </c>
      <c r="AW141" s="27">
        <f t="shared" si="307"/>
        <v>0.19201539789545807</v>
      </c>
      <c r="AX141" s="27">
        <f t="shared" si="308"/>
        <v>0.31563531340063111</v>
      </c>
      <c r="BD141" t="str">
        <f t="shared" si="321"/>
        <v>81 Process, plant and machine operatives</v>
      </c>
      <c r="BE141" s="27">
        <f t="shared" si="309"/>
        <v>5.6893800008943174E-2</v>
      </c>
      <c r="BF141" s="27">
        <f t="shared" si="309"/>
        <v>-0.10403443173122628</v>
      </c>
      <c r="BG141" s="27">
        <f t="shared" si="309"/>
        <v>0.44668971733405627</v>
      </c>
      <c r="BH141" s="27">
        <f t="shared" si="309"/>
        <v>0.42493434719161982</v>
      </c>
      <c r="BI141" s="27">
        <f t="shared" si="310"/>
        <v>0.87162406452567609</v>
      </c>
      <c r="BO141" t="str">
        <f t="shared" si="322"/>
        <v>81 Process, plant and machine operatives</v>
      </c>
      <c r="BP141" s="27">
        <f t="shared" si="311"/>
        <v>0.58016297221373136</v>
      </c>
      <c r="BQ141" s="27">
        <f t="shared" si="311"/>
        <v>-0.80365978138288119</v>
      </c>
      <c r="BR141" s="27">
        <f t="shared" si="311"/>
        <v>0.47458998665795837</v>
      </c>
      <c r="BS141" s="27">
        <f t="shared" si="311"/>
        <v>-0.28639205694563508</v>
      </c>
      <c r="BT141" s="27">
        <f t="shared" si="312"/>
        <v>0.1881979297123233</v>
      </c>
      <c r="BZ141" t="str">
        <f t="shared" si="323"/>
        <v>81 Process, plant and machine operatives</v>
      </c>
      <c r="CA141" s="68">
        <f t="shared" si="313"/>
        <v>-0.50133309013552418</v>
      </c>
      <c r="CB141" s="68">
        <f t="shared" si="313"/>
        <v>-0.40874721415102089</v>
      </c>
      <c r="CC141" s="68">
        <f t="shared" si="313"/>
        <v>-9.7952332354080962E-2</v>
      </c>
      <c r="CD141" s="68">
        <f t="shared" si="313"/>
        <v>-1.4738018161291513</v>
      </c>
      <c r="CE141" s="68">
        <f t="shared" si="314"/>
        <v>-1.5717541484832322</v>
      </c>
      <c r="CK141" t="str">
        <f t="shared" si="324"/>
        <v>81 Process, plant and machine operatives</v>
      </c>
      <c r="CL141" s="68">
        <f t="shared" si="315"/>
        <v>-0.16268388258127287</v>
      </c>
      <c r="CM141" s="68">
        <f t="shared" si="315"/>
        <v>-0.22049769561264942</v>
      </c>
      <c r="CN141" s="68">
        <f t="shared" si="315"/>
        <v>-0.41702444061287092</v>
      </c>
      <c r="CO141" s="68">
        <f t="shared" si="315"/>
        <v>-0.14444601466454726</v>
      </c>
      <c r="CP141" s="68">
        <f t="shared" si="316"/>
        <v>-0.56147045527741812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2.9275787895309435E-2</v>
      </c>
      <c r="C142" s="27">
        <f t="shared" si="299"/>
        <v>-1.1904326552269667E-2</v>
      </c>
      <c r="D142" s="27">
        <f t="shared" si="299"/>
        <v>2.1278218968848059E-2</v>
      </c>
      <c r="E142" s="27">
        <f t="shared" si="299"/>
        <v>4.0522550293408774E-2</v>
      </c>
      <c r="F142" s="27">
        <f t="shared" si="300"/>
        <v>6.1800769262256833E-2</v>
      </c>
      <c r="L142" t="str">
        <f t="shared" si="317"/>
        <v>82 Transport and mobile machine drivers and operatives</v>
      </c>
      <c r="M142" s="27">
        <f t="shared" si="301"/>
        <v>0.21800746718789354</v>
      </c>
      <c r="N142" s="27">
        <f t="shared" si="301"/>
        <v>-3.2573385266407628E-2</v>
      </c>
      <c r="O142" s="27">
        <f t="shared" si="301"/>
        <v>9.5321432918858306E-2</v>
      </c>
      <c r="P142" s="27">
        <f t="shared" si="301"/>
        <v>0.28280167720747251</v>
      </c>
      <c r="Q142" s="27">
        <f t="shared" si="302"/>
        <v>0.37812311012633082</v>
      </c>
      <c r="W142" t="str">
        <f t="shared" si="318"/>
        <v>82 Transport and mobile machine drivers and operatives</v>
      </c>
      <c r="X142" s="27">
        <f t="shared" si="303"/>
        <v>0.52905935515508773</v>
      </c>
      <c r="Y142" s="27">
        <f t="shared" si="303"/>
        <v>-0.28354813681912416</v>
      </c>
      <c r="Z142" s="27">
        <f t="shared" si="303"/>
        <v>0.18932479376861511</v>
      </c>
      <c r="AA142" s="27">
        <f t="shared" si="303"/>
        <v>0.62150354969670607</v>
      </c>
      <c r="AB142" s="27">
        <f t="shared" si="304"/>
        <v>0.81082834346532118</v>
      </c>
      <c r="AH142" t="str">
        <f t="shared" si="319"/>
        <v>82 Transport and mobile machine drivers and operatives</v>
      </c>
      <c r="AI142" s="27">
        <f t="shared" si="305"/>
        <v>0.24546609071817305</v>
      </c>
      <c r="AJ142" s="27">
        <f t="shared" si="305"/>
        <v>-0.13286421680786331</v>
      </c>
      <c r="AK142" s="27">
        <f t="shared" si="305"/>
        <v>7.9499681630592622E-2</v>
      </c>
      <c r="AL142" s="27">
        <f t="shared" si="305"/>
        <v>0.18296315328474322</v>
      </c>
      <c r="AM142" s="27">
        <f t="shared" si="306"/>
        <v>0.26246283491533584</v>
      </c>
      <c r="AS142" t="str">
        <f t="shared" si="320"/>
        <v>82 Transport and mobile machine drivers and operatives</v>
      </c>
      <c r="AT142" s="27">
        <f t="shared" si="307"/>
        <v>0.33620396544683051</v>
      </c>
      <c r="AU142" s="27">
        <f t="shared" si="307"/>
        <v>-0.13816655481650253</v>
      </c>
      <c r="AV142" s="27">
        <f t="shared" si="307"/>
        <v>5.7573729574470267E-2</v>
      </c>
      <c r="AW142" s="27">
        <f t="shared" si="307"/>
        <v>0.21595384721131961</v>
      </c>
      <c r="AX142" s="27">
        <f t="shared" si="308"/>
        <v>0.27352757678578987</v>
      </c>
      <c r="BD142" t="str">
        <f t="shared" si="321"/>
        <v>82 Transport and mobile machine drivers and operatives</v>
      </c>
      <c r="BE142" s="27">
        <f t="shared" si="309"/>
        <v>0.50848643558301276</v>
      </c>
      <c r="BF142" s="27">
        <f t="shared" si="309"/>
        <v>-0.4973199082760642</v>
      </c>
      <c r="BG142" s="27">
        <f t="shared" si="309"/>
        <v>0.37496960441973659</v>
      </c>
      <c r="BH142" s="27">
        <f t="shared" si="309"/>
        <v>0.72030894550096392</v>
      </c>
      <c r="BI142" s="27">
        <f t="shared" si="310"/>
        <v>1.0952785499207005</v>
      </c>
      <c r="BO142" t="str">
        <f t="shared" si="322"/>
        <v>82 Transport and mobile machine drivers and operatives</v>
      </c>
      <c r="BP142" s="27">
        <f t="shared" si="311"/>
        <v>1.6413554988669397</v>
      </c>
      <c r="BQ142" s="27">
        <f t="shared" si="311"/>
        <v>-2.4288339309790334</v>
      </c>
      <c r="BR142" s="27">
        <f t="shared" si="311"/>
        <v>0.15350195591670612</v>
      </c>
      <c r="BS142" s="27">
        <f t="shared" si="311"/>
        <v>-0.55418402320688553</v>
      </c>
      <c r="BT142" s="27">
        <f t="shared" si="312"/>
        <v>-0.40068206729017941</v>
      </c>
      <c r="BZ142" t="str">
        <f t="shared" si="323"/>
        <v>82 Transport and mobile machine drivers and operatives</v>
      </c>
      <c r="CA142" s="68">
        <f t="shared" si="313"/>
        <v>-0.61990266108550429</v>
      </c>
      <c r="CB142" s="68">
        <f t="shared" si="313"/>
        <v>-1.9581019070267098</v>
      </c>
      <c r="CC142" s="68">
        <f t="shared" si="313"/>
        <v>-0.43631140319993467</v>
      </c>
      <c r="CD142" s="68">
        <f t="shared" si="313"/>
        <v>-1.4832512972344869</v>
      </c>
      <c r="CE142" s="68">
        <f t="shared" si="314"/>
        <v>-1.9195627004344216</v>
      </c>
      <c r="CK142" t="str">
        <f t="shared" si="324"/>
        <v>82 Transport and mobile machine drivers and operatives</v>
      </c>
      <c r="CL142" s="68">
        <f t="shared" si="315"/>
        <v>0.57127992467709898</v>
      </c>
      <c r="CM142" s="68">
        <f t="shared" si="315"/>
        <v>-0.77588990578858352</v>
      </c>
      <c r="CN142" s="68">
        <f t="shared" si="315"/>
        <v>-0.14382683465579227</v>
      </c>
      <c r="CO142" s="68">
        <f t="shared" si="315"/>
        <v>-0.7280430632749646</v>
      </c>
      <c r="CP142" s="68">
        <f t="shared" si="316"/>
        <v>-0.87186989793075687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-1.4490576455253377E-4</v>
      </c>
      <c r="C143" s="27">
        <f t="shared" si="299"/>
        <v>-2.6604206016371014E-6</v>
      </c>
      <c r="D143" s="27">
        <f t="shared" si="299"/>
        <v>2.1653716218944549E-3</v>
      </c>
      <c r="E143" s="27">
        <f t="shared" si="299"/>
        <v>1.5516256561913925E-3</v>
      </c>
      <c r="F143" s="27">
        <f t="shared" si="300"/>
        <v>3.7169972780858474E-3</v>
      </c>
      <c r="L143" t="str">
        <f t="shared" si="317"/>
        <v>91 Elementary trades and related occupations</v>
      </c>
      <c r="M143" s="27">
        <f t="shared" si="301"/>
        <v>3.2739073488285836E-2</v>
      </c>
      <c r="N143" s="27">
        <f t="shared" si="301"/>
        <v>-1.4490287012015768E-2</v>
      </c>
      <c r="O143" s="27">
        <f t="shared" si="301"/>
        <v>0.14307938061530343</v>
      </c>
      <c r="P143" s="27">
        <f t="shared" si="301"/>
        <v>0.17843245069174218</v>
      </c>
      <c r="Q143" s="27">
        <f t="shared" si="302"/>
        <v>0.32151183130704564</v>
      </c>
      <c r="W143" t="str">
        <f t="shared" si="318"/>
        <v>91 Elementary trades and related occupations</v>
      </c>
      <c r="X143" s="27">
        <f t="shared" si="303"/>
        <v>2.8141969661114374E-2</v>
      </c>
      <c r="Y143" s="27">
        <f t="shared" si="303"/>
        <v>-7.7082591996267436E-2</v>
      </c>
      <c r="Z143" s="27">
        <f t="shared" si="303"/>
        <v>0.66470252510736161</v>
      </c>
      <c r="AA143" s="27">
        <f t="shared" si="303"/>
        <v>0.46997470461446689</v>
      </c>
      <c r="AB143" s="27">
        <f t="shared" si="304"/>
        <v>1.1346772297218286</v>
      </c>
      <c r="AH143" t="str">
        <f t="shared" si="319"/>
        <v>91 Elementary trades and related occupations</v>
      </c>
      <c r="AI143" s="27">
        <f t="shared" si="305"/>
        <v>4.1049066433912429E-2</v>
      </c>
      <c r="AJ143" s="27">
        <f t="shared" si="305"/>
        <v>-6.6107581875246735E-2</v>
      </c>
      <c r="AK143" s="27">
        <f t="shared" si="305"/>
        <v>0.45697452660407367</v>
      </c>
      <c r="AL143" s="27">
        <f t="shared" si="305"/>
        <v>0.34763441316951404</v>
      </c>
      <c r="AM143" s="27">
        <f t="shared" si="306"/>
        <v>0.80460893977358772</v>
      </c>
      <c r="AS143" t="str">
        <f t="shared" si="320"/>
        <v>91 Elementary trades and related occupations</v>
      </c>
      <c r="AT143" s="27">
        <f t="shared" si="307"/>
        <v>2.0984100127776628E-3</v>
      </c>
      <c r="AU143" s="27">
        <f t="shared" si="307"/>
        <v>-7.2207392946384008E-3</v>
      </c>
      <c r="AV143" s="27">
        <f t="shared" si="307"/>
        <v>0.56298584307641919</v>
      </c>
      <c r="AW143" s="27">
        <f t="shared" si="307"/>
        <v>0.37163735212122462</v>
      </c>
      <c r="AX143" s="27">
        <f t="shared" si="308"/>
        <v>0.93462319519764381</v>
      </c>
      <c r="BD143" t="str">
        <f t="shared" si="321"/>
        <v>91 Elementary trades and related occupations</v>
      </c>
      <c r="BE143" s="27">
        <f t="shared" si="309"/>
        <v>-0.27597975274952624</v>
      </c>
      <c r="BF143" s="27">
        <f t="shared" si="309"/>
        <v>-5.170091585571579E-2</v>
      </c>
      <c r="BG143" s="27">
        <f t="shared" si="309"/>
        <v>1.511024525671764</v>
      </c>
      <c r="BH143" s="27">
        <f t="shared" si="309"/>
        <v>0.88739342523757481</v>
      </c>
      <c r="BI143" s="27">
        <f t="shared" si="310"/>
        <v>2.3984179509093391</v>
      </c>
      <c r="BO143" t="str">
        <f t="shared" si="322"/>
        <v>91 Elementary trades and related occupations</v>
      </c>
      <c r="BP143" s="27">
        <f t="shared" si="311"/>
        <v>-0.14742819290438325</v>
      </c>
      <c r="BQ143" s="27">
        <f t="shared" si="311"/>
        <v>-0.47840256673285708</v>
      </c>
      <c r="BR143" s="27">
        <f t="shared" si="311"/>
        <v>1.8529466065574631</v>
      </c>
      <c r="BS143" s="27">
        <f t="shared" si="311"/>
        <v>0.1707708158621708</v>
      </c>
      <c r="BT143" s="27">
        <f t="shared" si="312"/>
        <v>2.0237174224196339</v>
      </c>
      <c r="BZ143" t="str">
        <f t="shared" si="323"/>
        <v>91 Elementary trades and related occupations</v>
      </c>
      <c r="CA143" s="68">
        <f t="shared" si="313"/>
        <v>-0.86281001232065302</v>
      </c>
      <c r="CB143" s="68">
        <f t="shared" si="313"/>
        <v>-0.47505947450096908</v>
      </c>
      <c r="CC143" s="68">
        <f t="shared" si="313"/>
        <v>1.7647319077197703</v>
      </c>
      <c r="CD143" s="68">
        <f t="shared" si="313"/>
        <v>-0.70556969362088839</v>
      </c>
      <c r="CE143" s="68">
        <f t="shared" si="314"/>
        <v>1.0591622140988819</v>
      </c>
      <c r="CK143" t="str">
        <f t="shared" si="324"/>
        <v>91 Elementary trades and related occupations</v>
      </c>
      <c r="CL143" s="68">
        <f t="shared" si="315"/>
        <v>-0.23262310564522171</v>
      </c>
      <c r="CM143" s="68">
        <f t="shared" si="315"/>
        <v>-0.11288542590839601</v>
      </c>
      <c r="CN143" s="68">
        <f t="shared" si="315"/>
        <v>1.2009272421521426</v>
      </c>
      <c r="CO143" s="68">
        <f t="shared" si="315"/>
        <v>0.27989438798268873</v>
      </c>
      <c r="CP143" s="68">
        <f t="shared" si="316"/>
        <v>1.4808216301348314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1.043069125312189E-2</v>
      </c>
      <c r="C144" s="27">
        <f t="shared" si="299"/>
        <v>4.7472844022516253E-3</v>
      </c>
      <c r="D144" s="27">
        <f t="shared" si="299"/>
        <v>3.0341764096189494E-3</v>
      </c>
      <c r="E144" s="27">
        <f t="shared" si="299"/>
        <v>1.586795600384594E-2</v>
      </c>
      <c r="F144" s="27">
        <f t="shared" si="300"/>
        <v>1.8902132413464889E-2</v>
      </c>
      <c r="L144" t="str">
        <f t="shared" ref="L144" si="325">A144</f>
        <v>92 Elementary administration and service occupations</v>
      </c>
      <c r="M144" s="27">
        <f t="shared" si="301"/>
        <v>0.57590821792487912</v>
      </c>
      <c r="N144" s="27">
        <f t="shared" si="301"/>
        <v>0.1576787960682049</v>
      </c>
      <c r="O144" s="27">
        <f t="shared" si="301"/>
        <v>0.34302151232406475</v>
      </c>
      <c r="P144" s="27">
        <f t="shared" si="301"/>
        <v>0.92711624388403679</v>
      </c>
      <c r="Q144" s="27">
        <f t="shared" si="302"/>
        <v>1.2701377562081015</v>
      </c>
      <c r="W144" t="str">
        <f t="shared" ref="W144" si="326">A144</f>
        <v>92 Elementary administration and service occupations</v>
      </c>
      <c r="X144" s="27">
        <f t="shared" si="303"/>
        <v>1.5446106979863252</v>
      </c>
      <c r="Y144" s="27">
        <f t="shared" si="303"/>
        <v>-0.17292032534594526</v>
      </c>
      <c r="Z144" s="27">
        <f t="shared" si="303"/>
        <v>0.44775289905954452</v>
      </c>
      <c r="AA144" s="27">
        <f t="shared" si="303"/>
        <v>2.0078076725633291</v>
      </c>
      <c r="AB144" s="27">
        <f t="shared" si="304"/>
        <v>2.4555605716228737</v>
      </c>
      <c r="AH144" t="str">
        <f t="shared" ref="AH144" si="327">L144</f>
        <v>92 Elementary administration and service occupations</v>
      </c>
      <c r="AI144" s="27">
        <f t="shared" si="305"/>
        <v>0.817867729289389</v>
      </c>
      <c r="AJ144" s="27">
        <f t="shared" si="305"/>
        <v>-3.0171252967465811E-2</v>
      </c>
      <c r="AK144" s="27">
        <f t="shared" si="305"/>
        <v>9.7065019376178174E-2</v>
      </c>
      <c r="AL144" s="27">
        <f t="shared" si="305"/>
        <v>0.99358326009052744</v>
      </c>
      <c r="AM144" s="27">
        <f t="shared" si="306"/>
        <v>1.0906482794667056</v>
      </c>
      <c r="AS144" t="str">
        <f t="shared" ref="AS144" si="328">W144</f>
        <v>92 Elementary administration and service occupations</v>
      </c>
      <c r="AT144" s="27">
        <f t="shared" si="307"/>
        <v>0.54262850626825543</v>
      </c>
      <c r="AU144" s="27">
        <f t="shared" si="307"/>
        <v>8.9674541323008672E-2</v>
      </c>
      <c r="AV144" s="27">
        <f t="shared" si="307"/>
        <v>2.9260508040480193E-2</v>
      </c>
      <c r="AW144" s="27">
        <f t="shared" si="307"/>
        <v>0.91819326491186715</v>
      </c>
      <c r="AX144" s="27">
        <f t="shared" si="308"/>
        <v>0.94745377295234734</v>
      </c>
      <c r="BD144" t="str">
        <f t="shared" ref="BD144" si="329">AH144</f>
        <v>92 Elementary administration and service occupations</v>
      </c>
      <c r="BE144" s="27">
        <f t="shared" si="309"/>
        <v>-1.0796698927689601</v>
      </c>
      <c r="BF144" s="27">
        <f t="shared" si="309"/>
        <v>5.9848187740859871E-2</v>
      </c>
      <c r="BG144" s="27">
        <f t="shared" si="309"/>
        <v>-2.6003583810059716</v>
      </c>
      <c r="BH144" s="27">
        <f t="shared" si="309"/>
        <v>-0.91311335208252942</v>
      </c>
      <c r="BI144" s="27">
        <f t="shared" si="310"/>
        <v>-3.513471733088501</v>
      </c>
      <c r="BO144" t="str">
        <f t="shared" ref="BO144" si="330">AS144</f>
        <v>92 Elementary administration and service occupations</v>
      </c>
      <c r="BP144" s="27">
        <f t="shared" si="311"/>
        <v>0.70023146590100893</v>
      </c>
      <c r="BQ144" s="27">
        <f t="shared" si="311"/>
        <v>-2.9720587791620119</v>
      </c>
      <c r="BR144" s="27">
        <f t="shared" si="311"/>
        <v>-1.5288773122798318</v>
      </c>
      <c r="BS144" s="27">
        <f t="shared" si="311"/>
        <v>-2.5836860557534926</v>
      </c>
      <c r="BT144" s="27">
        <f t="shared" si="312"/>
        <v>-4.1125633680333245</v>
      </c>
      <c r="BZ144" t="str">
        <f t="shared" ref="BZ144" si="331">BD144</f>
        <v>92 Elementary administration and service occupations</v>
      </c>
      <c r="CA144" s="68">
        <f t="shared" si="313"/>
        <v>-0.85657269874442932</v>
      </c>
      <c r="CB144" s="68">
        <f t="shared" si="313"/>
        <v>-3.5042653487008018</v>
      </c>
      <c r="CC144" s="68">
        <f t="shared" si="313"/>
        <v>-1.4603942959939147</v>
      </c>
      <c r="CD144" s="68">
        <f t="shared" si="313"/>
        <v>-5.0858738734177518</v>
      </c>
      <c r="CE144" s="68">
        <f t="shared" si="314"/>
        <v>-6.5462681694116664</v>
      </c>
      <c r="CK144" t="str">
        <f t="shared" ref="CK144" si="332">BO144</f>
        <v>92 Elementary administration and service occupations</v>
      </c>
      <c r="CL144" s="68">
        <f t="shared" si="315"/>
        <v>-0.87068452737534585</v>
      </c>
      <c r="CM144" s="68">
        <f t="shared" si="315"/>
        <v>-1.2528710001989332</v>
      </c>
      <c r="CN144" s="68">
        <f t="shared" si="315"/>
        <v>-2.4815609178182703</v>
      </c>
      <c r="CO144" s="68">
        <f t="shared" si="315"/>
        <v>-1.1229996317803375</v>
      </c>
      <c r="CP144" s="68">
        <f t="shared" si="316"/>
        <v>-3.6045605495986077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2.7555678992840722</v>
      </c>
      <c r="C146" s="29">
        <f>D35-C35</f>
        <v>0.91625354356554212</v>
      </c>
      <c r="D146" s="29">
        <f>E35-D35</f>
        <v>2.2564317434292693</v>
      </c>
      <c r="E146" s="29">
        <f>F35-E35</f>
        <v>4.5753325046080953</v>
      </c>
      <c r="F146" s="29">
        <f t="shared" ref="F146" si="334">F35-D35</f>
        <v>6.8317642480373646</v>
      </c>
      <c r="L146" s="24" t="str">
        <f t="shared" ref="L146" si="335">L35</f>
        <v>All occupations</v>
      </c>
      <c r="M146" s="29">
        <f>N35-M35</f>
        <v>20.301084349517396</v>
      </c>
      <c r="N146" s="29">
        <f t="shared" ref="N146" si="336">O35-N35</f>
        <v>6.6005088392475528</v>
      </c>
      <c r="O146" s="29">
        <f>P35-O35</f>
        <v>16.426177632520904</v>
      </c>
      <c r="P146" s="29">
        <f>Q35-P35</f>
        <v>32.952929686668469</v>
      </c>
      <c r="Q146" s="29">
        <f>Q35-O35</f>
        <v>49.379107319189373</v>
      </c>
      <c r="W146" s="24" t="str">
        <f t="shared" ref="W146" si="337">W35</f>
        <v>All occupations</v>
      </c>
      <c r="X146" s="29">
        <f>Y35-X35</f>
        <v>22.198172361752199</v>
      </c>
      <c r="Y146" s="29">
        <f t="shared" ref="Y146" si="338">Z35-Y35</f>
        <v>-1.6507331473509055</v>
      </c>
      <c r="Z146" s="29">
        <f>AA35-Z35</f>
        <v>13.505518482634358</v>
      </c>
      <c r="AA146" s="29">
        <f>AB35-AA35</f>
        <v>30.84413164812841</v>
      </c>
      <c r="AB146" s="29">
        <f>AB35-Z35</f>
        <v>44.349650130762768</v>
      </c>
      <c r="AH146" s="24" t="str">
        <f t="shared" ref="AH146" si="339">AH35</f>
        <v>All occupations</v>
      </c>
      <c r="AI146" s="29">
        <f>AJ35-AI35</f>
        <v>3.4217998464553929</v>
      </c>
      <c r="AJ146" s="29">
        <f t="shared" ref="AJ146" si="340">AK35-AJ35</f>
        <v>-0.67858469624901119</v>
      </c>
      <c r="AK146" s="29">
        <f>AL35-AK35</f>
        <v>0.130301190645703</v>
      </c>
      <c r="AL146" s="29">
        <f>AM35-AL35</f>
        <v>6.0375061553196119</v>
      </c>
      <c r="AM146" s="29">
        <f>AM35-AK35</f>
        <v>6.1678073459653149</v>
      </c>
      <c r="AS146" s="24" t="str">
        <f t="shared" ref="AS146" si="341">AS35</f>
        <v>All occupations</v>
      </c>
      <c r="AT146" s="29">
        <f>AU35-AT35</f>
        <v>6.1415993377336662</v>
      </c>
      <c r="AU146" s="29">
        <f t="shared" ref="AU146" si="342">AV35-AU35</f>
        <v>-0.22110275084778408</v>
      </c>
      <c r="AV146" s="29">
        <f>AW35-AV35</f>
        <v>1.815779209721839</v>
      </c>
      <c r="AW146" s="29">
        <f>AX35-AW35</f>
        <v>8.0531239954084413</v>
      </c>
      <c r="AX146" s="29">
        <f>AX35-AV35</f>
        <v>9.8689032051302803</v>
      </c>
      <c r="BD146" s="24" t="str">
        <f t="shared" ref="BD146" si="343">BD35</f>
        <v>All occupations</v>
      </c>
      <c r="BE146" s="29">
        <f>BF35-BE35</f>
        <v>-2.8473670242412652</v>
      </c>
      <c r="BF146" s="29">
        <f t="shared" ref="BF146" si="344">BG35-BF35</f>
        <v>6.558340862626892</v>
      </c>
      <c r="BG146" s="29">
        <f>BH35-BG35</f>
        <v>-2.1159693981221039</v>
      </c>
      <c r="BH146" s="29">
        <f>BI35-BH35</f>
        <v>0.92271226634630921</v>
      </c>
      <c r="BI146" s="29">
        <f>BI35-BG35</f>
        <v>-1.1932571317757947</v>
      </c>
      <c r="BO146" s="24" t="str">
        <f t="shared" ref="BO146" si="345">BO35</f>
        <v>All occupations</v>
      </c>
      <c r="BP146" s="29">
        <f>BQ35-BP35</f>
        <v>0.45704341970991891</v>
      </c>
      <c r="BQ146" s="29">
        <f t="shared" ref="BQ146" si="346">BR35-BQ35</f>
        <v>-14.933967951091006</v>
      </c>
      <c r="BR146" s="29">
        <f>BS35-BR35</f>
        <v>-2.4977225156067391</v>
      </c>
      <c r="BS146" s="29">
        <f>BT35-BS35</f>
        <v>-21.69816840251211</v>
      </c>
      <c r="BT146" s="29">
        <f>BT35-BR35</f>
        <v>-24.195890918118849</v>
      </c>
      <c r="BZ146" s="24" t="str">
        <f t="shared" ref="BZ146" si="347">BZ35</f>
        <v>All occupations</v>
      </c>
      <c r="CA146" s="70">
        <f>CB35-CA35</f>
        <v>-9.4261548434257207</v>
      </c>
      <c r="CB146" s="70">
        <f t="shared" ref="CB146" si="348">CC35-CB35</f>
        <v>-13.970761789682257</v>
      </c>
      <c r="CC146" s="70">
        <f>CD35-CC35</f>
        <v>-4.6417632039534453</v>
      </c>
      <c r="CD146" s="70">
        <f>CE35-CD35</f>
        <v>-27.170529429770141</v>
      </c>
      <c r="CE146" s="70">
        <f>CE35-CC35</f>
        <v>-31.812292633723587</v>
      </c>
      <c r="CK146" s="24" t="str">
        <f t="shared" ref="CK146" si="349">CK35</f>
        <v>All occupations</v>
      </c>
      <c r="CL146" s="70">
        <f>CM35-CL35</f>
        <v>0.81825465321456647</v>
      </c>
      <c r="CM146" s="70">
        <f t="shared" ref="CM146" si="350">CN35-CM35</f>
        <v>-4.590952910218892</v>
      </c>
      <c r="CN146" s="70">
        <f>CO35-CN35</f>
        <v>-1.6737531412704989</v>
      </c>
      <c r="CO146" s="70">
        <f>CP35-CO35</f>
        <v>-1.8110384241969797</v>
      </c>
      <c r="CP146" s="70">
        <f>CP35-CN35</f>
        <v>-3.4847915654674786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Kent and Medway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1.1668836726062861</v>
      </c>
      <c r="C8" s="69">
        <f>'Basic T2'!O8</f>
        <v>10.240939581643552</v>
      </c>
      <c r="D8" s="69">
        <f>'Basic T2'!Z8</f>
        <v>21.321732928687389</v>
      </c>
      <c r="E8" s="69">
        <f>'Basic T2'!AK8</f>
        <v>4.3208055192812429</v>
      </c>
      <c r="F8" s="69">
        <f>'Basic T2'!AV8</f>
        <v>6.2645910910306295</v>
      </c>
      <c r="G8" s="69">
        <f>'Basic T2'!BG8</f>
        <v>13.484519213458453</v>
      </c>
      <c r="H8" s="69">
        <f>'Basic T2'!BR8</f>
        <v>9.5484612777719615</v>
      </c>
      <c r="I8" s="69">
        <f>'Basic T2'!CC8</f>
        <v>6.3532857969446903</v>
      </c>
      <c r="J8" s="69">
        <f>'Basic T2'!CN8</f>
        <v>1.1542646888813448</v>
      </c>
      <c r="K8" s="309">
        <f>SUM(B8:J8)</f>
        <v>73.855483770305554</v>
      </c>
      <c r="L8" s="97"/>
      <c r="M8" s="97">
        <f t="shared" ref="M8:M33" si="0">B8/B$35*100</f>
        <v>8.1389424213515014</v>
      </c>
      <c r="N8" s="97">
        <f t="shared" ref="N8:N33" si="1">C8/C$35*100</f>
        <v>9.944542791580453</v>
      </c>
      <c r="O8" s="97">
        <f t="shared" ref="O8:O33" si="2">D8/D$35*100</f>
        <v>11.649813511711695</v>
      </c>
      <c r="P8" s="97">
        <f t="shared" ref="P8:P33" si="3">E8/E$35*100</f>
        <v>8.3284051505550636</v>
      </c>
      <c r="Q8" s="97">
        <f t="shared" ref="Q8:Q33" si="4">F8/F$35*100</f>
        <v>11.849669532745581</v>
      </c>
      <c r="R8" s="97">
        <f t="shared" ref="R8:R33" si="5">G8/G$35*100</f>
        <v>7.6615324108150142</v>
      </c>
      <c r="S8" s="97">
        <f t="shared" ref="S8:S33" si="6">H8/H$35*100</f>
        <v>6.2785545804015772</v>
      </c>
      <c r="T8" s="97">
        <f t="shared" ref="T8:T33" si="7">I8/I$35*100</f>
        <v>6.9907477810538676</v>
      </c>
      <c r="U8" s="97">
        <f t="shared" ref="U8:U33" si="8">J8/J$35*100</f>
        <v>3.9928926699119032</v>
      </c>
      <c r="V8" s="97">
        <f t="shared" ref="V8:V33" si="9">K8/K$35*100</f>
        <v>8.6587276977004208</v>
      </c>
      <c r="W8" s="97"/>
      <c r="X8" s="97">
        <f t="shared" ref="X8:X32" si="10">IF($K8&gt;0,B8/$K8*100,0)</f>
        <v>1.5799553574591101</v>
      </c>
      <c r="Y8" s="97">
        <f t="shared" ref="Y8:AG23" si="11">IF($K8&gt;0,C8/$K8*100,0)</f>
        <v>13.866187124971537</v>
      </c>
      <c r="Z8" s="97">
        <f t="shared" si="11"/>
        <v>28.869532552246358</v>
      </c>
      <c r="AA8" s="97">
        <f t="shared" si="11"/>
        <v>5.8503516580016939</v>
      </c>
      <c r="AB8" s="97">
        <f t="shared" si="11"/>
        <v>8.4822287678919537</v>
      </c>
      <c r="AC8" s="97">
        <f t="shared" si="11"/>
        <v>18.257979672025463</v>
      </c>
      <c r="AD8" s="97">
        <f t="shared" si="11"/>
        <v>12.928574549004621</v>
      </c>
      <c r="AE8" s="97">
        <f t="shared" si="11"/>
        <v>8.6023210093697902</v>
      </c>
      <c r="AF8" s="97">
        <f>IF($K8&gt;0,J8/$K8*100,0)</f>
        <v>1.5628693090294674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0.4319684952444382</v>
      </c>
      <c r="C9" s="69">
        <f>'Basic T2'!O9</f>
        <v>3.8079779915557119</v>
      </c>
      <c r="D9" s="69">
        <f>'Basic T2'!Z9</f>
        <v>7.1658740632213949</v>
      </c>
      <c r="E9" s="69">
        <f>'Basic T2'!AK9</f>
        <v>2.2915980876345117</v>
      </c>
      <c r="F9" s="69">
        <f>'Basic T2'!AV9</f>
        <v>2.35804874068356</v>
      </c>
      <c r="G9" s="69">
        <f>'Basic T2'!BG9</f>
        <v>5.353323222790328</v>
      </c>
      <c r="H9" s="69">
        <f>'Basic T2'!BR9</f>
        <v>5.1524538284952035</v>
      </c>
      <c r="I9" s="69">
        <f>'Basic T2'!CC9</f>
        <v>2.6918075381024096</v>
      </c>
      <c r="J9" s="69">
        <f>'Basic T2'!CN9</f>
        <v>0.90536421885552076</v>
      </c>
      <c r="K9" s="309">
        <f>SUM(B9:J9)</f>
        <v>30.158416186583079</v>
      </c>
      <c r="L9" s="97"/>
      <c r="M9" s="97">
        <f t="shared" si="0"/>
        <v>3.0129538986347395</v>
      </c>
      <c r="N9" s="97">
        <f t="shared" si="1"/>
        <v>3.6977661848821195</v>
      </c>
      <c r="O9" s="97">
        <f t="shared" si="2"/>
        <v>3.9153054193180097</v>
      </c>
      <c r="P9" s="97">
        <f t="shared" si="3"/>
        <v>4.4170831644448123</v>
      </c>
      <c r="Q9" s="97">
        <f t="shared" si="4"/>
        <v>4.4603227749714351</v>
      </c>
      <c r="R9" s="97">
        <f t="shared" si="5"/>
        <v>3.0416108077506689</v>
      </c>
      <c r="S9" s="97">
        <f t="shared" si="6"/>
        <v>3.3879765172755398</v>
      </c>
      <c r="T9" s="97">
        <f t="shared" si="7"/>
        <v>2.9618921886156913</v>
      </c>
      <c r="U9" s="97">
        <f t="shared" si="8"/>
        <v>3.1318831702044201</v>
      </c>
      <c r="V9" s="97">
        <f t="shared" si="9"/>
        <v>3.5357362814883539</v>
      </c>
      <c r="W9" s="97"/>
      <c r="X9" s="97">
        <f t="shared" si="10"/>
        <v>1.4323315010043962</v>
      </c>
      <c r="Y9" s="97">
        <f t="shared" si="11"/>
        <v>12.626584791444753</v>
      </c>
      <c r="Z9" s="97">
        <f t="shared" si="11"/>
        <v>23.760777153839264</v>
      </c>
      <c r="AA9" s="97">
        <f t="shared" si="11"/>
        <v>7.5985359226324407</v>
      </c>
      <c r="AB9" s="97">
        <f t="shared" si="11"/>
        <v>7.8188745924018797</v>
      </c>
      <c r="AC9" s="97">
        <f t="shared" si="11"/>
        <v>17.750677587544942</v>
      </c>
      <c r="AD9" s="97">
        <f t="shared" si="11"/>
        <v>17.084630030364242</v>
      </c>
      <c r="AE9" s="97">
        <f t="shared" si="11"/>
        <v>8.9255600209534371</v>
      </c>
      <c r="AF9" s="97">
        <f t="shared" si="11"/>
        <v>3.0020283998146446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2.917284817944926</v>
      </c>
      <c r="C10" s="69">
        <f>'Basic T2'!O10</f>
        <v>11.929713586653005</v>
      </c>
      <c r="D10" s="69">
        <f>'Basic T2'!Z10</f>
        <v>17.73205472364539</v>
      </c>
      <c r="E10" s="69">
        <f>'Basic T2'!AK10</f>
        <v>1.9711124980606853</v>
      </c>
      <c r="F10" s="69">
        <f>'Basic T2'!AV10</f>
        <v>4.7406373560650685</v>
      </c>
      <c r="G10" s="69">
        <f>'Basic T2'!BG10</f>
        <v>6.6585426555073237</v>
      </c>
      <c r="H10" s="69">
        <f>'Basic T2'!BR10</f>
        <v>4.4971764958677918</v>
      </c>
      <c r="I10" s="69">
        <f>'Basic T2'!CC10</f>
        <v>2.3850936464738526</v>
      </c>
      <c r="J10" s="69">
        <f>'Basic T2'!CN10</f>
        <v>0.61276741704547855</v>
      </c>
      <c r="K10" s="309">
        <f t="shared" ref="K10:K32" si="12">SUM(B10:J10)</f>
        <v>53.444383197263519</v>
      </c>
      <c r="L10" s="97"/>
      <c r="M10" s="97">
        <f t="shared" si="0"/>
        <v>20.347883612857693</v>
      </c>
      <c r="N10" s="97">
        <f t="shared" si="1"/>
        <v>11.584439719419759</v>
      </c>
      <c r="O10" s="97">
        <f t="shared" si="2"/>
        <v>9.6884775454624581</v>
      </c>
      <c r="P10" s="97">
        <f t="shared" si="3"/>
        <v>3.7993432955767181</v>
      </c>
      <c r="Q10" s="97">
        <f t="shared" si="4"/>
        <v>8.9670634886910214</v>
      </c>
      <c r="R10" s="97">
        <f t="shared" si="5"/>
        <v>3.7832005395526154</v>
      </c>
      <c r="S10" s="97">
        <f t="shared" si="6"/>
        <v>2.957101386873255</v>
      </c>
      <c r="T10" s="97">
        <f t="shared" si="7"/>
        <v>2.624403914697357</v>
      </c>
      <c r="U10" s="97">
        <f t="shared" si="8"/>
        <v>2.1197170384316042</v>
      </c>
      <c r="V10" s="97">
        <f t="shared" si="9"/>
        <v>6.2657549237084371</v>
      </c>
      <c r="W10" s="97"/>
      <c r="X10" s="97">
        <f t="shared" si="10"/>
        <v>5.4585433368689307</v>
      </c>
      <c r="Y10" s="97">
        <f t="shared" si="11"/>
        <v>22.321734994340499</v>
      </c>
      <c r="Z10" s="97">
        <f t="shared" si="11"/>
        <v>33.178518794381581</v>
      </c>
      <c r="AA10" s="97">
        <f t="shared" si="11"/>
        <v>3.6881565098904745</v>
      </c>
      <c r="AB10" s="97">
        <f t="shared" si="11"/>
        <v>8.8702255924020097</v>
      </c>
      <c r="AC10" s="97">
        <f t="shared" si="11"/>
        <v>12.458825899310327</v>
      </c>
      <c r="AD10" s="97">
        <f t="shared" si="11"/>
        <v>8.4146849992985935</v>
      </c>
      <c r="AE10" s="97">
        <f t="shared" si="11"/>
        <v>4.4627582989786942</v>
      </c>
      <c r="AF10" s="97">
        <f t="shared" si="11"/>
        <v>1.1465515745288903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2.2446840462047328</v>
      </c>
      <c r="C11" s="69">
        <f>'Basic T2'!O11</f>
        <v>7.1069881647294446</v>
      </c>
      <c r="D11" s="69">
        <f>'Basic T2'!Z11</f>
        <v>13.326423354009922</v>
      </c>
      <c r="E11" s="69">
        <f>'Basic T2'!AK11</f>
        <v>4.2479464945163929</v>
      </c>
      <c r="F11" s="69">
        <f>'Basic T2'!AV11</f>
        <v>1.0395508807695379</v>
      </c>
      <c r="G11" s="69">
        <f>'Basic T2'!BG11</f>
        <v>3.7423320964887967</v>
      </c>
      <c r="H11" s="69">
        <f>'Basic T2'!BR11</f>
        <v>2.3868887120144877</v>
      </c>
      <c r="I11" s="69">
        <f>'Basic T2'!CC11</f>
        <v>1.247916322469075</v>
      </c>
      <c r="J11" s="69">
        <f>'Basic T2'!CN11</f>
        <v>0.18207243713290422</v>
      </c>
      <c r="K11" s="309">
        <f t="shared" si="12"/>
        <v>35.524802508335291</v>
      </c>
      <c r="L11" s="97"/>
      <c r="M11" s="97">
        <f t="shared" si="0"/>
        <v>15.656534267362938</v>
      </c>
      <c r="N11" s="97">
        <f t="shared" si="1"/>
        <v>6.90129527275906</v>
      </c>
      <c r="O11" s="97">
        <f t="shared" si="2"/>
        <v>7.2813193642179543</v>
      </c>
      <c r="P11" s="97">
        <f t="shared" si="3"/>
        <v>8.1879684948416305</v>
      </c>
      <c r="Q11" s="97">
        <f t="shared" si="4"/>
        <v>1.9663429297453245</v>
      </c>
      <c r="R11" s="97">
        <f t="shared" si="5"/>
        <v>2.1262900215727116</v>
      </c>
      <c r="S11" s="97">
        <f t="shared" si="6"/>
        <v>1.5694896402432985</v>
      </c>
      <c r="T11" s="97">
        <f t="shared" si="7"/>
        <v>1.3731269993295305</v>
      </c>
      <c r="U11" s="97">
        <f t="shared" si="8"/>
        <v>0.62983447958157379</v>
      </c>
      <c r="V11" s="97">
        <f t="shared" si="9"/>
        <v>4.1648849311028968</v>
      </c>
      <c r="W11" s="97"/>
      <c r="X11" s="97">
        <f t="shared" si="10"/>
        <v>6.3186390569745061</v>
      </c>
      <c r="Y11" s="97">
        <f t="shared" si="11"/>
        <v>20.005707739154666</v>
      </c>
      <c r="Z11" s="97">
        <f t="shared" si="11"/>
        <v>37.513011791925102</v>
      </c>
      <c r="AA11" s="97">
        <f t="shared" si="11"/>
        <v>11.957692075894537</v>
      </c>
      <c r="AB11" s="97">
        <f t="shared" si="11"/>
        <v>2.9262678674304383</v>
      </c>
      <c r="AC11" s="97">
        <f t="shared" si="11"/>
        <v>10.534420551981174</v>
      </c>
      <c r="AD11" s="97">
        <f t="shared" si="11"/>
        <v>6.7189359081009519</v>
      </c>
      <c r="AE11" s="97">
        <f t="shared" si="11"/>
        <v>3.5128029837077142</v>
      </c>
      <c r="AF11" s="97">
        <f t="shared" si="11"/>
        <v>0.51252202483091636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3.6300608633206219</v>
      </c>
      <c r="C12" s="69">
        <f>'Basic T2'!O12</f>
        <v>20.868076051455059</v>
      </c>
      <c r="D12" s="69">
        <f>'Basic T2'!Z12</f>
        <v>11.605148485735038</v>
      </c>
      <c r="E12" s="69">
        <f>'Basic T2'!AK12</f>
        <v>0.90234768466272031</v>
      </c>
      <c r="F12" s="69">
        <f>'Basic T2'!AV12</f>
        <v>0.46427987216227762</v>
      </c>
      <c r="G12" s="69">
        <f>'Basic T2'!BG12</f>
        <v>1.663780108599531</v>
      </c>
      <c r="H12" s="69">
        <f>'Basic T2'!BR12</f>
        <v>1.2221240188631817</v>
      </c>
      <c r="I12" s="69">
        <f>'Basic T2'!CC12</f>
        <v>0.73875718150941261</v>
      </c>
      <c r="J12" s="69">
        <f>'Basic T2'!CN12</f>
        <v>0.17192413994609837</v>
      </c>
      <c r="K12" s="309">
        <f t="shared" si="12"/>
        <v>41.266498406253952</v>
      </c>
      <c r="L12" s="97"/>
      <c r="M12" s="97">
        <f t="shared" si="0"/>
        <v>25.319453040745977</v>
      </c>
      <c r="N12" s="97">
        <f t="shared" si="1"/>
        <v>20.264105028373287</v>
      </c>
      <c r="O12" s="97">
        <f t="shared" si="2"/>
        <v>6.3408455629154927</v>
      </c>
      <c r="P12" s="97">
        <f t="shared" si="3"/>
        <v>1.7392861287092969</v>
      </c>
      <c r="Q12" s="97">
        <f t="shared" si="4"/>
        <v>0.87819986586279408</v>
      </c>
      <c r="R12" s="97">
        <f t="shared" si="5"/>
        <v>0.94531403194428809</v>
      </c>
      <c r="S12" s="97">
        <f t="shared" si="6"/>
        <v>0.80360302390446225</v>
      </c>
      <c r="T12" s="97">
        <f t="shared" si="7"/>
        <v>0.81288097095492517</v>
      </c>
      <c r="U12" s="97">
        <f t="shared" si="8"/>
        <v>0.59472896016335808</v>
      </c>
      <c r="V12" s="97">
        <f t="shared" si="9"/>
        <v>4.8380344220425258</v>
      </c>
      <c r="W12" s="97"/>
      <c r="X12" s="97">
        <f t="shared" si="10"/>
        <v>8.7966292356186084</v>
      </c>
      <c r="Y12" s="97">
        <f t="shared" si="11"/>
        <v>50.569049610209952</v>
      </c>
      <c r="Z12" s="97">
        <f t="shared" si="11"/>
        <v>28.122445407135089</v>
      </c>
      <c r="AA12" s="97">
        <f t="shared" si="11"/>
        <v>2.1866349690720774</v>
      </c>
      <c r="AB12" s="97">
        <f t="shared" si="11"/>
        <v>1.1250769754962195</v>
      </c>
      <c r="AC12" s="97">
        <f t="shared" si="11"/>
        <v>4.0317937621462558</v>
      </c>
      <c r="AD12" s="97">
        <f t="shared" si="11"/>
        <v>2.96154039247965</v>
      </c>
      <c r="AE12" s="97">
        <f t="shared" si="11"/>
        <v>1.7902104856016903</v>
      </c>
      <c r="AF12" s="97">
        <f t="shared" si="11"/>
        <v>0.41661916224043671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1.1922747676435301</v>
      </c>
      <c r="C13" s="69">
        <f>'Basic T2'!O13</f>
        <v>14.223696190519991</v>
      </c>
      <c r="D13" s="69">
        <f>'Basic T2'!Z13</f>
        <v>22.213140279944028</v>
      </c>
      <c r="E13" s="69">
        <f>'Basic T2'!AK13</f>
        <v>2.3085960295606038</v>
      </c>
      <c r="F13" s="69">
        <f>'Basic T2'!AV13</f>
        <v>3.6102098547018939</v>
      </c>
      <c r="G13" s="69">
        <f>'Basic T2'!BG13</f>
        <v>7.91576276332622</v>
      </c>
      <c r="H13" s="69">
        <f>'Basic T2'!BR13</f>
        <v>4.9046833774168688</v>
      </c>
      <c r="I13" s="69">
        <f>'Basic T2'!CC13</f>
        <v>2.9324727723807413</v>
      </c>
      <c r="J13" s="69">
        <f>'Basic T2'!CN13</f>
        <v>0.65202144132889039</v>
      </c>
      <c r="K13" s="309">
        <f t="shared" si="12"/>
        <v>59.952857476822764</v>
      </c>
      <c r="L13" s="97"/>
      <c r="M13" s="97">
        <f t="shared" si="0"/>
        <v>8.3160437600493147</v>
      </c>
      <c r="N13" s="97">
        <f t="shared" si="1"/>
        <v>13.812029091022637</v>
      </c>
      <c r="O13" s="97">
        <f t="shared" si="2"/>
        <v>12.136862544726107</v>
      </c>
      <c r="P13" s="97">
        <f t="shared" si="3"/>
        <v>4.4498469040888144</v>
      </c>
      <c r="Q13" s="97">
        <f t="shared" si="4"/>
        <v>6.8288245953242095</v>
      </c>
      <c r="R13" s="97">
        <f t="shared" si="5"/>
        <v>4.4975183770005538</v>
      </c>
      <c r="S13" s="97">
        <f t="shared" si="6"/>
        <v>3.2250559947692126</v>
      </c>
      <c r="T13" s="97">
        <f t="shared" si="7"/>
        <v>3.2267047606106645</v>
      </c>
      <c r="U13" s="97">
        <f t="shared" si="8"/>
        <v>2.2555066084804642</v>
      </c>
      <c r="V13" s="97">
        <f t="shared" si="9"/>
        <v>7.0288005858214611</v>
      </c>
      <c r="W13" s="97"/>
      <c r="X13" s="97">
        <f t="shared" si="10"/>
        <v>1.9886871415669434</v>
      </c>
      <c r="Y13" s="97">
        <f t="shared" si="11"/>
        <v>23.724801100629346</v>
      </c>
      <c r="Z13" s="97">
        <f t="shared" si="11"/>
        <v>37.051011769591511</v>
      </c>
      <c r="AA13" s="97">
        <f t="shared" si="11"/>
        <v>3.8506855664937847</v>
      </c>
      <c r="AB13" s="97">
        <f t="shared" si="11"/>
        <v>6.0217477642288673</v>
      </c>
      <c r="AC13" s="97">
        <f t="shared" si="11"/>
        <v>13.203311896161718</v>
      </c>
      <c r="AD13" s="97">
        <f t="shared" si="11"/>
        <v>8.1809001002378832</v>
      </c>
      <c r="AE13" s="97">
        <f t="shared" si="11"/>
        <v>4.8912977559316655</v>
      </c>
      <c r="AF13" s="97">
        <f t="shared" si="11"/>
        <v>1.0875569051582838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0.37035338715224092</v>
      </c>
      <c r="C14" s="69">
        <f>'Basic T2'!O14</f>
        <v>2.1238659368728472</v>
      </c>
      <c r="D14" s="69">
        <f>'Basic T2'!Z14</f>
        <v>4.0302871790951391</v>
      </c>
      <c r="E14" s="69">
        <f>'Basic T2'!AK14</f>
        <v>0.77290585234504616</v>
      </c>
      <c r="F14" s="69">
        <f>'Basic T2'!AV14</f>
        <v>1.7805967354498167</v>
      </c>
      <c r="G14" s="69">
        <f>'Basic T2'!BG14</f>
        <v>2.6946280285717785</v>
      </c>
      <c r="H14" s="69">
        <f>'Basic T2'!BR14</f>
        <v>1.9928890887657627</v>
      </c>
      <c r="I14" s="69">
        <f>'Basic T2'!CC14</f>
        <v>1.4420598102670861</v>
      </c>
      <c r="J14" s="69">
        <f>'Basic T2'!CN14</f>
        <v>0.33484265434490468</v>
      </c>
      <c r="K14" s="309">
        <f t="shared" si="12"/>
        <v>15.54242867286462</v>
      </c>
      <c r="L14" s="97"/>
      <c r="M14" s="97">
        <f t="shared" si="0"/>
        <v>2.5831922790144555</v>
      </c>
      <c r="N14" s="97">
        <f t="shared" si="1"/>
        <v>2.062396279602158</v>
      </c>
      <c r="O14" s="97">
        <f t="shared" si="2"/>
        <v>2.2020768289395996</v>
      </c>
      <c r="P14" s="97">
        <f t="shared" si="3"/>
        <v>1.4897854237687207</v>
      </c>
      <c r="Q14" s="97">
        <f t="shared" si="4"/>
        <v>3.3680542879127833</v>
      </c>
      <c r="R14" s="97">
        <f t="shared" si="5"/>
        <v>1.5310134272631815</v>
      </c>
      <c r="S14" s="97">
        <f t="shared" si="6"/>
        <v>1.3104166789292633</v>
      </c>
      <c r="T14" s="97">
        <f t="shared" si="7"/>
        <v>1.5867500284057119</v>
      </c>
      <c r="U14" s="97">
        <f t="shared" si="8"/>
        <v>1.1583051902968278</v>
      </c>
      <c r="V14" s="97">
        <f t="shared" si="9"/>
        <v>1.8221755619096571</v>
      </c>
      <c r="W14" s="97"/>
      <c r="X14" s="97">
        <f t="shared" si="10"/>
        <v>2.3828540246019427</v>
      </c>
      <c r="Y14" s="97">
        <f t="shared" si="11"/>
        <v>13.664955339836204</v>
      </c>
      <c r="Z14" s="97">
        <f t="shared" si="11"/>
        <v>25.930871319561398</v>
      </c>
      <c r="AA14" s="97">
        <f t="shared" si="11"/>
        <v>4.9728769461522777</v>
      </c>
      <c r="AB14" s="97">
        <f t="shared" si="11"/>
        <v>11.456360990470838</v>
      </c>
      <c r="AC14" s="97">
        <f t="shared" si="11"/>
        <v>17.337239148964564</v>
      </c>
      <c r="AD14" s="97">
        <f t="shared" si="11"/>
        <v>12.822250181820868</v>
      </c>
      <c r="AE14" s="97">
        <f t="shared" si="11"/>
        <v>9.2782141106734795</v>
      </c>
      <c r="AF14" s="97">
        <f t="shared" si="11"/>
        <v>2.1543779379184369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8.2908199684855133E-2</v>
      </c>
      <c r="C15" s="69">
        <f>'Basic T2'!O15</f>
        <v>1.8446312712577537</v>
      </c>
      <c r="D15" s="69">
        <f>'Basic T2'!Z15</f>
        <v>4.9224743770518371</v>
      </c>
      <c r="E15" s="69">
        <f>'Basic T2'!AK15</f>
        <v>2.3614306123431388</v>
      </c>
      <c r="F15" s="69">
        <f>'Basic T2'!AV15</f>
        <v>0.80795724427100257</v>
      </c>
      <c r="G15" s="69">
        <f>'Basic T2'!BG15</f>
        <v>2.9591251179530045</v>
      </c>
      <c r="H15" s="69">
        <f>'Basic T2'!BR15</f>
        <v>1.9535164217675209</v>
      </c>
      <c r="I15" s="69">
        <f>'Basic T2'!CC15</f>
        <v>0.58933350304175525</v>
      </c>
      <c r="J15" s="69">
        <f>'Basic T2'!CN15</f>
        <v>0.11213207704345877</v>
      </c>
      <c r="K15" s="309">
        <f t="shared" si="12"/>
        <v>15.633508824414326</v>
      </c>
      <c r="L15" s="97"/>
      <c r="M15" s="97">
        <f t="shared" si="0"/>
        <v>0.57827963432360519</v>
      </c>
      <c r="N15" s="97">
        <f t="shared" si="1"/>
        <v>1.791243319567186</v>
      </c>
      <c r="O15" s="97">
        <f t="shared" si="2"/>
        <v>2.6895519562425849</v>
      </c>
      <c r="P15" s="97">
        <f t="shared" si="3"/>
        <v>4.5516862045178446</v>
      </c>
      <c r="Q15" s="97">
        <f t="shared" si="4"/>
        <v>1.528276339521482</v>
      </c>
      <c r="R15" s="97">
        <f t="shared" si="5"/>
        <v>1.6812933883639052</v>
      </c>
      <c r="S15" s="97">
        <f t="shared" si="6"/>
        <v>1.2845273307365963</v>
      </c>
      <c r="T15" s="97">
        <f t="shared" si="7"/>
        <v>0.64846474885029004</v>
      </c>
      <c r="U15" s="97">
        <f t="shared" si="8"/>
        <v>0.38789313473908826</v>
      </c>
      <c r="V15" s="97">
        <f t="shared" si="9"/>
        <v>1.8328536888499245</v>
      </c>
      <c r="W15" s="97"/>
      <c r="X15" s="97">
        <f t="shared" si="10"/>
        <v>0.5303236823929135</v>
      </c>
      <c r="Y15" s="97">
        <f t="shared" si="11"/>
        <v>11.799214699498906</v>
      </c>
      <c r="Z15" s="97">
        <f t="shared" si="11"/>
        <v>31.486689471557238</v>
      </c>
      <c r="AA15" s="97">
        <f t="shared" si="11"/>
        <v>15.104930306211054</v>
      </c>
      <c r="AB15" s="97">
        <f t="shared" si="11"/>
        <v>5.16811199165502</v>
      </c>
      <c r="AC15" s="97">
        <f t="shared" si="11"/>
        <v>18.928093182330496</v>
      </c>
      <c r="AD15" s="97">
        <f t="shared" si="11"/>
        <v>12.495700381201564</v>
      </c>
      <c r="AE15" s="97">
        <f t="shared" si="11"/>
        <v>3.7696815837108355</v>
      </c>
      <c r="AF15" s="97">
        <f t="shared" si="11"/>
        <v>0.71725470144198133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3.8792816954604376E-2</v>
      </c>
      <c r="C16" s="69">
        <f>'Basic T2'!O16</f>
        <v>0.82683097537157946</v>
      </c>
      <c r="D16" s="69">
        <f>'Basic T2'!Z16</f>
        <v>3.3677377518206963</v>
      </c>
      <c r="E16" s="69">
        <f>'Basic T2'!AK16</f>
        <v>0.87412509328841004</v>
      </c>
      <c r="F16" s="69">
        <f>'Basic T2'!AV16</f>
        <v>0.69788838544784726</v>
      </c>
      <c r="G16" s="69">
        <f>'Basic T2'!BG16</f>
        <v>2.347478641623939</v>
      </c>
      <c r="H16" s="69">
        <f>'Basic T2'!BR16</f>
        <v>2.4159720042542676</v>
      </c>
      <c r="I16" s="69">
        <f>'Basic T2'!CC16</f>
        <v>1.3176946597585339</v>
      </c>
      <c r="J16" s="69">
        <f>'Basic T2'!CN16</f>
        <v>0.16740171573174881</v>
      </c>
      <c r="K16" s="309">
        <f t="shared" si="12"/>
        <v>12.053922044251626</v>
      </c>
      <c r="L16" s="97"/>
      <c r="M16" s="97">
        <f t="shared" si="0"/>
        <v>0.27057753139209745</v>
      </c>
      <c r="N16" s="97">
        <f t="shared" si="1"/>
        <v>0.80290054935245192</v>
      </c>
      <c r="O16" s="97">
        <f t="shared" si="2"/>
        <v>1.8400716722361468</v>
      </c>
      <c r="P16" s="97">
        <f t="shared" si="3"/>
        <v>1.6848867408370751</v>
      </c>
      <c r="Q16" s="97">
        <f t="shared" si="4"/>
        <v>1.3200776584027369</v>
      </c>
      <c r="R16" s="97">
        <f t="shared" si="5"/>
        <v>1.3337727071905754</v>
      </c>
      <c r="S16" s="97">
        <f t="shared" si="6"/>
        <v>1.5886132490000631</v>
      </c>
      <c r="T16" s="97">
        <f t="shared" si="7"/>
        <v>1.4499066015955737</v>
      </c>
      <c r="U16" s="97">
        <f t="shared" si="8"/>
        <v>0.57908475422892125</v>
      </c>
      <c r="V16" s="97">
        <f t="shared" si="9"/>
        <v>1.4131872589865433</v>
      </c>
      <c r="W16" s="97"/>
      <c r="X16" s="97">
        <f t="shared" si="10"/>
        <v>0.32182734227242005</v>
      </c>
      <c r="Y16" s="97">
        <f t="shared" si="11"/>
        <v>6.8594352305927293</v>
      </c>
      <c r="Z16" s="97">
        <f t="shared" si="11"/>
        <v>27.938937546279639</v>
      </c>
      <c r="AA16" s="97">
        <f t="shared" si="11"/>
        <v>7.2517898330466641</v>
      </c>
      <c r="AB16" s="97">
        <f t="shared" si="11"/>
        <v>5.7897204153619191</v>
      </c>
      <c r="AC16" s="97">
        <f t="shared" si="11"/>
        <v>19.47481187455849</v>
      </c>
      <c r="AD16" s="97">
        <f t="shared" si="11"/>
        <v>20.043036576683491</v>
      </c>
      <c r="AE16" s="97">
        <f t="shared" si="11"/>
        <v>10.931667343799747</v>
      </c>
      <c r="AF16" s="97">
        <f t="shared" si="11"/>
        <v>1.3887738374049026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0.26872691576348107</v>
      </c>
      <c r="C17" s="69">
        <f>'Basic T2'!O17</f>
        <v>4.0384572218783426</v>
      </c>
      <c r="D17" s="69">
        <f>'Basic T2'!Z17</f>
        <v>7.0718803343241374</v>
      </c>
      <c r="E17" s="69">
        <f>'Basic T2'!AK17</f>
        <v>0.94056771652420867</v>
      </c>
      <c r="F17" s="69">
        <f>'Basic T2'!AV17</f>
        <v>1.107700926699984</v>
      </c>
      <c r="G17" s="69">
        <f>'Basic T2'!BG17</f>
        <v>2.5202345050498671</v>
      </c>
      <c r="H17" s="69">
        <f>'Basic T2'!BR17</f>
        <v>1.1481093103933935</v>
      </c>
      <c r="I17" s="69">
        <f>'Basic T2'!CC17</f>
        <v>0.9399306977911237</v>
      </c>
      <c r="J17" s="69">
        <f>'Basic T2'!CN17</f>
        <v>0.32504402352114481</v>
      </c>
      <c r="K17" s="309">
        <f t="shared" si="12"/>
        <v>18.36065165194568</v>
      </c>
      <c r="L17" s="97"/>
      <c r="M17" s="97">
        <f t="shared" si="0"/>
        <v>1.8743538416140875</v>
      </c>
      <c r="N17" s="97">
        <f t="shared" si="1"/>
        <v>3.9215748061752533</v>
      </c>
      <c r="O17" s="97">
        <f t="shared" si="2"/>
        <v>3.8639489270204184</v>
      </c>
      <c r="P17" s="97">
        <f t="shared" si="3"/>
        <v>1.812955704622667</v>
      </c>
      <c r="Q17" s="97">
        <f t="shared" si="4"/>
        <v>2.095250868217708</v>
      </c>
      <c r="R17" s="97">
        <f t="shared" si="5"/>
        <v>1.4319278305467766</v>
      </c>
      <c r="S17" s="97">
        <f t="shared" si="6"/>
        <v>0.75493493243281606</v>
      </c>
      <c r="T17" s="97">
        <f t="shared" si="7"/>
        <v>1.0342393920147008</v>
      </c>
      <c r="U17" s="97">
        <f t="shared" si="8"/>
        <v>1.1244092550159162</v>
      </c>
      <c r="V17" s="97">
        <f t="shared" si="9"/>
        <v>2.1525806194834072</v>
      </c>
      <c r="W17" s="97"/>
      <c r="X17" s="97">
        <f t="shared" si="10"/>
        <v>1.4636022776185291</v>
      </c>
      <c r="Y17" s="97">
        <f t="shared" si="11"/>
        <v>21.995173692271354</v>
      </c>
      <c r="Z17" s="97">
        <f t="shared" si="11"/>
        <v>38.516499677584861</v>
      </c>
      <c r="AA17" s="97">
        <f t="shared" si="11"/>
        <v>5.1227360245927684</v>
      </c>
      <c r="AB17" s="97">
        <f t="shared" si="11"/>
        <v>6.0330153182912811</v>
      </c>
      <c r="AC17" s="97">
        <f t="shared" si="11"/>
        <v>13.726280269484867</v>
      </c>
      <c r="AD17" s="97">
        <f t="shared" si="11"/>
        <v>6.2530967427385846</v>
      </c>
      <c r="AE17" s="97">
        <f t="shared" si="11"/>
        <v>5.1192665467923035</v>
      </c>
      <c r="AF17" s="97">
        <f t="shared" si="11"/>
        <v>1.7703294506254623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0.83700043141328395</v>
      </c>
      <c r="C18" s="69">
        <f>'Basic T2'!O18</f>
        <v>8.3313841905923134</v>
      </c>
      <c r="D18" s="69">
        <f>'Basic T2'!Z18</f>
        <v>15.855363604566049</v>
      </c>
      <c r="E18" s="69">
        <f>'Basic T2'!AK18</f>
        <v>4.5271806584515959</v>
      </c>
      <c r="F18" s="69">
        <f>'Basic T2'!AV18</f>
        <v>4.0885823292334749</v>
      </c>
      <c r="G18" s="69">
        <f>'Basic T2'!BG18</f>
        <v>10.837865531534705</v>
      </c>
      <c r="H18" s="69">
        <f>'Basic T2'!BR18</f>
        <v>7.9578495794770694</v>
      </c>
      <c r="I18" s="69">
        <f>'Basic T2'!CC18</f>
        <v>4.3796745158139041</v>
      </c>
      <c r="J18" s="69">
        <f>'Basic T2'!CN18</f>
        <v>0.92965487448378492</v>
      </c>
      <c r="K18" s="309">
        <f t="shared" si="12"/>
        <v>57.744555715566179</v>
      </c>
      <c r="L18" s="97"/>
      <c r="M18" s="97">
        <f t="shared" si="0"/>
        <v>5.8380269411975885</v>
      </c>
      <c r="N18" s="97">
        <f t="shared" si="1"/>
        <v>8.0902544083894874</v>
      </c>
      <c r="O18" s="97">
        <f t="shared" si="2"/>
        <v>8.6630870844955599</v>
      </c>
      <c r="P18" s="97">
        <f t="shared" si="3"/>
        <v>8.7261957394494232</v>
      </c>
      <c r="Q18" s="97">
        <f t="shared" si="4"/>
        <v>7.7336810583225644</v>
      </c>
      <c r="R18" s="97">
        <f t="shared" si="5"/>
        <v>6.1577766859521308</v>
      </c>
      <c r="S18" s="97">
        <f t="shared" si="6"/>
        <v>5.2326538772989686</v>
      </c>
      <c r="T18" s="97">
        <f t="shared" si="7"/>
        <v>4.8191126421367825</v>
      </c>
      <c r="U18" s="97">
        <f t="shared" si="8"/>
        <v>3.215910674242032</v>
      </c>
      <c r="V18" s="97">
        <f t="shared" si="9"/>
        <v>6.7699019550232302</v>
      </c>
      <c r="W18" s="97"/>
      <c r="X18" s="97">
        <f t="shared" si="10"/>
        <v>1.4494880444420046</v>
      </c>
      <c r="Y18" s="97">
        <f t="shared" si="11"/>
        <v>14.427999466530531</v>
      </c>
      <c r="Z18" s="97">
        <f t="shared" si="11"/>
        <v>27.457763607473606</v>
      </c>
      <c r="AA18" s="97">
        <f t="shared" si="11"/>
        <v>7.8400129715279903</v>
      </c>
      <c r="AB18" s="97">
        <f t="shared" si="11"/>
        <v>7.080463739945821</v>
      </c>
      <c r="AC18" s="97">
        <f t="shared" si="11"/>
        <v>18.768636102975758</v>
      </c>
      <c r="AD18" s="97">
        <f t="shared" si="11"/>
        <v>13.781125304132999</v>
      </c>
      <c r="AE18" s="97">
        <f t="shared" si="11"/>
        <v>7.5845669977737433</v>
      </c>
      <c r="AF18" s="97">
        <f t="shared" si="11"/>
        <v>1.609943765197553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0.47787385503151109</v>
      </c>
      <c r="C19" s="69">
        <f>'Basic T2'!O19</f>
        <v>5.0955719939186981</v>
      </c>
      <c r="D19" s="69">
        <f>'Basic T2'!Z19</f>
        <v>14.801116530906171</v>
      </c>
      <c r="E19" s="69">
        <f>'Basic T2'!AK19</f>
        <v>5.9151138812448503</v>
      </c>
      <c r="F19" s="69">
        <f>'Basic T2'!AV19</f>
        <v>5.1750619939381419</v>
      </c>
      <c r="G19" s="69">
        <f>'Basic T2'!BG19</f>
        <v>15.06387860523931</v>
      </c>
      <c r="H19" s="69">
        <f>'Basic T2'!BR19</f>
        <v>15.094586341357314</v>
      </c>
      <c r="I19" s="69">
        <f>'Basic T2'!CC19</f>
        <v>7.2265489790619419</v>
      </c>
      <c r="J19" s="69">
        <f>'Basic T2'!CN19</f>
        <v>1.6656882351546629</v>
      </c>
      <c r="K19" s="309">
        <f t="shared" si="12"/>
        <v>70.515440415852595</v>
      </c>
      <c r="L19" s="97"/>
      <c r="M19" s="97">
        <f t="shared" si="0"/>
        <v>3.3331409823257054</v>
      </c>
      <c r="N19" s="97">
        <f t="shared" si="1"/>
        <v>4.9480941994749053</v>
      </c>
      <c r="O19" s="97">
        <f t="shared" si="2"/>
        <v>8.0870653397113532</v>
      </c>
      <c r="P19" s="97">
        <f t="shared" si="3"/>
        <v>11.401453894382692</v>
      </c>
      <c r="Q19" s="97">
        <f t="shared" si="4"/>
        <v>9.7887912472751317</v>
      </c>
      <c r="R19" s="97">
        <f t="shared" si="5"/>
        <v>8.5588809166762534</v>
      </c>
      <c r="S19" s="97">
        <f t="shared" si="6"/>
        <v>9.9253881286001508</v>
      </c>
      <c r="T19" s="97">
        <f t="shared" si="7"/>
        <v>7.9516305191793908</v>
      </c>
      <c r="U19" s="97">
        <f t="shared" si="8"/>
        <v>5.7620356999340236</v>
      </c>
      <c r="V19" s="97">
        <f t="shared" si="9"/>
        <v>8.2671450496919618</v>
      </c>
      <c r="W19" s="97"/>
      <c r="X19" s="97">
        <f t="shared" si="10"/>
        <v>0.6776868331436815</v>
      </c>
      <c r="Y19" s="97">
        <f t="shared" si="11"/>
        <v>7.2261790664121861</v>
      </c>
      <c r="Z19" s="97">
        <f t="shared" si="11"/>
        <v>20.989894473634642</v>
      </c>
      <c r="AA19" s="97">
        <f t="shared" si="11"/>
        <v>8.3883952881262456</v>
      </c>
      <c r="AB19" s="97">
        <f t="shared" si="11"/>
        <v>7.3389061507935143</v>
      </c>
      <c r="AC19" s="97">
        <f t="shared" si="11"/>
        <v>21.362525024877808</v>
      </c>
      <c r="AD19" s="97">
        <f t="shared" si="11"/>
        <v>21.406072559909724</v>
      </c>
      <c r="AE19" s="97">
        <f t="shared" si="11"/>
        <v>10.24817959931133</v>
      </c>
      <c r="AF19" s="97">
        <f t="shared" si="11"/>
        <v>2.3621610037908791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4.6494422382978004E-2</v>
      </c>
      <c r="C20" s="69">
        <f>'Basic T2'!O20</f>
        <v>1.0143371502951533</v>
      </c>
      <c r="D20" s="69">
        <f>'Basic T2'!Z20</f>
        <v>2.9723431844618555</v>
      </c>
      <c r="E20" s="69">
        <f>'Basic T2'!AK20</f>
        <v>1.5068819804782172</v>
      </c>
      <c r="F20" s="69">
        <f>'Basic T2'!AV20</f>
        <v>1.1678906645438039</v>
      </c>
      <c r="G20" s="69">
        <f>'Basic T2'!BG20</f>
        <v>3.8359949971883389</v>
      </c>
      <c r="H20" s="69">
        <f>'Basic T2'!BR20</f>
        <v>3.923582813560734</v>
      </c>
      <c r="I20" s="69">
        <f>'Basic T2'!CC20</f>
        <v>3.0405485405641257</v>
      </c>
      <c r="J20" s="69">
        <f>'Basic T2'!CN20</f>
        <v>0.73571298349865677</v>
      </c>
      <c r="K20" s="309">
        <f t="shared" si="12"/>
        <v>18.243786736973863</v>
      </c>
      <c r="L20" s="97"/>
      <c r="M20" s="97">
        <f t="shared" si="0"/>
        <v>0.32429575935692623</v>
      </c>
      <c r="N20" s="97">
        <f t="shared" si="1"/>
        <v>0.9849798561726365</v>
      </c>
      <c r="O20" s="97">
        <f t="shared" si="2"/>
        <v>1.6240351526586549</v>
      </c>
      <c r="P20" s="97">
        <f t="shared" si="3"/>
        <v>2.9045333309935812</v>
      </c>
      <c r="Q20" s="97">
        <f t="shared" si="4"/>
        <v>2.209101635546006</v>
      </c>
      <c r="R20" s="97">
        <f t="shared" si="5"/>
        <v>2.1795067019779184</v>
      </c>
      <c r="S20" s="97">
        <f t="shared" si="6"/>
        <v>2.5799370316360388</v>
      </c>
      <c r="T20" s="97">
        <f t="shared" si="7"/>
        <v>3.3456243969627741</v>
      </c>
      <c r="U20" s="97">
        <f t="shared" si="8"/>
        <v>2.5450167602526239</v>
      </c>
      <c r="V20" s="97">
        <f t="shared" si="9"/>
        <v>2.1388795180282605</v>
      </c>
      <c r="W20" s="97"/>
      <c r="X20" s="97">
        <f t="shared" si="10"/>
        <v>0.25485072289707184</v>
      </c>
      <c r="Y20" s="97">
        <f t="shared" si="11"/>
        <v>5.5599046673761077</v>
      </c>
      <c r="Z20" s="97">
        <f t="shared" si="11"/>
        <v>16.292358748296159</v>
      </c>
      <c r="AA20" s="97">
        <f t="shared" si="11"/>
        <v>8.2596996018610938</v>
      </c>
      <c r="AB20" s="97">
        <f t="shared" si="11"/>
        <v>6.401580337358868</v>
      </c>
      <c r="AC20" s="97">
        <f t="shared" si="11"/>
        <v>21.026309134682549</v>
      </c>
      <c r="AD20" s="97">
        <f t="shared" si="11"/>
        <v>21.506405825326738</v>
      </c>
      <c r="AE20" s="97">
        <f t="shared" si="11"/>
        <v>16.666214006996601</v>
      </c>
      <c r="AF20" s="97">
        <f t="shared" si="11"/>
        <v>4.0326769552048116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3.9595824544305137E-2</v>
      </c>
      <c r="C21" s="69">
        <f>'Basic T2'!O21</f>
        <v>0.18472526417051977</v>
      </c>
      <c r="D21" s="69">
        <f>'Basic T2'!Z21</f>
        <v>1.6096613819068715</v>
      </c>
      <c r="E21" s="69">
        <f>'Basic T2'!AK21</f>
        <v>0.57344945857306306</v>
      </c>
      <c r="F21" s="69">
        <f>'Basic T2'!AV21</f>
        <v>0.90468367455826815</v>
      </c>
      <c r="G21" s="69">
        <f>'Basic T2'!BG21</f>
        <v>1.3418497529323696</v>
      </c>
      <c r="H21" s="69">
        <f>'Basic T2'!BR21</f>
        <v>1.8094576293624891</v>
      </c>
      <c r="I21" s="69">
        <f>'Basic T2'!CC21</f>
        <v>1.5008272322740481</v>
      </c>
      <c r="J21" s="69">
        <f>'Basic T2'!CN21</f>
        <v>0.79804754838569247</v>
      </c>
      <c r="K21" s="309">
        <f t="shared" si="12"/>
        <v>8.7622977667076274</v>
      </c>
      <c r="L21" s="97"/>
      <c r="M21" s="97">
        <f t="shared" si="0"/>
        <v>0.27617846033635557</v>
      </c>
      <c r="N21" s="97">
        <f t="shared" si="1"/>
        <v>0.17937888214109735</v>
      </c>
      <c r="O21" s="97">
        <f t="shared" si="2"/>
        <v>0.87949018866983908</v>
      </c>
      <c r="P21" s="97">
        <f t="shared" si="3"/>
        <v>1.105330800715459</v>
      </c>
      <c r="Q21" s="97">
        <f t="shared" si="4"/>
        <v>1.7112374007194422</v>
      </c>
      <c r="R21" s="97">
        <f t="shared" si="5"/>
        <v>0.76240207083354639</v>
      </c>
      <c r="S21" s="97">
        <f t="shared" si="6"/>
        <v>1.1898020169305603</v>
      </c>
      <c r="T21" s="97">
        <f t="shared" si="7"/>
        <v>1.6514139264458401</v>
      </c>
      <c r="U21" s="97">
        <f t="shared" si="8"/>
        <v>2.7606477412720722</v>
      </c>
      <c r="V21" s="97">
        <f t="shared" si="9"/>
        <v>1.0272812050632647</v>
      </c>
      <c r="W21" s="97"/>
      <c r="X21" s="97">
        <f t="shared" si="10"/>
        <v>0.45188859815686216</v>
      </c>
      <c r="Y21" s="97">
        <f t="shared" si="11"/>
        <v>2.1081829114776705</v>
      </c>
      <c r="Z21" s="97">
        <f t="shared" si="11"/>
        <v>18.370311358543233</v>
      </c>
      <c r="AA21" s="97">
        <f t="shared" si="11"/>
        <v>6.5445100570752768</v>
      </c>
      <c r="AB21" s="97">
        <f t="shared" si="11"/>
        <v>10.324731008293464</v>
      </c>
      <c r="AC21" s="97">
        <f t="shared" si="11"/>
        <v>15.313902684644331</v>
      </c>
      <c r="AD21" s="97">
        <f t="shared" si="11"/>
        <v>20.650492342745164</v>
      </c>
      <c r="AE21" s="97">
        <f t="shared" si="11"/>
        <v>17.128238188577029</v>
      </c>
      <c r="AF21" s="97">
        <f t="shared" si="11"/>
        <v>9.1077428504869591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3.5933351092843201E-2</v>
      </c>
      <c r="C22" s="69">
        <f>'Basic T2'!O22</f>
        <v>0.5894029264401569</v>
      </c>
      <c r="D22" s="69">
        <f>'Basic T2'!Z22</f>
        <v>1.5657535744966737</v>
      </c>
      <c r="E22" s="69">
        <f>'Basic T2'!AK22</f>
        <v>0.59925186226089255</v>
      </c>
      <c r="F22" s="69">
        <f>'Basic T2'!AV22</f>
        <v>2.3614244494750367</v>
      </c>
      <c r="G22" s="69">
        <f>'Basic T2'!BG22</f>
        <v>10.655322386977247</v>
      </c>
      <c r="H22" s="69">
        <f>'Basic T2'!BR22</f>
        <v>6.0432877271339924</v>
      </c>
      <c r="I22" s="69">
        <f>'Basic T2'!CC22</f>
        <v>2.6459055578388155</v>
      </c>
      <c r="J22" s="69">
        <f>'Basic T2'!CN22</f>
        <v>0.92017539325872189</v>
      </c>
      <c r="K22" s="309">
        <f t="shared" si="12"/>
        <v>25.41645722897438</v>
      </c>
      <c r="L22" s="97"/>
      <c r="M22" s="97">
        <f t="shared" si="0"/>
        <v>0.25063293147091326</v>
      </c>
      <c r="N22" s="97">
        <f t="shared" si="1"/>
        <v>0.57234422454489364</v>
      </c>
      <c r="O22" s="97">
        <f t="shared" si="2"/>
        <v>0.85549974803596673</v>
      </c>
      <c r="P22" s="97">
        <f t="shared" si="3"/>
        <v>1.1550652474086689</v>
      </c>
      <c r="Q22" s="97">
        <f t="shared" si="4"/>
        <v>4.4667080334881568</v>
      </c>
      <c r="R22" s="97">
        <f t="shared" si="5"/>
        <v>6.0540606990296464</v>
      </c>
      <c r="S22" s="97">
        <f t="shared" si="6"/>
        <v>3.9737409762775315</v>
      </c>
      <c r="T22" s="97">
        <f t="shared" si="7"/>
        <v>2.9113845966499694</v>
      </c>
      <c r="U22" s="97">
        <f t="shared" si="8"/>
        <v>3.183118757914067</v>
      </c>
      <c r="V22" s="97">
        <f t="shared" si="9"/>
        <v>2.9797947417199362</v>
      </c>
      <c r="W22" s="97"/>
      <c r="X22" s="97">
        <f t="shared" si="10"/>
        <v>0.14137828403511613</v>
      </c>
      <c r="Y22" s="97">
        <f t="shared" si="11"/>
        <v>2.3189814423398332</v>
      </c>
      <c r="Z22" s="97">
        <f t="shared" si="11"/>
        <v>6.1603926951382437</v>
      </c>
      <c r="AA22" s="97">
        <f t="shared" si="11"/>
        <v>2.357731673074225</v>
      </c>
      <c r="AB22" s="97">
        <f t="shared" si="11"/>
        <v>9.290926851847189</v>
      </c>
      <c r="AC22" s="97">
        <f t="shared" si="11"/>
        <v>41.922925335283701</v>
      </c>
      <c r="AD22" s="97">
        <f t="shared" si="11"/>
        <v>23.777065673199864</v>
      </c>
      <c r="AE22" s="97">
        <f t="shared" si="11"/>
        <v>10.410206009445419</v>
      </c>
      <c r="AF22" s="97">
        <f t="shared" si="11"/>
        <v>3.6203920356364057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1.0505436258920557E-2</v>
      </c>
      <c r="C23" s="69">
        <f>'Basic T2'!O23</f>
        <v>0.33568944858091643</v>
      </c>
      <c r="D23" s="69">
        <f>'Basic T2'!Z23</f>
        <v>1.0077799482933938</v>
      </c>
      <c r="E23" s="69">
        <f>'Basic T2'!AK23</f>
        <v>0.69562724632741479</v>
      </c>
      <c r="F23" s="69">
        <f>'Basic T2'!AV23</f>
        <v>0.96352802511271263</v>
      </c>
      <c r="G23" s="69">
        <f>'Basic T2'!BG23</f>
        <v>8.4038048025740615</v>
      </c>
      <c r="H23" s="69">
        <f>'Basic T2'!BR23</f>
        <v>7.5198099772692855</v>
      </c>
      <c r="I23" s="69">
        <f>'Basic T2'!CC23</f>
        <v>3.546965166018528</v>
      </c>
      <c r="J23" s="69">
        <f>'Basic T2'!CN23</f>
        <v>1.5440344903442473</v>
      </c>
      <c r="K23" s="309">
        <f t="shared" si="12"/>
        <v>24.02774454077948</v>
      </c>
      <c r="L23" s="97"/>
      <c r="M23" s="97">
        <f t="shared" si="0"/>
        <v>7.3274776937753958E-2</v>
      </c>
      <c r="N23" s="97">
        <f t="shared" si="1"/>
        <v>0.32597380928588732</v>
      </c>
      <c r="O23" s="97">
        <f t="shared" si="2"/>
        <v>0.5506329385949803</v>
      </c>
      <c r="P23" s="97">
        <f t="shared" si="3"/>
        <v>1.3408299714779592</v>
      </c>
      <c r="Q23" s="97">
        <f t="shared" si="4"/>
        <v>1.8225433260076136</v>
      </c>
      <c r="R23" s="97">
        <f t="shared" si="5"/>
        <v>4.7748104214811367</v>
      </c>
      <c r="S23" s="97">
        <f t="shared" si="6"/>
        <v>4.9446225944742332</v>
      </c>
      <c r="T23" s="97">
        <f t="shared" si="7"/>
        <v>3.902852737357386</v>
      </c>
      <c r="U23" s="97">
        <f t="shared" si="8"/>
        <v>5.3412047149789119</v>
      </c>
      <c r="V23" s="97">
        <f t="shared" si="9"/>
        <v>2.8169837437604888</v>
      </c>
      <c r="W23" s="97"/>
      <c r="X23" s="97">
        <f t="shared" si="10"/>
        <v>4.3722107337585962E-2</v>
      </c>
      <c r="Y23" s="97">
        <f t="shared" si="11"/>
        <v>1.3970909671159106</v>
      </c>
      <c r="Z23" s="97">
        <f t="shared" si="11"/>
        <v>4.1942344883141516</v>
      </c>
      <c r="AA23" s="97">
        <f t="shared" si="11"/>
        <v>2.8951000587958142</v>
      </c>
      <c r="AB23" s="97">
        <f t="shared" si="11"/>
        <v>4.0100643798564999</v>
      </c>
      <c r="AC23" s="97">
        <f t="shared" si="11"/>
        <v>34.975420969335126</v>
      </c>
      <c r="AD23" s="97">
        <f t="shared" si="11"/>
        <v>31.296362271984336</v>
      </c>
      <c r="AE23" s="97">
        <f t="shared" si="11"/>
        <v>14.76195637088899</v>
      </c>
      <c r="AF23" s="97">
        <f t="shared" si="11"/>
        <v>6.4260483863715887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6.2736500472032428E-2</v>
      </c>
      <c r="C24" s="69">
        <f>'Basic T2'!O24</f>
        <v>0.64214395110757383</v>
      </c>
      <c r="D24" s="69">
        <f>'Basic T2'!Z24</f>
        <v>1.5873817150900207</v>
      </c>
      <c r="E24" s="69">
        <f>'Basic T2'!AK24</f>
        <v>0.59258316598089045</v>
      </c>
      <c r="F24" s="69">
        <f>'Basic T2'!AV24</f>
        <v>0.72720449400325571</v>
      </c>
      <c r="G24" s="69">
        <f>'Basic T2'!BG24</f>
        <v>4.3397253369667688</v>
      </c>
      <c r="H24" s="69">
        <f>'Basic T2'!BR24</f>
        <v>3.782821627561205</v>
      </c>
      <c r="I24" s="69">
        <f>'Basic T2'!CC24</f>
        <v>3.1477376547271576</v>
      </c>
      <c r="J24" s="69">
        <f>'Basic T2'!CN24</f>
        <v>1.1789696811171173</v>
      </c>
      <c r="K24" s="309">
        <f t="shared" si="12"/>
        <v>16.061304127026023</v>
      </c>
      <c r="L24" s="97"/>
      <c r="M24" s="97">
        <f t="shared" si="0"/>
        <v>0.43758326305011708</v>
      </c>
      <c r="N24" s="97">
        <f t="shared" si="1"/>
        <v>0.62355880036536293</v>
      </c>
      <c r="O24" s="97">
        <f t="shared" si="2"/>
        <v>0.86731697721524081</v>
      </c>
      <c r="P24" s="97">
        <f t="shared" si="3"/>
        <v>1.1422112542821521</v>
      </c>
      <c r="Q24" s="97">
        <f t="shared" si="4"/>
        <v>1.3755299925327422</v>
      </c>
      <c r="R24" s="97">
        <f t="shared" si="5"/>
        <v>2.4657124067146072</v>
      </c>
      <c r="S24" s="97">
        <f t="shared" si="6"/>
        <v>2.4873800464433082</v>
      </c>
      <c r="T24" s="97">
        <f t="shared" si="7"/>
        <v>3.4635684161581173</v>
      </c>
      <c r="U24" s="97">
        <f t="shared" si="8"/>
        <v>4.0783534687725584</v>
      </c>
      <c r="V24" s="97">
        <f t="shared" si="9"/>
        <v>1.8830078933391967</v>
      </c>
      <c r="W24" s="97"/>
      <c r="X24" s="97">
        <f t="shared" si="10"/>
        <v>0.39060651598313872</v>
      </c>
      <c r="Y24" s="97">
        <f t="shared" ref="Y24:AG32" si="13">IF($K24&gt;0,C24/$K24*100,0)</f>
        <v>3.9980810152710546</v>
      </c>
      <c r="Z24" s="97">
        <f t="shared" si="13"/>
        <v>9.8832678998896881</v>
      </c>
      <c r="AA24" s="97">
        <f t="shared" si="13"/>
        <v>3.6895084066290917</v>
      </c>
      <c r="AB24" s="97">
        <f t="shared" si="13"/>
        <v>4.5276802447168896</v>
      </c>
      <c r="AC24" s="97">
        <f t="shared" si="13"/>
        <v>27.01975694280269</v>
      </c>
      <c r="AD24" s="97">
        <f t="shared" si="13"/>
        <v>23.552393987708193</v>
      </c>
      <c r="AE24" s="97">
        <f t="shared" si="13"/>
        <v>19.598269417179672</v>
      </c>
      <c r="AF24" s="97">
        <f t="shared" si="13"/>
        <v>7.3404355698195731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6.2323241052304496E-2</v>
      </c>
      <c r="C25" s="69">
        <f>'Basic T2'!O25</f>
        <v>3.0623006453952022</v>
      </c>
      <c r="D25" s="69">
        <f>'Basic T2'!Z25</f>
        <v>8.2811402627220385</v>
      </c>
      <c r="E25" s="69">
        <f>'Basic T2'!AK25</f>
        <v>6.6005679217239779</v>
      </c>
      <c r="F25" s="69">
        <f>'Basic T2'!AV25</f>
        <v>3.9578989532916502</v>
      </c>
      <c r="G25" s="69">
        <f>'Basic T2'!BG25</f>
        <v>21.760197461823843</v>
      </c>
      <c r="H25" s="69">
        <f>'Basic T2'!BR25</f>
        <v>13.770964032989179</v>
      </c>
      <c r="I25" s="69">
        <f>'Basic T2'!CC25</f>
        <v>2.4811712276787969</v>
      </c>
      <c r="J25" s="69">
        <f>'Basic T2'!CN25</f>
        <v>0.54933157367590957</v>
      </c>
      <c r="K25" s="309">
        <f t="shared" si="12"/>
        <v>60.525895320352902</v>
      </c>
      <c r="L25" s="97"/>
      <c r="M25" s="97">
        <f t="shared" si="0"/>
        <v>0.43470080381171311</v>
      </c>
      <c r="N25" s="97">
        <f t="shared" si="1"/>
        <v>2.9736704885363308</v>
      </c>
      <c r="O25" s="97">
        <f t="shared" si="2"/>
        <v>4.5246669230735028</v>
      </c>
      <c r="P25" s="97">
        <f t="shared" si="3"/>
        <v>12.722674887949834</v>
      </c>
      <c r="Q25" s="97">
        <f t="shared" si="4"/>
        <v>7.486489374806089</v>
      </c>
      <c r="R25" s="97">
        <f t="shared" si="5"/>
        <v>12.363544853204983</v>
      </c>
      <c r="S25" s="97">
        <f t="shared" si="6"/>
        <v>9.0550452885163271</v>
      </c>
      <c r="T25" s="97">
        <f t="shared" si="7"/>
        <v>2.7301215164366783</v>
      </c>
      <c r="U25" s="97">
        <f t="shared" si="8"/>
        <v>1.9002764573933764</v>
      </c>
      <c r="V25" s="97">
        <f t="shared" si="9"/>
        <v>7.0959828503508806</v>
      </c>
      <c r="W25" s="97"/>
      <c r="X25" s="97">
        <f t="shared" si="10"/>
        <v>0.1029695483601499</v>
      </c>
      <c r="Y25" s="97">
        <f t="shared" si="13"/>
        <v>5.0594883878825492</v>
      </c>
      <c r="Z25" s="97">
        <f t="shared" si="13"/>
        <v>13.681978959404766</v>
      </c>
      <c r="AA25" s="97">
        <f t="shared" si="13"/>
        <v>10.905361889796646</v>
      </c>
      <c r="AB25" s="97">
        <f t="shared" si="13"/>
        <v>6.5391828280163198</v>
      </c>
      <c r="AC25" s="97">
        <f t="shared" si="13"/>
        <v>35.951880342539255</v>
      </c>
      <c r="AD25" s="97">
        <f t="shared" si="13"/>
        <v>22.752185589493376</v>
      </c>
      <c r="AE25" s="97">
        <f t="shared" si="13"/>
        <v>4.0993548538958322</v>
      </c>
      <c r="AF25" s="97">
        <f t="shared" si="13"/>
        <v>0.90759760061110084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3.7770437838699177E-2</v>
      </c>
      <c r="C26" s="69">
        <f>'Basic T2'!O26</f>
        <v>0.54338192150531073</v>
      </c>
      <c r="D26" s="69">
        <f>'Basic T2'!Z26</f>
        <v>2.4965278355164009</v>
      </c>
      <c r="E26" s="69">
        <f>'Basic T2'!AK26</f>
        <v>1.5033272698976183</v>
      </c>
      <c r="F26" s="69">
        <f>'Basic T2'!AV26</f>
        <v>1.9996018259917412</v>
      </c>
      <c r="G26" s="69">
        <f>'Basic T2'!BG26</f>
        <v>5.5196196703815703</v>
      </c>
      <c r="H26" s="69">
        <f>'Basic T2'!BR26</f>
        <v>4.7684806257280119</v>
      </c>
      <c r="I26" s="69">
        <f>'Basic T2'!CC26</f>
        <v>2.7943658581723012</v>
      </c>
      <c r="J26" s="69">
        <f>'Basic T2'!CN26</f>
        <v>0.93021556328285948</v>
      </c>
      <c r="K26" s="309">
        <f t="shared" si="12"/>
        <v>20.593291008314516</v>
      </c>
      <c r="L26" s="97"/>
      <c r="M26" s="97">
        <f t="shared" si="0"/>
        <v>0.26344649943707898</v>
      </c>
      <c r="N26" s="97">
        <f t="shared" si="1"/>
        <v>0.52765517533827155</v>
      </c>
      <c r="O26" s="97">
        <f t="shared" si="2"/>
        <v>1.3640581564283667</v>
      </c>
      <c r="P26" s="97">
        <f t="shared" si="3"/>
        <v>2.8976815831479348</v>
      </c>
      <c r="Q26" s="97">
        <f t="shared" si="4"/>
        <v>3.7823092506391514</v>
      </c>
      <c r="R26" s="97">
        <f t="shared" si="5"/>
        <v>3.1360958689423262</v>
      </c>
      <c r="S26" s="97">
        <f t="shared" si="6"/>
        <v>3.135496390807671</v>
      </c>
      <c r="T26" s="97">
        <f t="shared" si="7"/>
        <v>3.0747407793090287</v>
      </c>
      <c r="U26" s="97">
        <f t="shared" si="8"/>
        <v>3.217850238206426</v>
      </c>
      <c r="V26" s="97">
        <f t="shared" si="9"/>
        <v>2.4143325605320887</v>
      </c>
      <c r="W26" s="97"/>
      <c r="X26" s="97">
        <f t="shared" si="10"/>
        <v>0.18341137326447438</v>
      </c>
      <c r="Y26" s="97">
        <f t="shared" si="13"/>
        <v>2.6386356667611843</v>
      </c>
      <c r="Z26" s="97">
        <f t="shared" si="13"/>
        <v>12.123015376747849</v>
      </c>
      <c r="AA26" s="97">
        <f t="shared" si="13"/>
        <v>7.3000826788231752</v>
      </c>
      <c r="AB26" s="97">
        <f t="shared" si="13"/>
        <v>9.7099673150076136</v>
      </c>
      <c r="AC26" s="97">
        <f t="shared" si="13"/>
        <v>26.802999424196116</v>
      </c>
      <c r="AD26" s="97">
        <f t="shared" si="13"/>
        <v>23.155505469245995</v>
      </c>
      <c r="AE26" s="97">
        <f t="shared" si="13"/>
        <v>13.569302046205628</v>
      </c>
      <c r="AF26" s="97">
        <f t="shared" si="13"/>
        <v>4.5170806497479496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2.3101496909299522E-3</v>
      </c>
      <c r="C27" s="69">
        <f>'Basic T2'!O27</f>
        <v>5.1194298124748537E-2</v>
      </c>
      <c r="D27" s="69">
        <f>'Basic T2'!Z27</f>
        <v>0.20563644792469046</v>
      </c>
      <c r="E27" s="69">
        <f>'Basic T2'!AK27</f>
        <v>6.1348011886649227E-2</v>
      </c>
      <c r="F27" s="69">
        <f>'Basic T2'!AV27</f>
        <v>5.397854625785057E-2</v>
      </c>
      <c r="G27" s="69">
        <f>'Basic T2'!BG27</f>
        <v>0.18303485965080502</v>
      </c>
      <c r="H27" s="69">
        <f>'Basic T2'!BR27</f>
        <v>0.23944544712979995</v>
      </c>
      <c r="I27" s="69">
        <f>'Basic T2'!CC27</f>
        <v>0.19065460229431624</v>
      </c>
      <c r="J27" s="69">
        <f>'Basic T2'!CN27</f>
        <v>4.976807236028552E-2</v>
      </c>
      <c r="K27" s="309">
        <f t="shared" si="12"/>
        <v>1.0373704353200757</v>
      </c>
      <c r="L27" s="97"/>
      <c r="M27" s="97">
        <f t="shared" si="0"/>
        <v>1.6113153145065749E-2</v>
      </c>
      <c r="N27" s="97">
        <f t="shared" si="1"/>
        <v>4.971261516853745E-2</v>
      </c>
      <c r="O27" s="97">
        <f t="shared" si="2"/>
        <v>0.1123560771324668</v>
      </c>
      <c r="P27" s="97">
        <f t="shared" si="3"/>
        <v>0.11824903849365453</v>
      </c>
      <c r="Q27" s="97">
        <f t="shared" si="4"/>
        <v>0.10210210462568603</v>
      </c>
      <c r="R27" s="97">
        <f t="shared" si="5"/>
        <v>0.10399536589513721</v>
      </c>
      <c r="S27" s="97">
        <f t="shared" si="6"/>
        <v>0.15744644766302135</v>
      </c>
      <c r="T27" s="97">
        <f t="shared" si="7"/>
        <v>0.20978408347026578</v>
      </c>
      <c r="U27" s="97">
        <f t="shared" si="8"/>
        <v>0.17216031403994281</v>
      </c>
      <c r="V27" s="97">
        <f t="shared" si="9"/>
        <v>0.12162005666386173</v>
      </c>
      <c r="W27" s="97"/>
      <c r="X27" s="97">
        <f t="shared" si="10"/>
        <v>0.22269284069361073</v>
      </c>
      <c r="Y27" s="97">
        <f t="shared" si="13"/>
        <v>4.9350064722976974</v>
      </c>
      <c r="Z27" s="97">
        <f t="shared" si="13"/>
        <v>19.822856033220411</v>
      </c>
      <c r="AA27" s="97">
        <f t="shared" si="13"/>
        <v>5.9137999115735926</v>
      </c>
      <c r="AB27" s="97">
        <f t="shared" si="13"/>
        <v>5.2034012557139961</v>
      </c>
      <c r="AC27" s="97">
        <f t="shared" si="13"/>
        <v>17.644117609186587</v>
      </c>
      <c r="AD27" s="97">
        <f t="shared" si="13"/>
        <v>23.081961754184775</v>
      </c>
      <c r="AE27" s="97">
        <f t="shared" si="13"/>
        <v>18.378642363707876</v>
      </c>
      <c r="AF27" s="97">
        <f t="shared" si="13"/>
        <v>4.7975217594214374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0.13297139196764499</v>
      </c>
      <c r="C28" s="69">
        <f>'Basic T2'!O28</f>
        <v>2.2323147618492816</v>
      </c>
      <c r="D28" s="69">
        <f>'Basic T2'!Z28</f>
        <v>7.7690443005410206</v>
      </c>
      <c r="E28" s="69">
        <f>'Basic T2'!AK28</f>
        <v>2.3906491584806493</v>
      </c>
      <c r="F28" s="69">
        <f>'Basic T2'!AV28</f>
        <v>1.9974754390032894</v>
      </c>
      <c r="G28" s="69">
        <f>'Basic T2'!BG28</f>
        <v>14.679638700039895</v>
      </c>
      <c r="H28" s="69">
        <f>'Basic T2'!BR28</f>
        <v>12.221896865055919</v>
      </c>
      <c r="I28" s="69">
        <f>'Basic T2'!CC28</f>
        <v>7.802843468271111</v>
      </c>
      <c r="J28" s="69">
        <f>'Basic T2'!CN28</f>
        <v>2.7851509378428507</v>
      </c>
      <c r="K28" s="309">
        <f t="shared" si="12"/>
        <v>52.011985023051665</v>
      </c>
      <c r="L28" s="97"/>
      <c r="M28" s="97">
        <f t="shared" si="0"/>
        <v>0.92746734599034963</v>
      </c>
      <c r="N28" s="97">
        <f t="shared" si="1"/>
        <v>2.1677063414453004</v>
      </c>
      <c r="O28" s="97">
        <f t="shared" si="2"/>
        <v>4.2448668486863639</v>
      </c>
      <c r="P28" s="97">
        <f t="shared" si="3"/>
        <v>4.6080053073002931</v>
      </c>
      <c r="Q28" s="97">
        <f t="shared" si="4"/>
        <v>3.7782871232974391</v>
      </c>
      <c r="R28" s="97">
        <f t="shared" si="5"/>
        <v>8.3405663857231858</v>
      </c>
      <c r="S28" s="97">
        <f t="shared" si="6"/>
        <v>8.0364620341423283</v>
      </c>
      <c r="T28" s="97">
        <f t="shared" si="7"/>
        <v>8.5857479743724188</v>
      </c>
      <c r="U28" s="97">
        <f t="shared" si="8"/>
        <v>9.6345395223765422</v>
      </c>
      <c r="V28" s="97">
        <f t="shared" si="9"/>
        <v>6.0978222921416751</v>
      </c>
      <c r="W28" s="97"/>
      <c r="X28" s="97">
        <f t="shared" si="10"/>
        <v>0.25565529158080041</v>
      </c>
      <c r="Y28" s="97">
        <f t="shared" si="13"/>
        <v>4.2919237957557694</v>
      </c>
      <c r="Z28" s="97">
        <f t="shared" si="13"/>
        <v>14.937027104614037</v>
      </c>
      <c r="AA28" s="97">
        <f t="shared" si="13"/>
        <v>4.596342857172468</v>
      </c>
      <c r="AB28" s="97">
        <f t="shared" si="13"/>
        <v>3.8404137779360088</v>
      </c>
      <c r="AC28" s="97">
        <f t="shared" si="13"/>
        <v>28.223569420651589</v>
      </c>
      <c r="AD28" s="97">
        <f t="shared" si="13"/>
        <v>23.498231916430772</v>
      </c>
      <c r="AE28" s="97">
        <f t="shared" si="13"/>
        <v>15.002010526637077</v>
      </c>
      <c r="AF28" s="97">
        <f t="shared" si="13"/>
        <v>5.3548253092214697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5.5745133817978444E-2</v>
      </c>
      <c r="C29" s="69">
        <f>'Basic T2'!O29</f>
        <v>0.64286115509434749</v>
      </c>
      <c r="D29" s="69">
        <f>'Basic T2'!Z29</f>
        <v>2.4162313484499274</v>
      </c>
      <c r="E29" s="69">
        <f>'Basic T2'!AK29</f>
        <v>0.88250500889499761</v>
      </c>
      <c r="F29" s="69">
        <f>'Basic T2'!AV29</f>
        <v>0.8832241483591563</v>
      </c>
      <c r="G29" s="69">
        <f>'Basic T2'!BG29</f>
        <v>3.3842153203283774</v>
      </c>
      <c r="H29" s="69">
        <f>'Basic T2'!BR29</f>
        <v>3.2732828060201538</v>
      </c>
      <c r="I29" s="69">
        <f>'Basic T2'!CC29</f>
        <v>1.4258124427525483</v>
      </c>
      <c r="J29" s="69">
        <f>'Basic T2'!CN29</f>
        <v>0.499634712276603</v>
      </c>
      <c r="K29" s="309">
        <f t="shared" si="12"/>
        <v>13.463512075994089</v>
      </c>
      <c r="L29" s="97"/>
      <c r="M29" s="97">
        <f t="shared" si="0"/>
        <v>0.38881890720236723</v>
      </c>
      <c r="N29" s="97">
        <f t="shared" si="1"/>
        <v>0.62425524678806688</v>
      </c>
      <c r="O29" s="97">
        <f t="shared" si="2"/>
        <v>1.320185592078243</v>
      </c>
      <c r="P29" s="97">
        <f t="shared" si="3"/>
        <v>1.7010391300125847</v>
      </c>
      <c r="Q29" s="97">
        <f t="shared" si="4"/>
        <v>1.6706460372778842</v>
      </c>
      <c r="R29" s="97">
        <f t="shared" si="5"/>
        <v>1.9228179330260751</v>
      </c>
      <c r="S29" s="97">
        <f t="shared" si="6"/>
        <v>2.1523347225096616</v>
      </c>
      <c r="T29" s="97">
        <f t="shared" si="7"/>
        <v>1.5688724683477582</v>
      </c>
      <c r="U29" s="97">
        <f t="shared" si="8"/>
        <v>1.7283624800272044</v>
      </c>
      <c r="V29" s="97">
        <f t="shared" si="9"/>
        <v>1.5784458914830803</v>
      </c>
      <c r="W29" s="97"/>
      <c r="X29" s="97">
        <f>IF($K29&gt;0,B29/$K29*100,0)</f>
        <v>0.41404600451448298</v>
      </c>
      <c r="Y29" s="97">
        <f t="shared" si="13"/>
        <v>4.7748399634935623</v>
      </c>
      <c r="Z29" s="97">
        <f t="shared" si="13"/>
        <v>17.946515996804074</v>
      </c>
      <c r="AA29" s="97">
        <f t="shared" si="13"/>
        <v>6.5547904879034853</v>
      </c>
      <c r="AB29" s="97">
        <f t="shared" si="13"/>
        <v>6.5601318836707971</v>
      </c>
      <c r="AC29" s="97">
        <f t="shared" si="13"/>
        <v>25.136199984271201</v>
      </c>
      <c r="AD29" s="97">
        <f t="shared" si="13"/>
        <v>24.312250678309496</v>
      </c>
      <c r="AE29" s="97">
        <f t="shared" si="13"/>
        <v>10.590196931563062</v>
      </c>
      <c r="AF29" s="97">
        <f t="shared" si="13"/>
        <v>3.7110280694698461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3.8050081668844937E-2</v>
      </c>
      <c r="C30" s="69">
        <f>'Basic T2'!O30</f>
        <v>0.23185447379808727</v>
      </c>
      <c r="D30" s="69">
        <f>'Basic T2'!Z30</f>
        <v>0.50526542279152931</v>
      </c>
      <c r="E30" s="69">
        <f>'Basic T2'!AK30</f>
        <v>0.2548066583643499</v>
      </c>
      <c r="F30" s="69">
        <f>'Basic T2'!AV30</f>
        <v>0.60128095173376739</v>
      </c>
      <c r="G30" s="69">
        <f>'Basic T2'!BG30</f>
        <v>3.2273556403409103</v>
      </c>
      <c r="H30" s="69">
        <f>'Basic T2'!BR30</f>
        <v>3.7834573700929384</v>
      </c>
      <c r="I30" s="69">
        <f>'Basic T2'!CC30</f>
        <v>2.74962128532322</v>
      </c>
      <c r="J30" s="69">
        <f>'Basic T2'!CN30</f>
        <v>0.92684190194435345</v>
      </c>
      <c r="K30" s="309">
        <f t="shared" si="12"/>
        <v>12.318533786058001</v>
      </c>
      <c r="L30" s="97"/>
      <c r="M30" s="97">
        <f t="shared" si="0"/>
        <v>0.26539699809043577</v>
      </c>
      <c r="N30" s="97">
        <f t="shared" si="1"/>
        <v>0.22514406199967171</v>
      </c>
      <c r="O30" s="97">
        <f t="shared" si="2"/>
        <v>0.27606798983575165</v>
      </c>
      <c r="P30" s="97">
        <f t="shared" si="3"/>
        <v>0.49114293074463317</v>
      </c>
      <c r="Q30" s="97">
        <f t="shared" si="4"/>
        <v>1.1373416829361982</v>
      </c>
      <c r="R30" s="97">
        <f t="shared" si="5"/>
        <v>1.8336945832684814</v>
      </c>
      <c r="S30" s="97">
        <f t="shared" si="6"/>
        <v>2.4877980765393053</v>
      </c>
      <c r="T30" s="97">
        <f t="shared" si="7"/>
        <v>3.0255067241514055</v>
      </c>
      <c r="U30" s="97">
        <f t="shared" si="8"/>
        <v>3.2061798927830196</v>
      </c>
      <c r="V30" s="97">
        <f t="shared" si="9"/>
        <v>1.444210019937394</v>
      </c>
      <c r="W30" s="97"/>
      <c r="X30" s="97">
        <f t="shared" si="10"/>
        <v>0.30888482614635238</v>
      </c>
      <c r="Y30" s="97">
        <f t="shared" si="13"/>
        <v>1.8821596614079019</v>
      </c>
      <c r="Z30" s="97">
        <f t="shared" si="13"/>
        <v>4.1016685229485983</v>
      </c>
      <c r="AA30" s="97">
        <f t="shared" si="13"/>
        <v>2.0684820351975461</v>
      </c>
      <c r="AB30" s="97">
        <f t="shared" si="13"/>
        <v>4.8811081105633809</v>
      </c>
      <c r="AC30" s="97">
        <f t="shared" si="13"/>
        <v>26.199186497289155</v>
      </c>
      <c r="AD30" s="97">
        <f t="shared" si="13"/>
        <v>30.713536495512312</v>
      </c>
      <c r="AE30" s="97">
        <f t="shared" si="13"/>
        <v>22.321011031647412</v>
      </c>
      <c r="AF30" s="97">
        <f t="shared" si="13"/>
        <v>7.5239628192873429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8.1976780370265179E-2</v>
      </c>
      <c r="C31" s="69">
        <f>'Basic T2'!O31</f>
        <v>0.64912911309538013</v>
      </c>
      <c r="D31" s="69">
        <f>'Basic T2'!Z31</f>
        <v>1.6588587164342952</v>
      </c>
      <c r="E31" s="69">
        <f>'Basic T2'!AK31</f>
        <v>0.75346583705907422</v>
      </c>
      <c r="F31" s="69">
        <f>'Basic T2'!AV31</f>
        <v>1.3038301646832733</v>
      </c>
      <c r="G31" s="69">
        <f>'Basic T2'!BG31</f>
        <v>5.9601673738755974</v>
      </c>
      <c r="H31" s="69">
        <f>'Basic T2'!BR31</f>
        <v>7.7436429035519865</v>
      </c>
      <c r="I31" s="69">
        <f>'Basic T2'!CC31</f>
        <v>6.0632849755315599</v>
      </c>
      <c r="J31" s="69">
        <f>'Basic T2'!CN31</f>
        <v>2.6709685220082546</v>
      </c>
      <c r="K31" s="309">
        <f t="shared" si="12"/>
        <v>26.885324386609685</v>
      </c>
      <c r="L31" s="97"/>
      <c r="M31" s="97">
        <f t="shared" si="0"/>
        <v>0.57178304143303005</v>
      </c>
      <c r="N31" s="97">
        <f t="shared" si="1"/>
        <v>0.63034179539624591</v>
      </c>
      <c r="O31" s="97">
        <f t="shared" si="2"/>
        <v>0.90637073231207965</v>
      </c>
      <c r="P31" s="97">
        <f t="shared" si="3"/>
        <v>1.4523145580442458</v>
      </c>
      <c r="Q31" s="97">
        <f t="shared" si="4"/>
        <v>2.4662354419975814</v>
      </c>
      <c r="R31" s="97">
        <f t="shared" si="5"/>
        <v>3.3864029399916866</v>
      </c>
      <c r="S31" s="97">
        <f t="shared" si="6"/>
        <v>5.0918030881343457</v>
      </c>
      <c r="T31" s="97">
        <f t="shared" si="7"/>
        <v>6.6716494965453093</v>
      </c>
      <c r="U31" s="97">
        <f t="shared" si="8"/>
        <v>9.2395537486536679</v>
      </c>
      <c r="V31" s="97">
        <f t="shared" si="9"/>
        <v>3.1520029528476914</v>
      </c>
      <c r="W31" s="97"/>
      <c r="X31" s="97">
        <f t="shared" si="10"/>
        <v>0.30491274418505421</v>
      </c>
      <c r="Y31" s="97">
        <f t="shared" si="13"/>
        <v>2.414436604003487</v>
      </c>
      <c r="Z31" s="97">
        <f t="shared" si="13"/>
        <v>6.1701272135682119</v>
      </c>
      <c r="AA31" s="97">
        <f t="shared" si="13"/>
        <v>2.8025171882781525</v>
      </c>
      <c r="AB31" s="97">
        <f t="shared" si="13"/>
        <v>4.8495980406792105</v>
      </c>
      <c r="AC31" s="97">
        <f t="shared" si="13"/>
        <v>22.168850515503085</v>
      </c>
      <c r="AD31" s="97">
        <f t="shared" si="13"/>
        <v>28.802490132530185</v>
      </c>
      <c r="AE31" s="97">
        <f t="shared" si="13"/>
        <v>22.552396572724252</v>
      </c>
      <c r="AF31" s="97">
        <f t="shared" si="13"/>
        <v>9.9346709885283673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7.4867692439011414E-4</v>
      </c>
      <c r="C32" s="69">
        <f>'Basic T2'!O32</f>
        <v>0.13718352326261704</v>
      </c>
      <c r="D32" s="69">
        <f>'Basic T2'!Z32</f>
        <v>0.45446534421134677</v>
      </c>
      <c r="E32" s="69">
        <f>'Basic T2'!AK32</f>
        <v>0.3451456450486482</v>
      </c>
      <c r="F32" s="69">
        <f>'Basic T2'!AV32</f>
        <v>0.45232954996795655</v>
      </c>
      <c r="G32" s="69">
        <f>'Basic T2'!BG32</f>
        <v>1.86415624461187</v>
      </c>
      <c r="H32" s="69">
        <f>'Basic T2'!BR32</f>
        <v>2.6533385776413878</v>
      </c>
      <c r="I32" s="69">
        <f>'Basic T2'!CC32</f>
        <v>2.8418205940715757</v>
      </c>
      <c r="J32" s="69">
        <f>'Basic T2'!CN32</f>
        <v>1.2931035622681561</v>
      </c>
      <c r="K32" s="309">
        <f t="shared" si="12"/>
        <v>10.042291718007949</v>
      </c>
      <c r="L32" s="97"/>
      <c r="M32" s="97">
        <f t="shared" si="0"/>
        <v>5.2219758685934023E-3</v>
      </c>
      <c r="N32" s="97">
        <f t="shared" si="1"/>
        <v>0.13321311062416452</v>
      </c>
      <c r="O32" s="97">
        <f t="shared" si="2"/>
        <v>0.24831173550976426</v>
      </c>
      <c r="P32" s="97">
        <f t="shared" si="3"/>
        <v>0.66527242549740595</v>
      </c>
      <c r="Q32" s="97">
        <f t="shared" si="4"/>
        <v>0.8555954585272082</v>
      </c>
      <c r="R32" s="97">
        <f t="shared" si="5"/>
        <v>1.059162233434497</v>
      </c>
      <c r="S32" s="97">
        <f t="shared" si="6"/>
        <v>1.7446927411003528</v>
      </c>
      <c r="T32" s="97">
        <f t="shared" si="7"/>
        <v>3.1269569238822648</v>
      </c>
      <c r="U32" s="97">
        <f t="shared" si="8"/>
        <v>4.4731713487843301</v>
      </c>
      <c r="V32" s="97">
        <f t="shared" si="9"/>
        <v>1.1773461496445254</v>
      </c>
      <c r="W32" s="97"/>
      <c r="X32" s="97">
        <f t="shared" si="10"/>
        <v>7.4552397541646628E-3</v>
      </c>
      <c r="Y32" s="97">
        <f t="shared" si="13"/>
        <v>1.366057938912669</v>
      </c>
      <c r="Z32" s="97">
        <f t="shared" si="13"/>
        <v>4.5255142648006776</v>
      </c>
      <c r="AA32" s="97">
        <f t="shared" si="13"/>
        <v>3.436921120601677</v>
      </c>
      <c r="AB32" s="97">
        <f t="shared" si="13"/>
        <v>4.504246268377508</v>
      </c>
      <c r="AC32" s="97">
        <f t="shared" si="13"/>
        <v>18.56305609275465</v>
      </c>
      <c r="AD32" s="97">
        <f t="shared" si="13"/>
        <v>26.421644104237597</v>
      </c>
      <c r="AE32" s="97">
        <f t="shared" si="13"/>
        <v>28.298526609972818</v>
      </c>
      <c r="AF32" s="97">
        <f t="shared" si="13"/>
        <v>12.876578360588237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7.1069277297442182E-2</v>
      </c>
      <c r="C33" s="69">
        <f>'Basic T2'!O33</f>
        <v>2.2258451152656762</v>
      </c>
      <c r="D33" s="69">
        <f>'Basic T2'!Z33</f>
        <v>7.0787734145594996</v>
      </c>
      <c r="E33" s="69">
        <f>'Basic T2'!AK33</f>
        <v>3.6870079785950294</v>
      </c>
      <c r="F33" s="69">
        <f>'Basic T2'!AV33</f>
        <v>3.357765642543582</v>
      </c>
      <c r="G33" s="69">
        <f>'Basic T2'!BG33</f>
        <v>15.606346779226694</v>
      </c>
      <c r="H33" s="69">
        <f>'Basic T2'!BR33</f>
        <v>22.272386109620815</v>
      </c>
      <c r="I33" s="69">
        <f>'Basic T2'!CC33</f>
        <v>18.405213659639536</v>
      </c>
      <c r="J33" s="69">
        <f>'Basic T2'!CN33</f>
        <v>6.8128489986226484</v>
      </c>
      <c r="K33" s="309">
        <f t="shared" ref="K33" si="14">SUM(B33:J33)</f>
        <v>79.517256975370941</v>
      </c>
      <c r="L33" s="97"/>
      <c r="M33" s="97">
        <f t="shared" si="0"/>
        <v>0.49570387299961038</v>
      </c>
      <c r="N33" s="97">
        <f t="shared" si="1"/>
        <v>2.1614239415947645</v>
      </c>
      <c r="O33" s="97">
        <f t="shared" si="2"/>
        <v>3.8677151827713847</v>
      </c>
      <c r="P33" s="97">
        <f t="shared" si="3"/>
        <v>7.1067526881368375</v>
      </c>
      <c r="Q33" s="97">
        <f t="shared" si="4"/>
        <v>6.3513184906060189</v>
      </c>
      <c r="R33" s="97">
        <f t="shared" si="5"/>
        <v>8.8670963918480989</v>
      </c>
      <c r="S33" s="97">
        <f t="shared" si="6"/>
        <v>14.64512320436012</v>
      </c>
      <c r="T33" s="97">
        <f t="shared" si="7"/>
        <v>20.2519154124663</v>
      </c>
      <c r="U33" s="97">
        <f t="shared" si="8"/>
        <v>23.56736291931513</v>
      </c>
      <c r="V33" s="97">
        <f t="shared" si="9"/>
        <v>9.3225071486788238</v>
      </c>
      <c r="W33" s="97"/>
      <c r="X33" s="97">
        <f t="shared" ref="X33" si="15">IF($K33&gt;0,B33/$K33*100,0)</f>
        <v>8.9375916625814483E-2</v>
      </c>
      <c r="Y33" s="97">
        <f t="shared" ref="Y33" si="16">IF($K33&gt;0,C33/$K33*100,0)</f>
        <v>2.7991975577767882</v>
      </c>
      <c r="Z33" s="97">
        <f t="shared" ref="Z33" si="17">IF($K33&gt;0,D33/$K33*100,0)</f>
        <v>8.902185115303995</v>
      </c>
      <c r="AA33" s="97">
        <f t="shared" ref="AA33" si="18">IF($K33&gt;0,E33/$K33*100,0)</f>
        <v>4.6367393932326095</v>
      </c>
      <c r="AB33" s="97">
        <f t="shared" ref="AB33" si="19">IF($K33&gt;0,F33/$K33*100,0)</f>
        <v>4.2226879676993772</v>
      </c>
      <c r="AC33" s="97">
        <f t="shared" ref="AC33" si="20">IF($K33&gt;0,G33/$K33*100,0)</f>
        <v>19.62636460669221</v>
      </c>
      <c r="AD33" s="97">
        <f t="shared" ref="AD33" si="21">IF($K33&gt;0,H33/$K33*100,0)</f>
        <v>28.009500021510163</v>
      </c>
      <c r="AE33" s="97">
        <f t="shared" ref="AE33" si="22">IF($K33&gt;0,I33/$K33*100,0)</f>
        <v>23.146187833592176</v>
      </c>
      <c r="AF33" s="97">
        <f>IF($K33&gt;0,J33/$K33*100,0)</f>
        <v>8.567761587566844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14.337042974344088</v>
      </c>
      <c r="C35" s="310">
        <f t="shared" ref="C35:K35" si="24">SUM(C8:C33)</f>
        <v>102.98049690443328</v>
      </c>
      <c r="D35" s="310">
        <f t="shared" si="24"/>
        <v>183.02209651040678</v>
      </c>
      <c r="E35" s="310">
        <f t="shared" si="24"/>
        <v>51.880347331484877</v>
      </c>
      <c r="F35" s="310">
        <f t="shared" si="24"/>
        <v>52.867221939978585</v>
      </c>
      <c r="G35" s="310">
        <f t="shared" si="24"/>
        <v>176.0028998170616</v>
      </c>
      <c r="H35" s="310">
        <f t="shared" si="24"/>
        <v>152.08056496916271</v>
      </c>
      <c r="I35" s="310">
        <f t="shared" si="24"/>
        <v>90.881347688772166</v>
      </c>
      <c r="J35" s="310">
        <f t="shared" si="24"/>
        <v>28.907981864356298</v>
      </c>
      <c r="K35" s="310">
        <f t="shared" si="24"/>
        <v>852.96000000000049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1.6808575987554024</v>
      </c>
      <c r="Y35" s="98">
        <f t="shared" ref="Y35:AG35" si="26">IF($K35&gt;0,C35/$K35*100,0)</f>
        <v>12.073309053699262</v>
      </c>
      <c r="Z35" s="98">
        <f t="shared" si="26"/>
        <v>21.457289498969082</v>
      </c>
      <c r="AA35" s="98">
        <f t="shared" si="26"/>
        <v>6.0823892482044704</v>
      </c>
      <c r="AB35" s="98">
        <f t="shared" si="26"/>
        <v>6.198089235131607</v>
      </c>
      <c r="AC35" s="98">
        <f t="shared" si="26"/>
        <v>20.634367358031032</v>
      </c>
      <c r="AD35" s="98">
        <f t="shared" si="26"/>
        <v>17.829741719325952</v>
      </c>
      <c r="AE35" s="98">
        <f t="shared" si="26"/>
        <v>10.654819415772382</v>
      </c>
      <c r="AF35" s="98">
        <f t="shared" si="26"/>
        <v>3.3891368721108006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automation\Data\Results\Workbooks\LSIPs\KM_LSIP\[KM_LSIP_MainTables.Main.xlsm]Manager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automation\Data\Results\Workbooks\LSIPs\KM_LSIP\[KM_LSIP_MainTables.Main.xlsm]Manager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automation\Data\Results\Workbooks\LSIPs\KM_LSIP\[KM_LSIP_MainTables.Main.xlsm]Manager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automation\Data\Results\Workbooks\LSIPs\KM_LSIP\[KM_LSIP_MainTables.Main.xlsm]Manager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automation\Data\Results\Workbooks\LSIPs\KM_LSIP\[KM_LSIP_MainTables.Main.xlsm]Manager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automation\Data\Results\Workbooks\LSIPs\KM_LSIP\[KM_LSIP_MainTables.Main.xlsm]Manager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automation\Data\Results\Workbooks\LSIPs\KM_LSIP\[KM_LSIP_MainTables.Main.xlsm]Manager</v>
      </c>
      <c r="Y79" s="91" t="str">
        <f ca="1">CELL("filename")</f>
        <v>M:\IE\Projects\Nuffield via NFER AI and automation\Data\Results\Workbooks\LSIPs\KM_LSIP\[KM_LSIP_MainTables.Main.xlsm]Manager</v>
      </c>
      <c r="AW79" s="91" t="str">
        <f ca="1">CELL("filename")</f>
        <v>M:\IE\Projects\Nuffield via NFER AI and automation\Data\Results\Workbooks\LSIPs\KM_LSIP\[KM_LSIP_MainTables.Main.xlsm]Manager</v>
      </c>
      <c r="BU79" s="91" t="str">
        <f ca="1">CELL("filename")</f>
        <v>M:\IE\Projects\Nuffield via NFER AI and automation\Data\Results\Workbooks\LSIPs\KM_LSIP\[KM_LSIP_MainTables.Main.xlsm]Manager</v>
      </c>
      <c r="CS79" s="91" t="str">
        <f ca="1">CELL("filename")</f>
        <v>M:\IE\Projects\Nuffield via NFER AI and automation\Data\Results\Workbooks\LSIPs\KM_LSIP\[KM_LSIP_MainTables.Main.xlsm]Manager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automation\Data\Results\Workbooks\LSIPs\KM_LSIP\[KM_LSIP_MainTables.Main.xlsm]Manager</v>
      </c>
      <c r="Y96" s="91" t="str">
        <f ca="1">CELL("filename")</f>
        <v>M:\IE\Projects\Nuffield via NFER AI and automation\Data\Results\Workbooks\LSIPs\KM_LSIP\[KM_LSIP_MainTables.Main.xlsm]Manager</v>
      </c>
      <c r="AW96" s="91" t="str">
        <f ca="1">CELL("filename")</f>
        <v>M:\IE\Projects\Nuffield via NFER AI and automation\Data\Results\Workbooks\LSIPs\KM_LSIP\[KM_LSIP_MainTables.Main.xlsm]Manager</v>
      </c>
      <c r="BU96" s="91" t="str">
        <f ca="1">CELL("filename")</f>
        <v>M:\IE\Projects\Nuffield via NFER AI and automation\Data\Results\Workbooks\LSIPs\KM_LSIP\[KM_LSIP_MainTables.Main.xlsm]Manager</v>
      </c>
      <c r="CS96" s="91" t="str">
        <f ca="1">CELL("filename")</f>
        <v>M:\IE\Projects\Nuffield via NFER AI and automation\Data\Results\Workbooks\LSIPs\KM_LSIP\[KM_LSIP_MainTables.Main.xlsm]Manager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6EB00F5-9AE9-49BF-B8C3-DCCE6C25D89E}"/>
</file>

<file path=customXml/itemProps2.xml><?xml version="1.0" encoding="utf-8"?>
<ds:datastoreItem xmlns:ds="http://schemas.openxmlformats.org/officeDocument/2006/customXml" ds:itemID="{5CDA1721-39E0-43C9-BDE8-54F240E8852F}"/>
</file>

<file path=customXml/itemProps3.xml><?xml version="1.0" encoding="utf-8"?>
<ds:datastoreItem xmlns:ds="http://schemas.openxmlformats.org/officeDocument/2006/customXml" ds:itemID="{8C3083BE-41D9-4A7A-8D78-51226D571BE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2023-03-09T10:29:34Z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