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SO_LEP\"/>
    </mc:Choice>
  </mc:AlternateContent>
  <xr:revisionPtr revIDLastSave="0" documentId="13_ncr:1_{9E152C5C-81BA-4341-804C-0950283E30B9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O29" i="109" l="1"/>
  <c r="AU54" i="109"/>
  <c r="AP26" i="109"/>
  <c r="AK54" i="109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29" i="105" l="1"/>
  <c r="U33" i="105"/>
  <c r="U30" i="105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<sst xmlns="http://schemas.openxmlformats.org/spreadsheetml/2006/main" count="2354" uniqueCount="530">
  <si>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</si>
  <si>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</si>
  <si>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</si>
  <si>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</si>
  <si>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</si>
  <si>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</si>
  <si>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</si>
  <si>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</si>
  <si>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</si>
  <si>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</si>
  <si>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</si>
  <si>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</si>
  <si>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</si>
  <si>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</si>
  <si>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</si>
  <si>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</si>
  <si>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</si>
  <si>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</si>
  <si>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</si>
  <si>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</si>
  <si>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</si>
  <si>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</si>
  <si>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</si>
  <si>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</si>
  <si>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</si>
  <si>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</si>
  <si>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</si>
  <si>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</si>
  <si>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</si>
  <si>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</si>
  <si>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</si>
  <si>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</si>
  <si>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</si>
  <si>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</si>
  <si>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</si>
  <si>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</si>
  <si>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</si>
  <si>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</si>
  <si>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</si>
  <si>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</si>
  <si>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</si>
  <si>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</si>
  <si>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</si>
  <si>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</si>
  <si>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</si>
  <si>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</si>
  <si>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</si>
  <si>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</si>
  <si>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</si>
  <si>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</si>
  <si>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</si>
  <si>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</si>
  <si>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</si>
  <si>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</si>
  <si>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</si>
  <si>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</si>
  <si>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</si>
  <si>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</si>
  <si>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</si>
  <si>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</si>
  <si>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</si>
  <si>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</si>
  <si>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</si>
  <si>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</si>
  <si>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</si>
  <si>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</si>
  <si>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</si>
  <si>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</si>
  <si>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</si>
  <si>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</si>
  <si>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</si>
  <si>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</si>
  <si>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</si>
  <si>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</si>
  <si>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</si>
  <si>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</si>
  <si>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</si>
  <si>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</si>
  <si>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</si>
  <si>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</si>
  <si>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</si>
  <si>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</si>
  <si>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</si>
  <si>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</si>
  <si>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</si>
  <si>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</si>
  <si>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</si>
  <si>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</si>
  <si>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</si>
  <si>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</si>
  <si>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</si>
  <si>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</si>
  <si>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</si>
  <si>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</si>
  <si>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</si>
  <si>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</si>
  <si>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</si>
  <si>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</si>
  <si>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</si>
  <si>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</si>
  <si>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</si>
  <si>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</si>
  <si>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</si>
  <si>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</si>
  <si>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</si>
  <si>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</si>
  <si>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</si>
  <si>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</si>
  <si>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</si>
  <si>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</si>
  <si>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</si>
  <si>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</si>
  <si>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</si>
  <si>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</si>
  <si>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</si>
  <si>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</si>
  <si>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</si>
  <si>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</si>
  <si>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</si>
  <si>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</si>
  <si>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</si>
  <si>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</si>
  <si>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</si>
  <si>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</si>
  <si>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</si>
  <si>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</si>
  <si>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</si>
  <si>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</si>
  <si>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</si>
  <si>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</si>
  <si>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</si>
  <si>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</si>
  <si>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</si>
  <si>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</si>
  <si>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</si>
  <si>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</si>
  <si>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</si>
  <si>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</si>
  <si>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</si>
  <si>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</si>
  <si>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</si>
  <si>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</si>
  <si>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</si>
  <si>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</si>
  <si>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</si>
  <si>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</si>
  <si>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</si>
  <si>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</si>
  <si>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</si>
  <si>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</si>
  <si>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</si>
  <si>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</si>
  <si>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</si>
  <si>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</si>
  <si>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</si>
  <si>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</si>
  <si>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</si>
  <si>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</si>
  <si>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</si>
  <si>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</si>
  <si>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</si>
  <si>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</si>
  <si>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</si>
  <si>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</si>
  <si>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</si>
  <si>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</si>
  <si>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</si>
  <si>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</si>
  <si>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</si>
  <si>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</si>
  <si>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</si>
  <si>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</si>
  <si>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</si>
  <si>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</si>
  <si>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</si>
  <si>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</si>
  <si>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</si>
  <si>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</si>
  <si>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</si>
  <si>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</si>
  <si>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</si>
  <si>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</si>
  <si>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</si>
  <si>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</si>
  <si>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</si>
  <si>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</si>
  <si>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</si>
  <si>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</si>
  <si>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</si>
  <si>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</si>
  <si>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</si>
  <si>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</si>
  <si>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</si>
  <si>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</si>
  <si>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</si>
  <si>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</si>
  <si>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</si>
  <si>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</si>
  <si>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</si>
  <si>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</si>
  <si>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</si>
  <si>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</si>
  <si>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</si>
  <si>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</si>
  <si>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</si>
  <si>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</si>
  <si>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</si>
  <si>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</si>
  <si>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</si>
  <si>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</si>
  <si>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</si>
  <si>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</si>
  <si>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</si>
  <si>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</si>
  <si>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</si>
  <si>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</si>
  <si>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</si>
  <si>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</si>
  <si>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</si>
  <si>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</si>
  <si>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</si>
  <si>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</si>
  <si>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</si>
  <si>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</si>
  <si>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</si>
  <si>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</si>
  <si>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</si>
  <si>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</si>
  <si>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</si>
  <si>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</si>
  <si>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</si>
  <si>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</si>
  <si>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</si>
  <si>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</si>
  <si>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</si>
  <si>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</si>
  <si>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</si>
  <si>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</si>
  <si>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</si>
  <si>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</si>
  <si>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</si>
  <si>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</si>
  <si>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</si>
  <si>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</si>
  <si>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</si>
  <si>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</si>
  <si>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</si>
  <si>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</si>
  <si>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</si>
  <si>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</si>
  <si>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</si>
  <si>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</si>
  <si>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</si>
  <si>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</si>
  <si>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</si>
  <si>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</si>
  <si>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</si>
  <si>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</si>
  <si>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</si>
  <si>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</si>
  <si>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</si>
  <si>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</si>
  <si>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</si>
  <si>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</si>
  <si>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</si>
  <si>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</si>
  <si>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</si>
  <si>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</si>
  <si>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</si>
  <si>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</si>
  <si>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</si>
  <si>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</si>
  <si>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</si>
  <si>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</si>
  <si>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</si>
  <si>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</si>
  <si>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</si>
  <si>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</si>
  <si>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</si>
  <si>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</si>
  <si>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</si>
  <si>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</si>
  <si>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</si>
  <si>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</si>
  <si>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</si>
  <si>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</si>
  <si>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</si>
  <si>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</si>
  <si>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</si>
  <si>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</si>
  <si>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</si>
  <si>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</si>
  <si>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</si>
  <si>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</si>
  <si>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</si>
  <si>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</si>
  <si>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</si>
  <si>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</si>
  <si>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</si>
  <si>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</si>
  <si>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</si>
  <si>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</si>
  <si>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</si>
  <si>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</si>
  <si>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</si>
  <si>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</si>
  <si>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</si>
  <si>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</si>
  <si>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</si>
  <si>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</si>
  <si>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</si>
  <si>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</si>
  <si>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</si>
  <si>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</si>
  <si>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</si>
  <si>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</si>
  <si>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</si>
  <si>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</si>
  <si>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</si>
  <si>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</si>
  <si>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</si>
  <si>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</si>
  <si>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</si>
  <si>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</si>
  <si>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</si>
  <si>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</si>
  <si>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</si>
  <si>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</si>
  <si>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</si>
  <si>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</si>
  <si>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</si>
  <si>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</si>
  <si>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</si>
  <si>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</si>
  <si>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</si>
  <si>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</si>
  <si>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</si>
  <si>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</si>
  <si>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</si>
  <si>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</si>
  <si>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</si>
  <si>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</si>
  <si>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</si>
  <si>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</si>
  <si>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</si>
  <si>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</si>
  <si>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</si>
  <si>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</si>
  <si>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</si>
  <si>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</si>
  <si>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</si>
  <si>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</si>
  <si>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</si>
  <si>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</si>
  <si>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</si>
  <si>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</si>
  <si>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</si>
  <si>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</si>
  <si>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</si>
  <si>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</si>
  <si>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</si>
  <si>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</si>
  <si>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</si>
  <si>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</si>
  <si>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</si>
  <si>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</si>
  <si>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</si>
  <si>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</si>
  <si>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</si>
  <si>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</si>
  <si>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</si>
  <si>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</si>
  <si>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</si>
  <si>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</si>
  <si>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</si>
  <si>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</si>
  <si>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</si>
  <si>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</si>
  <si>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</si>
  <si>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</si>
  <si>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</si>
  <si>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</si>
  <si>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</si>
  <si>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</si>
  <si>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</si>
  <si>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</si>
  <si>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</si>
  <si>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</si>
  <si>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</si>
  <si>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</si>
  <si>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</si>
  <si>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</si>
  <si>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</si>
  <si>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</si>
  <si>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</si>
  <si>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</si>
  <si>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</si>
  <si>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</si>
  <si>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</si>
  <si>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</si>
  <si>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</si>
  <si>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</si>
  <si>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</si>
  <si>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</si>
  <si>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</si>
  <si>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</si>
  <si>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</si>
  <si>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</si>
  <si>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</si>
  <si>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</si>
  <si>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</si>
  <si>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</si>
  <si>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</si>
  <si>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</si>
  <si>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</si>
  <si>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</si>
  <si>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</si>
  <si>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</si>
  <si>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</si>
  <si>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</si>
  <si>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</si>
  <si>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</si>
  <si>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</si>
  <si>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</si>
  <si>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</si>
  <si>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</si>
  <si>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</si>
  <si>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</si>
  <si>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</si>
  <si>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</si>
  <si>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</si>
  <si>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</si>
  <si>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</si>
  <si>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</si>
  <si>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</si>
  <si>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</si>
  <si>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</si>
  <si>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</si>
  <si>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</si>
  <si>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</si>
  <si>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</si>
  <si>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</si>
  <si>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</si>
  <si>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</si>
  <si>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</si>
  <si>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</si>
  <si>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</si>
  <si>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</si>
  <si>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</si>
  <si>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</si>
  <si>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</si>
  <si>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</si>
  <si>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</si>
  <si>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</si>
  <si>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</si>
  <si>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</si>
  <si>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</si>
  <si>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</si>
  <si>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</si>
  <si>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</si>
  <si>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</si>
  <si>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</si>
  <si>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</si>
  <si>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</si>
  <si>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</si>
  <si>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</si>
  <si>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</si>
  <si>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</si>
  <si>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</si>
  <si>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</si>
  <si>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</si>
  <si>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</si>
  <si>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</si>
  <si>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</si>
  <si>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</si>
  <si>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</si>
  <si>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</si>
  <si>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</si>
  <si>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</si>
  <si>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</si>
  <si>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</si>
  <si>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</si>
  <si>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</si>
  <si>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</si>
  <si>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</si>
  <si>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</si>
  <si>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</si>
  <si>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</si>
  <si>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</si>
  <si>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</si>
  <si>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</si>
  <si>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</si>
  <si>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</si>
  <si>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</si>
  <si>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</si>
  <si>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</si>
  <si>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</si>
  <si>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</si>
  <si>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</si>
  <si>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</si>
  <si>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</si>
  <si>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</si>
  <si>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</si>
  <si>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</si>
  <si>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</si>
  <si>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</si>
  <si>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</si>
  <si>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</si>
  <si>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</si>
  <si>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</si>
  <si>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</si>
  <si>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</si>
  <si>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</si>
  <si>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</si>
  <si>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</si>
  <si>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</si>
  <si>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</si>
  <si>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</si>
  <si>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</si>
  <si>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</si>
  <si>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</si>
  <si>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</si>
  <si>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</si>
  <si>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</si>
  <si>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</si>
  <si>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</si>
  <si>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automation/Data/Results/Workbooks/LEPs/SO_LEP/SO_LEP_Database.Main.xlsx</t>
  </si>
  <si>
    <t>29. South East</t>
  </si>
  <si>
    <t>South East</t>
  </si>
  <si>
    <t>09 03 2023 10:22:21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</si>
</sst>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0.67437932790050947</c:v>
                </c:pt>
                <c:pt idx="2">
                  <c:v>0.83434833693076804</c:v>
                </c:pt>
                <c:pt idx="3">
                  <c:v>0.37466666330274734</c:v>
                </c:pt>
                <c:pt idx="4">
                  <c:v>-0.20961798446672564</c:v>
                </c:pt>
                <c:pt idx="5">
                  <c:v>0.51091377978798036</c:v>
                </c:pt>
                <c:pt idx="7">
                  <c:v>-0.24811406812383918</c:v>
                </c:pt>
                <c:pt idx="8">
                  <c:v>1.6132213821982155</c:v>
                </c:pt>
                <c:pt idx="9">
                  <c:v>-0.64400562139578232</c:v>
                </c:pt>
                <c:pt idx="10">
                  <c:v>1.3537024250466212</c:v>
                </c:pt>
                <c:pt idx="11">
                  <c:v>2.3748544485309164</c:v>
                </c:pt>
                <c:pt idx="12">
                  <c:v>-0.30487759382051838</c:v>
                </c:pt>
                <c:pt idx="13">
                  <c:v>-1.3375212478408782</c:v>
                </c:pt>
                <c:pt idx="14">
                  <c:v>-6.1242250813411614</c:v>
                </c:pt>
                <c:pt idx="15">
                  <c:v>0.12535114292073768</c:v>
                </c:pt>
                <c:pt idx="17">
                  <c:v>1.2237064121647379</c:v>
                </c:pt>
                <c:pt idx="18">
                  <c:v>1.7023862065386419</c:v>
                </c:pt>
                <c:pt idx="19">
                  <c:v>5.5945480358920996E-2</c:v>
                </c:pt>
                <c:pt idx="20">
                  <c:v>0.63605560926769389</c:v>
                </c:pt>
                <c:pt idx="22">
                  <c:v>3.8121726780528498</c:v>
                </c:pt>
                <c:pt idx="24">
                  <c:v>7.5929292807819238E-2</c:v>
                </c:pt>
                <c:pt idx="25">
                  <c:v>-0.10980992821750801</c:v>
                </c:pt>
                <c:pt idx="26">
                  <c:v>2.8508363009868143</c:v>
                </c:pt>
                <c:pt idx="27">
                  <c:v>0.30278283040563458</c:v>
                </c:pt>
                <c:pt idx="29">
                  <c:v>0.70066320508646029</c:v>
                </c:pt>
                <c:pt idx="30">
                  <c:v>8.2561923814008953</c:v>
                </c:pt>
                <c:pt idx="31">
                  <c:v>-0.23410323223296281</c:v>
                </c:pt>
                <c:pt idx="32">
                  <c:v>-4.0425290077731102</c:v>
                </c:pt>
                <c:pt idx="33">
                  <c:v>-1.1632392725525409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0.4990840058880508</c:v>
                </c:pt>
                <c:pt idx="2">
                  <c:v>0.7252599207684618</c:v>
                </c:pt>
                <c:pt idx="3">
                  <c:v>8.0181990146988014E-2</c:v>
                </c:pt>
                <c:pt idx="4">
                  <c:v>0.33917965685017482</c:v>
                </c:pt>
                <c:pt idx="5">
                  <c:v>0.44615458088592685</c:v>
                </c:pt>
                <c:pt idx="7">
                  <c:v>-0.2323133789285281</c:v>
                </c:pt>
                <c:pt idx="8">
                  <c:v>0.46077799708084122</c:v>
                </c:pt>
                <c:pt idx="9">
                  <c:v>0.86724103912645401</c:v>
                </c:pt>
                <c:pt idx="10">
                  <c:v>0.92513163126946019</c:v>
                </c:pt>
                <c:pt idx="11">
                  <c:v>0.88939494008322129</c:v>
                </c:pt>
                <c:pt idx="12">
                  <c:v>-0.88030297921982692</c:v>
                </c:pt>
                <c:pt idx="13">
                  <c:v>1.0069694587398814</c:v>
                </c:pt>
                <c:pt idx="14">
                  <c:v>-0.34291066613005849</c:v>
                </c:pt>
                <c:pt idx="15">
                  <c:v>0.57129255399914758</c:v>
                </c:pt>
                <c:pt idx="17">
                  <c:v>1.1190230798745704</c:v>
                </c:pt>
                <c:pt idx="18">
                  <c:v>0.55276932929031464</c:v>
                </c:pt>
                <c:pt idx="19">
                  <c:v>0.17785127205240947</c:v>
                </c:pt>
                <c:pt idx="20">
                  <c:v>0.48649957960218426</c:v>
                </c:pt>
                <c:pt idx="22">
                  <c:v>1.2523720131033311</c:v>
                </c:pt>
                <c:pt idx="24">
                  <c:v>-1.2021579207077471</c:v>
                </c:pt>
                <c:pt idx="25">
                  <c:v>-1.6862799299829145</c:v>
                </c:pt>
                <c:pt idx="26">
                  <c:v>1.3633462881870617</c:v>
                </c:pt>
                <c:pt idx="27">
                  <c:v>-0.98398421866270347</c:v>
                </c:pt>
                <c:pt idx="29">
                  <c:v>1.07894732650331</c:v>
                </c:pt>
                <c:pt idx="30">
                  <c:v>-0.21327142277461908</c:v>
                </c:pt>
                <c:pt idx="31">
                  <c:v>-2.6541573169132304</c:v>
                </c:pt>
                <c:pt idx="32">
                  <c:v>0.35189776842237119</c:v>
                </c:pt>
                <c:pt idx="33">
                  <c:v>0.49202573586761833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23.385000000000012</c:v>
                </c:pt>
                <c:pt idx="1">
                  <c:v>21.760000000000016</c:v>
                </c:pt>
                <c:pt idx="2">
                  <c:v>27.360000000000007</c:v>
                </c:pt>
                <c:pt idx="3">
                  <c:v>19.97900000000006</c:v>
                </c:pt>
                <c:pt idx="4">
                  <c:v>30.160000000000007</c:v>
                </c:pt>
                <c:pt idx="5">
                  <c:v>24.808000000000003</c:v>
                </c:pt>
                <c:pt idx="6">
                  <c:v>25.616000000000035</c:v>
                </c:pt>
                <c:pt idx="7">
                  <c:v>24.66100000000003</c:v>
                </c:pt>
                <c:pt idx="8">
                  <c:v>23.768000000000058</c:v>
                </c:pt>
                <c:pt idx="9">
                  <c:v>28.691000000000017</c:v>
                </c:pt>
                <c:pt idx="10">
                  <c:v>20.182999999999982</c:v>
                </c:pt>
                <c:pt idx="11">
                  <c:v>20.373000000000058</c:v>
                </c:pt>
                <c:pt idx="12">
                  <c:v>20.559999999999942</c:v>
                </c:pt>
                <c:pt idx="13">
                  <c:v>20.793000000000035</c:v>
                </c:pt>
                <c:pt idx="14">
                  <c:v>20.96500000000005</c:v>
                </c:pt>
                <c:pt idx="15">
                  <c:v>20.976999999999983</c:v>
                </c:pt>
                <c:pt idx="16">
                  <c:v>21.007000000000005</c:v>
                </c:pt>
                <c:pt idx="17">
                  <c:v>21.032000000000014</c:v>
                </c:pt>
                <c:pt idx="18">
                  <c:v>21.052000000000014</c:v>
                </c:pt>
                <c:pt idx="19">
                  <c:v>21.069999999999997</c:v>
                </c:pt>
                <c:pt idx="20">
                  <c:v>21.10999999999996</c:v>
                </c:pt>
                <c:pt idx="21">
                  <c:v>21.146999999999927</c:v>
                </c:pt>
                <c:pt idx="22">
                  <c:v>21.181999999999952</c:v>
                </c:pt>
                <c:pt idx="23">
                  <c:v>21.214999999999993</c:v>
                </c:pt>
                <c:pt idx="24" formatCode="#,##0.00">
                  <c:v>21.245000000000033</c:v>
                </c:pt>
                <c:pt idx="25">
                  <c:v>21.275000000000013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0.94800000000000018</c:v>
                </c:pt>
                <c:pt idx="1">
                  <c:v>0.80800000000000083</c:v>
                </c:pt>
                <c:pt idx="2">
                  <c:v>1.1959999999999986</c:v>
                </c:pt>
                <c:pt idx="3">
                  <c:v>1.2939999999999974</c:v>
                </c:pt>
                <c:pt idx="4">
                  <c:v>0.77800000000000136</c:v>
                </c:pt>
                <c:pt idx="5">
                  <c:v>1.0299999999999983</c:v>
                </c:pt>
                <c:pt idx="6">
                  <c:v>0.93400000000000083</c:v>
                </c:pt>
                <c:pt idx="7">
                  <c:v>1.1990000000000038</c:v>
                </c:pt>
                <c:pt idx="8">
                  <c:v>0.90300000000000058</c:v>
                </c:pt>
                <c:pt idx="9">
                  <c:v>1.0729999999999995</c:v>
                </c:pt>
                <c:pt idx="10">
                  <c:v>1.017999999999998</c:v>
                </c:pt>
                <c:pt idx="11">
                  <c:v>0.97400000000000053</c:v>
                </c:pt>
                <c:pt idx="12">
                  <c:v>0.95800000000000296</c:v>
                </c:pt>
                <c:pt idx="13">
                  <c:v>0.91900000000000137</c:v>
                </c:pt>
                <c:pt idx="14">
                  <c:v>0.87799999999999812</c:v>
                </c:pt>
                <c:pt idx="15">
                  <c:v>0.84800000000000042</c:v>
                </c:pt>
                <c:pt idx="16">
                  <c:v>0.82499999999999984</c:v>
                </c:pt>
                <c:pt idx="17">
                  <c:v>0.80200000000000016</c:v>
                </c:pt>
                <c:pt idx="18">
                  <c:v>0.78199999999999781</c:v>
                </c:pt>
                <c:pt idx="19">
                  <c:v>0.76399999999999757</c:v>
                </c:pt>
                <c:pt idx="20">
                  <c:v>0.74900000000000122</c:v>
                </c:pt>
                <c:pt idx="21">
                  <c:v>0.73199999999999865</c:v>
                </c:pt>
                <c:pt idx="22">
                  <c:v>0.71699999999999819</c:v>
                </c:pt>
                <c:pt idx="23">
                  <c:v>0.70300000000000085</c:v>
                </c:pt>
                <c:pt idx="24" formatCode="#,##0.00">
                  <c:v>0.69099999999999961</c:v>
                </c:pt>
                <c:pt idx="25">
                  <c:v>0.68000000000000027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4.6120000000000143</c:v>
                </c:pt>
                <c:pt idx="1">
                  <c:v>4.6309999999999913</c:v>
                </c:pt>
                <c:pt idx="2">
                  <c:v>5.7960000000000091</c:v>
                </c:pt>
                <c:pt idx="3">
                  <c:v>4.0569999999999951</c:v>
                </c:pt>
                <c:pt idx="4">
                  <c:v>4.3399999999999954</c:v>
                </c:pt>
                <c:pt idx="5">
                  <c:v>3.4569999999999932</c:v>
                </c:pt>
                <c:pt idx="6">
                  <c:v>3.9859999999999971</c:v>
                </c:pt>
                <c:pt idx="7">
                  <c:v>4.9650000000000061</c:v>
                </c:pt>
                <c:pt idx="8">
                  <c:v>4.4859999999999909</c:v>
                </c:pt>
                <c:pt idx="9">
                  <c:v>4.6959999999999944</c:v>
                </c:pt>
                <c:pt idx="10">
                  <c:v>5.1399999999999935</c:v>
                </c:pt>
                <c:pt idx="11">
                  <c:v>5.0960000000000001</c:v>
                </c:pt>
                <c:pt idx="12">
                  <c:v>5.0189999999999957</c:v>
                </c:pt>
                <c:pt idx="13">
                  <c:v>4.999000000000013</c:v>
                </c:pt>
                <c:pt idx="14">
                  <c:v>4.9939999999999936</c:v>
                </c:pt>
                <c:pt idx="15">
                  <c:v>4.988000000000004</c:v>
                </c:pt>
                <c:pt idx="16">
                  <c:v>4.9819999999999967</c:v>
                </c:pt>
                <c:pt idx="17">
                  <c:v>4.9779999999999953</c:v>
                </c:pt>
                <c:pt idx="18">
                  <c:v>4.9729999999999945</c:v>
                </c:pt>
                <c:pt idx="19">
                  <c:v>4.970000000000006</c:v>
                </c:pt>
                <c:pt idx="20">
                  <c:v>4.9700000000000095</c:v>
                </c:pt>
                <c:pt idx="21">
                  <c:v>4.9709999999999992</c:v>
                </c:pt>
                <c:pt idx="22">
                  <c:v>4.9719999999999951</c:v>
                </c:pt>
                <c:pt idx="23">
                  <c:v>4.9730000000000061</c:v>
                </c:pt>
                <c:pt idx="24" formatCode="#,##0.00">
                  <c:v>4.9750000000000068</c:v>
                </c:pt>
                <c:pt idx="25">
                  <c:v>4.9780000000000069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14.381000000000014</c:v>
                </c:pt>
                <c:pt idx="1">
                  <c:v>14.463999999999938</c:v>
                </c:pt>
                <c:pt idx="2">
                  <c:v>13.409999999999995</c:v>
                </c:pt>
                <c:pt idx="3">
                  <c:v>13.327000000000002</c:v>
                </c:pt>
                <c:pt idx="4">
                  <c:v>11.21299999999999</c:v>
                </c:pt>
                <c:pt idx="5">
                  <c:v>13.961000000000013</c:v>
                </c:pt>
                <c:pt idx="6">
                  <c:v>12.924999999999986</c:v>
                </c:pt>
                <c:pt idx="7">
                  <c:v>12.989000000000017</c:v>
                </c:pt>
                <c:pt idx="8">
                  <c:v>16.079000000000004</c:v>
                </c:pt>
                <c:pt idx="9">
                  <c:v>16.260000000000026</c:v>
                </c:pt>
                <c:pt idx="10">
                  <c:v>14.456999999999944</c:v>
                </c:pt>
                <c:pt idx="11">
                  <c:v>14.214000000000038</c:v>
                </c:pt>
                <c:pt idx="12">
                  <c:v>14.146999999999968</c:v>
                </c:pt>
                <c:pt idx="13">
                  <c:v>14.406000000000017</c:v>
                </c:pt>
                <c:pt idx="14">
                  <c:v>15.041000000000041</c:v>
                </c:pt>
                <c:pt idx="15">
                  <c:v>15.401999999999994</c:v>
                </c:pt>
                <c:pt idx="16">
                  <c:v>15.672999999999977</c:v>
                </c:pt>
                <c:pt idx="17">
                  <c:v>15.883999999999974</c:v>
                </c:pt>
                <c:pt idx="18">
                  <c:v>16.05900000000004</c:v>
                </c:pt>
                <c:pt idx="19">
                  <c:v>16.213000000000008</c:v>
                </c:pt>
                <c:pt idx="20">
                  <c:v>16.354999999999993</c:v>
                </c:pt>
                <c:pt idx="21">
                  <c:v>16.487999999999992</c:v>
                </c:pt>
                <c:pt idx="22">
                  <c:v>16.614999999999988</c:v>
                </c:pt>
                <c:pt idx="23">
                  <c:v>16.739000000000065</c:v>
                </c:pt>
                <c:pt idx="24" formatCode="#,##0.00">
                  <c:v>16.861000000000015</c:v>
                </c:pt>
                <c:pt idx="25">
                  <c:v>16.982000000000014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10.096999999999987</c:v>
                </c:pt>
                <c:pt idx="1">
                  <c:v>12.047999999999984</c:v>
                </c:pt>
                <c:pt idx="2">
                  <c:v>10.959999999999997</c:v>
                </c:pt>
                <c:pt idx="3">
                  <c:v>9.4859999999999811</c:v>
                </c:pt>
                <c:pt idx="4">
                  <c:v>12.050000000000043</c:v>
                </c:pt>
                <c:pt idx="5">
                  <c:v>10.563000000000006</c:v>
                </c:pt>
                <c:pt idx="6">
                  <c:v>10.952999999999999</c:v>
                </c:pt>
                <c:pt idx="7">
                  <c:v>13.342000000000015</c:v>
                </c:pt>
                <c:pt idx="8">
                  <c:v>12.734999999999983</c:v>
                </c:pt>
                <c:pt idx="9">
                  <c:v>12.350999999999969</c:v>
                </c:pt>
                <c:pt idx="10">
                  <c:v>12.156999999999995</c:v>
                </c:pt>
                <c:pt idx="11">
                  <c:v>12.475999999999994</c:v>
                </c:pt>
                <c:pt idx="12">
                  <c:v>12.846999999999987</c:v>
                </c:pt>
                <c:pt idx="13">
                  <c:v>13.062999999999976</c:v>
                </c:pt>
                <c:pt idx="14">
                  <c:v>13.256999999999968</c:v>
                </c:pt>
                <c:pt idx="15">
                  <c:v>13.433000000000028</c:v>
                </c:pt>
                <c:pt idx="16">
                  <c:v>13.573999999999987</c:v>
                </c:pt>
                <c:pt idx="17">
                  <c:v>13.713999999999977</c:v>
                </c:pt>
                <c:pt idx="18">
                  <c:v>13.856999999999964</c:v>
                </c:pt>
                <c:pt idx="19">
                  <c:v>13.998000000000031</c:v>
                </c:pt>
                <c:pt idx="20">
                  <c:v>14.153000000000011</c:v>
                </c:pt>
                <c:pt idx="21">
                  <c:v>14.308000000000007</c:v>
                </c:pt>
                <c:pt idx="22">
                  <c:v>14.461000000000016</c:v>
                </c:pt>
                <c:pt idx="23">
                  <c:v>14.609999999999969</c:v>
                </c:pt>
                <c:pt idx="24" formatCode="#,##0.00">
                  <c:v>14.754000000000003</c:v>
                </c:pt>
                <c:pt idx="25">
                  <c:v>14.894999999999971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28.43499999999997</c:v>
                </c:pt>
                <c:pt idx="1">
                  <c:v>27.46600000000003</c:v>
                </c:pt>
                <c:pt idx="2">
                  <c:v>25.202000000000066</c:v>
                </c:pt>
                <c:pt idx="3">
                  <c:v>25.286999999999978</c:v>
                </c:pt>
                <c:pt idx="4">
                  <c:v>24.794999999999987</c:v>
                </c:pt>
                <c:pt idx="5">
                  <c:v>24.641999999999964</c:v>
                </c:pt>
                <c:pt idx="6">
                  <c:v>25.938999999999989</c:v>
                </c:pt>
                <c:pt idx="7">
                  <c:v>24.460999999999952</c:v>
                </c:pt>
                <c:pt idx="8">
                  <c:v>23.128000000000036</c:v>
                </c:pt>
                <c:pt idx="9">
                  <c:v>25.467999999999989</c:v>
                </c:pt>
                <c:pt idx="10">
                  <c:v>24.507000000000019</c:v>
                </c:pt>
                <c:pt idx="11">
                  <c:v>24.863000000000092</c:v>
                </c:pt>
                <c:pt idx="12">
                  <c:v>24.485000000000046</c:v>
                </c:pt>
                <c:pt idx="13">
                  <c:v>24.319000000000006</c:v>
                </c:pt>
                <c:pt idx="14">
                  <c:v>24.047000000000043</c:v>
                </c:pt>
                <c:pt idx="15">
                  <c:v>23.693000000000065</c:v>
                </c:pt>
                <c:pt idx="16">
                  <c:v>23.177999999999987</c:v>
                </c:pt>
                <c:pt idx="17">
                  <c:v>22.667999999999992</c:v>
                </c:pt>
                <c:pt idx="18">
                  <c:v>22.16800000000001</c:v>
                </c:pt>
                <c:pt idx="19">
                  <c:v>21.679000000000041</c:v>
                </c:pt>
                <c:pt idx="20">
                  <c:v>21.221000000000082</c:v>
                </c:pt>
                <c:pt idx="21">
                  <c:v>20.761999999999929</c:v>
                </c:pt>
                <c:pt idx="22">
                  <c:v>20.308000000000014</c:v>
                </c:pt>
                <c:pt idx="23">
                  <c:v>19.861000000000036</c:v>
                </c:pt>
                <c:pt idx="24" formatCode="#,##0.00">
                  <c:v>19.420999999999928</c:v>
                </c:pt>
                <c:pt idx="25">
                  <c:v>18.988999999999983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86.250999999999948</c:v>
                </c:pt>
                <c:pt idx="1">
                  <c:v>86.481999999999871</c:v>
                </c:pt>
                <c:pt idx="2">
                  <c:v>93.319999999999851</c:v>
                </c:pt>
                <c:pt idx="3">
                  <c:v>83.058999999999955</c:v>
                </c:pt>
                <c:pt idx="4">
                  <c:v>80.411000000000016</c:v>
                </c:pt>
                <c:pt idx="5">
                  <c:v>80.742000000000019</c:v>
                </c:pt>
                <c:pt idx="6">
                  <c:v>86.737999999999971</c:v>
                </c:pt>
                <c:pt idx="7">
                  <c:v>84.374999999999687</c:v>
                </c:pt>
                <c:pt idx="8">
                  <c:v>83.480999999999639</c:v>
                </c:pt>
                <c:pt idx="9">
                  <c:v>82.088000000000051</c:v>
                </c:pt>
                <c:pt idx="10">
                  <c:v>81.048999999999893</c:v>
                </c:pt>
                <c:pt idx="11">
                  <c:v>80.478000000000137</c:v>
                </c:pt>
                <c:pt idx="12">
                  <c:v>79.080000000000197</c:v>
                </c:pt>
                <c:pt idx="13">
                  <c:v>77.511000000000138</c:v>
                </c:pt>
                <c:pt idx="14">
                  <c:v>76.643000000000114</c:v>
                </c:pt>
                <c:pt idx="15">
                  <c:v>75.543000000000006</c:v>
                </c:pt>
                <c:pt idx="16">
                  <c:v>74.587000000000074</c:v>
                </c:pt>
                <c:pt idx="17">
                  <c:v>73.644999999999868</c:v>
                </c:pt>
                <c:pt idx="18">
                  <c:v>72.75499999999974</c:v>
                </c:pt>
                <c:pt idx="19">
                  <c:v>71.912999999999869</c:v>
                </c:pt>
                <c:pt idx="20">
                  <c:v>71.15699999999994</c:v>
                </c:pt>
                <c:pt idx="21">
                  <c:v>70.382999999999811</c:v>
                </c:pt>
                <c:pt idx="22">
                  <c:v>69.640000000000043</c:v>
                </c:pt>
                <c:pt idx="23">
                  <c:v>68.927999999999969</c:v>
                </c:pt>
                <c:pt idx="24" formatCode="#,##0.00">
                  <c:v>68.246999999999957</c:v>
                </c:pt>
                <c:pt idx="25">
                  <c:v>67.602000000000189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156.32699999999997</c:v>
                </c:pt>
                <c:pt idx="1">
                  <c:v>145.78900000000056</c:v>
                </c:pt>
                <c:pt idx="2">
                  <c:v>143.04899999999992</c:v>
                </c:pt>
                <c:pt idx="3">
                  <c:v>149.17099999999982</c:v>
                </c:pt>
                <c:pt idx="4">
                  <c:v>152.57799999999992</c:v>
                </c:pt>
                <c:pt idx="5">
                  <c:v>156.88900000000041</c:v>
                </c:pt>
                <c:pt idx="6">
                  <c:v>176.13500000000008</c:v>
                </c:pt>
                <c:pt idx="7">
                  <c:v>184.39599999999956</c:v>
                </c:pt>
                <c:pt idx="8">
                  <c:v>166.54400000000012</c:v>
                </c:pt>
                <c:pt idx="9">
                  <c:v>171.66100000000043</c:v>
                </c:pt>
                <c:pt idx="10">
                  <c:v>189.16200000000023</c:v>
                </c:pt>
                <c:pt idx="11">
                  <c:v>187.60599999999971</c:v>
                </c:pt>
                <c:pt idx="12">
                  <c:v>190.85700000000028</c:v>
                </c:pt>
                <c:pt idx="13">
                  <c:v>198.10100000000031</c:v>
                </c:pt>
                <c:pt idx="14">
                  <c:v>203.66299999999933</c:v>
                </c:pt>
                <c:pt idx="15">
                  <c:v>206.10499999999976</c:v>
                </c:pt>
                <c:pt idx="16">
                  <c:v>208.31900000000084</c:v>
                </c:pt>
                <c:pt idx="17">
                  <c:v>210.05899999999971</c:v>
                </c:pt>
                <c:pt idx="18">
                  <c:v>212.06300000000041</c:v>
                </c:pt>
                <c:pt idx="19">
                  <c:v>213.96500000000043</c:v>
                </c:pt>
                <c:pt idx="20">
                  <c:v>216.15799999999996</c:v>
                </c:pt>
                <c:pt idx="21">
                  <c:v>218.40899999999954</c:v>
                </c:pt>
                <c:pt idx="22">
                  <c:v>220.73099999999985</c:v>
                </c:pt>
                <c:pt idx="23">
                  <c:v>223.10900000000021</c:v>
                </c:pt>
                <c:pt idx="24" formatCode="#,##0.00">
                  <c:v>225.52899999999971</c:v>
                </c:pt>
                <c:pt idx="25">
                  <c:v>227.98799999999994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298.8919999999988</c:v>
                </c:pt>
                <c:pt idx="1">
                  <c:v>301.74099999999964</c:v>
                </c:pt>
                <c:pt idx="2">
                  <c:v>300.91799999999995</c:v>
                </c:pt>
                <c:pt idx="3">
                  <c:v>299.0030000000001</c:v>
                </c:pt>
                <c:pt idx="4">
                  <c:v>298.34799999999996</c:v>
                </c:pt>
                <c:pt idx="5">
                  <c:v>305.66999999999933</c:v>
                </c:pt>
                <c:pt idx="6">
                  <c:v>302.3430000000003</c:v>
                </c:pt>
                <c:pt idx="7">
                  <c:v>303.10500000000008</c:v>
                </c:pt>
                <c:pt idx="8">
                  <c:v>308.4050000000006</c:v>
                </c:pt>
                <c:pt idx="9">
                  <c:v>305.91500000000059</c:v>
                </c:pt>
                <c:pt idx="10">
                  <c:v>306.52600000000018</c:v>
                </c:pt>
                <c:pt idx="11">
                  <c:v>307.86300000000091</c:v>
                </c:pt>
                <c:pt idx="12">
                  <c:v>308.41899999999987</c:v>
                </c:pt>
                <c:pt idx="13">
                  <c:v>308.66600000000022</c:v>
                </c:pt>
                <c:pt idx="14">
                  <c:v>309.30099999999959</c:v>
                </c:pt>
                <c:pt idx="15">
                  <c:v>310.09199999999959</c:v>
                </c:pt>
                <c:pt idx="16">
                  <c:v>310.60300000000018</c:v>
                </c:pt>
                <c:pt idx="17">
                  <c:v>311.02899999999983</c:v>
                </c:pt>
                <c:pt idx="18">
                  <c:v>311.41299999999978</c:v>
                </c:pt>
                <c:pt idx="19">
                  <c:v>311.77900000000011</c:v>
                </c:pt>
                <c:pt idx="20">
                  <c:v>312.20599999999996</c:v>
                </c:pt>
                <c:pt idx="21">
                  <c:v>312.6600000000002</c:v>
                </c:pt>
                <c:pt idx="22">
                  <c:v>313.10600000000056</c:v>
                </c:pt>
                <c:pt idx="23">
                  <c:v>313.68099999999924</c:v>
                </c:pt>
                <c:pt idx="24" formatCode="#,##0.00">
                  <c:v>314.24099999999953</c:v>
                </c:pt>
                <c:pt idx="25">
                  <c:v>314.80600000000027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86.409999999999826</c:v>
                </c:pt>
                <c:pt idx="1">
                  <c:v>90.136000000000351</c:v>
                </c:pt>
                <c:pt idx="2">
                  <c:v>95.490999999999971</c:v>
                </c:pt>
                <c:pt idx="3">
                  <c:v>90.233999999999668</c:v>
                </c:pt>
                <c:pt idx="4">
                  <c:v>93.729999999999919</c:v>
                </c:pt>
                <c:pt idx="5">
                  <c:v>94.302999999999997</c:v>
                </c:pt>
                <c:pt idx="6">
                  <c:v>109.65799999999989</c:v>
                </c:pt>
                <c:pt idx="7">
                  <c:v>105.47300000000007</c:v>
                </c:pt>
                <c:pt idx="8">
                  <c:v>108.67999999999978</c:v>
                </c:pt>
                <c:pt idx="9">
                  <c:v>111.12499999999963</c:v>
                </c:pt>
                <c:pt idx="10">
                  <c:v>102.60800000000005</c:v>
                </c:pt>
                <c:pt idx="11">
                  <c:v>106.92299999999982</c:v>
                </c:pt>
                <c:pt idx="12">
                  <c:v>107.68399999999966</c:v>
                </c:pt>
                <c:pt idx="13">
                  <c:v>108.25800000000005</c:v>
                </c:pt>
                <c:pt idx="14">
                  <c:v>108.95599999999955</c:v>
                </c:pt>
                <c:pt idx="15">
                  <c:v>109.34900000000002</c:v>
                </c:pt>
                <c:pt idx="16">
                  <c:v>109.58999999999995</c:v>
                </c:pt>
                <c:pt idx="17">
                  <c:v>109.81899999999995</c:v>
                </c:pt>
                <c:pt idx="18">
                  <c:v>110.03299999999986</c:v>
                </c:pt>
                <c:pt idx="19">
                  <c:v>110.25099999999975</c:v>
                </c:pt>
                <c:pt idx="20">
                  <c:v>110.48999999999982</c:v>
                </c:pt>
                <c:pt idx="21">
                  <c:v>110.69999999999989</c:v>
                </c:pt>
                <c:pt idx="22">
                  <c:v>110.90200000000017</c:v>
                </c:pt>
                <c:pt idx="23">
                  <c:v>111.09200000000011</c:v>
                </c:pt>
                <c:pt idx="24" formatCode="#,##0.00">
                  <c:v>111.2740000000002</c:v>
                </c:pt>
                <c:pt idx="25">
                  <c:v>111.45299999999986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98.716000000000093</c:v>
                </c:pt>
                <c:pt idx="1">
                  <c:v>110.07500000000007</c:v>
                </c:pt>
                <c:pt idx="2">
                  <c:v>113.78499999999995</c:v>
                </c:pt>
                <c:pt idx="3">
                  <c:v>111.24299999999963</c:v>
                </c:pt>
                <c:pt idx="4">
                  <c:v>120.87000000000023</c:v>
                </c:pt>
                <c:pt idx="5">
                  <c:v>122.07099999999998</c:v>
                </c:pt>
                <c:pt idx="6">
                  <c:v>124.40500000000014</c:v>
                </c:pt>
                <c:pt idx="7">
                  <c:v>122.47099999999969</c:v>
                </c:pt>
                <c:pt idx="8">
                  <c:v>127.24699999999993</c:v>
                </c:pt>
                <c:pt idx="9">
                  <c:v>135.01000000000033</c:v>
                </c:pt>
                <c:pt idx="10">
                  <c:v>129.72500000000016</c:v>
                </c:pt>
                <c:pt idx="11">
                  <c:v>123.36400000000013</c:v>
                </c:pt>
                <c:pt idx="12">
                  <c:v>125.71300000000019</c:v>
                </c:pt>
                <c:pt idx="13">
                  <c:v>129.13199999999989</c:v>
                </c:pt>
                <c:pt idx="14">
                  <c:v>132.57699999999997</c:v>
                </c:pt>
                <c:pt idx="15">
                  <c:v>135.19000000000005</c:v>
                </c:pt>
                <c:pt idx="16">
                  <c:v>137.44999999999999</c:v>
                </c:pt>
                <c:pt idx="17">
                  <c:v>139.50699999999986</c:v>
                </c:pt>
                <c:pt idx="18">
                  <c:v>141.44499999999988</c:v>
                </c:pt>
                <c:pt idx="19">
                  <c:v>143.30099999999999</c:v>
                </c:pt>
                <c:pt idx="20">
                  <c:v>145.11600000000024</c:v>
                </c:pt>
                <c:pt idx="21">
                  <c:v>146.86800000000017</c:v>
                </c:pt>
                <c:pt idx="22">
                  <c:v>148.56200000000024</c:v>
                </c:pt>
                <c:pt idx="23">
                  <c:v>150.19700000000023</c:v>
                </c:pt>
                <c:pt idx="24" formatCode="#,##0.00">
                  <c:v>151.77100000000002</c:v>
                </c:pt>
                <c:pt idx="25">
                  <c:v>153.29099999999997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13.223000000000003</c:v>
                </c:pt>
                <c:pt idx="1">
                  <c:v>13.883000000000015</c:v>
                </c:pt>
                <c:pt idx="2">
                  <c:v>18.359000000000034</c:v>
                </c:pt>
                <c:pt idx="3">
                  <c:v>13.601000000000012</c:v>
                </c:pt>
                <c:pt idx="4">
                  <c:v>14.404000000000021</c:v>
                </c:pt>
                <c:pt idx="5">
                  <c:v>20.565999999999978</c:v>
                </c:pt>
                <c:pt idx="6">
                  <c:v>16.016999999999996</c:v>
                </c:pt>
                <c:pt idx="7">
                  <c:v>16.054999999999993</c:v>
                </c:pt>
                <c:pt idx="8">
                  <c:v>14.458000000000013</c:v>
                </c:pt>
                <c:pt idx="9">
                  <c:v>13.758000000000003</c:v>
                </c:pt>
                <c:pt idx="10">
                  <c:v>14.993999999999984</c:v>
                </c:pt>
                <c:pt idx="11">
                  <c:v>14.757000000000007</c:v>
                </c:pt>
                <c:pt idx="12">
                  <c:v>14.671999999999978</c:v>
                </c:pt>
                <c:pt idx="13">
                  <c:v>14.576000000000002</c:v>
                </c:pt>
                <c:pt idx="14">
                  <c:v>14.507000000000051</c:v>
                </c:pt>
                <c:pt idx="15">
                  <c:v>14.501000000000015</c:v>
                </c:pt>
                <c:pt idx="16">
                  <c:v>14.477000000000057</c:v>
                </c:pt>
                <c:pt idx="17">
                  <c:v>14.452999999999996</c:v>
                </c:pt>
                <c:pt idx="18">
                  <c:v>14.429000000000027</c:v>
                </c:pt>
                <c:pt idx="19">
                  <c:v>14.403999999999996</c:v>
                </c:pt>
                <c:pt idx="20">
                  <c:v>14.376000000000003</c:v>
                </c:pt>
                <c:pt idx="21">
                  <c:v>14.348000000000017</c:v>
                </c:pt>
                <c:pt idx="22">
                  <c:v>14.321000000000016</c:v>
                </c:pt>
                <c:pt idx="23">
                  <c:v>14.294000000000002</c:v>
                </c:pt>
                <c:pt idx="24" formatCode="#,##0.00">
                  <c:v>14.266999999999967</c:v>
                </c:pt>
                <c:pt idx="25">
                  <c:v>14.241000000000005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31.316999999999954</c:v>
                </c:pt>
                <c:pt idx="1">
                  <c:v>34.140999999999927</c:v>
                </c:pt>
                <c:pt idx="2">
                  <c:v>34.820000000000007</c:v>
                </c:pt>
                <c:pt idx="3">
                  <c:v>38.765999999999941</c:v>
                </c:pt>
                <c:pt idx="4">
                  <c:v>42.061000000000085</c:v>
                </c:pt>
                <c:pt idx="5">
                  <c:v>44.693000000000033</c:v>
                </c:pt>
                <c:pt idx="6">
                  <c:v>48.180999999999976</c:v>
                </c:pt>
                <c:pt idx="7">
                  <c:v>49.735000000000021</c:v>
                </c:pt>
                <c:pt idx="8">
                  <c:v>42.108000000000068</c:v>
                </c:pt>
                <c:pt idx="9">
                  <c:v>41.502000000000073</c:v>
                </c:pt>
                <c:pt idx="10">
                  <c:v>41.783000000000015</c:v>
                </c:pt>
                <c:pt idx="11">
                  <c:v>42.632999999999967</c:v>
                </c:pt>
                <c:pt idx="12">
                  <c:v>42.993000000000158</c:v>
                </c:pt>
                <c:pt idx="13">
                  <c:v>43.752000000000002</c:v>
                </c:pt>
                <c:pt idx="14">
                  <c:v>44.34999999999998</c:v>
                </c:pt>
                <c:pt idx="15">
                  <c:v>44.849000000000004</c:v>
                </c:pt>
                <c:pt idx="16">
                  <c:v>45.305000000000128</c:v>
                </c:pt>
                <c:pt idx="17">
                  <c:v>45.695000000000029</c:v>
                </c:pt>
                <c:pt idx="18">
                  <c:v>46.062999999999981</c:v>
                </c:pt>
                <c:pt idx="19">
                  <c:v>46.427999999999912</c:v>
                </c:pt>
                <c:pt idx="20">
                  <c:v>46.815000000000019</c:v>
                </c:pt>
                <c:pt idx="21">
                  <c:v>47.193999999999924</c:v>
                </c:pt>
                <c:pt idx="22">
                  <c:v>47.56399999999995</c:v>
                </c:pt>
                <c:pt idx="23">
                  <c:v>47.917000000000066</c:v>
                </c:pt>
                <c:pt idx="24" formatCode="#,##0.00">
                  <c:v>48.248000000000189</c:v>
                </c:pt>
                <c:pt idx="25">
                  <c:v>48.558999999999905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46.415000000000127</c:v>
                </c:pt>
                <c:pt idx="1">
                  <c:v>47.366999999999955</c:v>
                </c:pt>
                <c:pt idx="2">
                  <c:v>48.720000000000034</c:v>
                </c:pt>
                <c:pt idx="3">
                  <c:v>51.088999999999999</c:v>
                </c:pt>
                <c:pt idx="4">
                  <c:v>55.082999999999942</c:v>
                </c:pt>
                <c:pt idx="5">
                  <c:v>50.029000000000046</c:v>
                </c:pt>
                <c:pt idx="6">
                  <c:v>48.610000000000035</c:v>
                </c:pt>
                <c:pt idx="7">
                  <c:v>45.993000000000045</c:v>
                </c:pt>
                <c:pt idx="8">
                  <c:v>46.630999999999915</c:v>
                </c:pt>
                <c:pt idx="9">
                  <c:v>48.270000000000095</c:v>
                </c:pt>
                <c:pt idx="10">
                  <c:v>49.270999999999987</c:v>
                </c:pt>
                <c:pt idx="11">
                  <c:v>49.766000000000048</c:v>
                </c:pt>
                <c:pt idx="12">
                  <c:v>49.288000000000032</c:v>
                </c:pt>
                <c:pt idx="13">
                  <c:v>48.689000000000014</c:v>
                </c:pt>
                <c:pt idx="14">
                  <c:v>48.058</c:v>
                </c:pt>
                <c:pt idx="15">
                  <c:v>47.573000000000029</c:v>
                </c:pt>
                <c:pt idx="16">
                  <c:v>47.13600000000006</c:v>
                </c:pt>
                <c:pt idx="17">
                  <c:v>46.69800000000015</c:v>
                </c:pt>
                <c:pt idx="18">
                  <c:v>46.259000000000029</c:v>
                </c:pt>
                <c:pt idx="19">
                  <c:v>45.821000000000055</c:v>
                </c:pt>
                <c:pt idx="20">
                  <c:v>45.384999999999998</c:v>
                </c:pt>
                <c:pt idx="21">
                  <c:v>44.932999999999971</c:v>
                </c:pt>
                <c:pt idx="22">
                  <c:v>44.484000000000016</c:v>
                </c:pt>
                <c:pt idx="23">
                  <c:v>44.037999999999982</c:v>
                </c:pt>
                <c:pt idx="24" formatCode="#,##0.00">
                  <c:v>43.593000000000089</c:v>
                </c:pt>
                <c:pt idx="25">
                  <c:v>43.150999999999968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29.424000000000103</c:v>
                </c:pt>
                <c:pt idx="1">
                  <c:v>24.613</c:v>
                </c:pt>
                <c:pt idx="2">
                  <c:v>26.299000000000031</c:v>
                </c:pt>
                <c:pt idx="3">
                  <c:v>28.99100000000001</c:v>
                </c:pt>
                <c:pt idx="4">
                  <c:v>26.907000000000011</c:v>
                </c:pt>
                <c:pt idx="5">
                  <c:v>30.614000000000001</c:v>
                </c:pt>
                <c:pt idx="6">
                  <c:v>31.483999999999941</c:v>
                </c:pt>
                <c:pt idx="7">
                  <c:v>29.911000000000019</c:v>
                </c:pt>
                <c:pt idx="8">
                  <c:v>29.661000000000044</c:v>
                </c:pt>
                <c:pt idx="9">
                  <c:v>30.872000000000043</c:v>
                </c:pt>
                <c:pt idx="10">
                  <c:v>34.425999999999974</c:v>
                </c:pt>
                <c:pt idx="11">
                  <c:v>34.335000000000051</c:v>
                </c:pt>
                <c:pt idx="12">
                  <c:v>34.149999999999942</c:v>
                </c:pt>
                <c:pt idx="13">
                  <c:v>34.188000000000059</c:v>
                </c:pt>
                <c:pt idx="14">
                  <c:v>34.484000000000002</c:v>
                </c:pt>
                <c:pt idx="15">
                  <c:v>34.779999999999994</c:v>
                </c:pt>
                <c:pt idx="16">
                  <c:v>35.162000000000042</c:v>
                </c:pt>
                <c:pt idx="17">
                  <c:v>35.589000000000027</c:v>
                </c:pt>
                <c:pt idx="18">
                  <c:v>36.038999999999959</c:v>
                </c:pt>
                <c:pt idx="19">
                  <c:v>36.501999999999981</c:v>
                </c:pt>
                <c:pt idx="20">
                  <c:v>36.969000000000037</c:v>
                </c:pt>
                <c:pt idx="21">
                  <c:v>37.441000000000102</c:v>
                </c:pt>
                <c:pt idx="22">
                  <c:v>37.914999999999942</c:v>
                </c:pt>
                <c:pt idx="23">
                  <c:v>38.386000000000109</c:v>
                </c:pt>
                <c:pt idx="24" formatCode="#,##0.00">
                  <c:v>38.853999999999985</c:v>
                </c:pt>
                <c:pt idx="25">
                  <c:v>39.315999999999917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122.9549999999998</c:v>
                </c:pt>
                <c:pt idx="1">
                  <c:v>116.17700000000018</c:v>
                </c:pt>
                <c:pt idx="2">
                  <c:v>132.32899999999981</c:v>
                </c:pt>
                <c:pt idx="3">
                  <c:v>124.74099999999986</c:v>
                </c:pt>
                <c:pt idx="4">
                  <c:v>139.07799999999986</c:v>
                </c:pt>
                <c:pt idx="5">
                  <c:v>144.60199999999983</c:v>
                </c:pt>
                <c:pt idx="6">
                  <c:v>146.81299999999968</c:v>
                </c:pt>
                <c:pt idx="7">
                  <c:v>146.63699999999994</c:v>
                </c:pt>
                <c:pt idx="8">
                  <c:v>146.80300000000017</c:v>
                </c:pt>
                <c:pt idx="9">
                  <c:v>167.6940000000003</c:v>
                </c:pt>
                <c:pt idx="10">
                  <c:v>154.65800000000024</c:v>
                </c:pt>
                <c:pt idx="11">
                  <c:v>157.6989999999995</c:v>
                </c:pt>
                <c:pt idx="12">
                  <c:v>158.94499999999999</c:v>
                </c:pt>
                <c:pt idx="13">
                  <c:v>160.49200000000039</c:v>
                </c:pt>
                <c:pt idx="14">
                  <c:v>162.15899999999985</c:v>
                </c:pt>
                <c:pt idx="15">
                  <c:v>163.5290000000002</c:v>
                </c:pt>
                <c:pt idx="16">
                  <c:v>164.81599999999975</c:v>
                </c:pt>
                <c:pt idx="17">
                  <c:v>166.15</c:v>
                </c:pt>
                <c:pt idx="18">
                  <c:v>167.52799999999982</c:v>
                </c:pt>
                <c:pt idx="19">
                  <c:v>168.95600000000047</c:v>
                </c:pt>
                <c:pt idx="20">
                  <c:v>170.40500000000054</c:v>
                </c:pt>
                <c:pt idx="21">
                  <c:v>171.82900000000046</c:v>
                </c:pt>
                <c:pt idx="22">
                  <c:v>173.26100000000011</c:v>
                </c:pt>
                <c:pt idx="23">
                  <c:v>174.69500000000002</c:v>
                </c:pt>
                <c:pt idx="24" formatCode="#,##0.00">
                  <c:v>176.13000000000011</c:v>
                </c:pt>
                <c:pt idx="25">
                  <c:v>177.56700000000009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120.27899999999994</c:v>
                </c:pt>
                <c:pt idx="1">
                  <c:v>123.87699999999991</c:v>
                </c:pt>
                <c:pt idx="2">
                  <c:v>135.93200000000004</c:v>
                </c:pt>
                <c:pt idx="3">
                  <c:v>139.22700000000003</c:v>
                </c:pt>
                <c:pt idx="4">
                  <c:v>145.05800000000011</c:v>
                </c:pt>
                <c:pt idx="5">
                  <c:v>153.5789999999997</c:v>
                </c:pt>
                <c:pt idx="6">
                  <c:v>162.83699999999962</c:v>
                </c:pt>
                <c:pt idx="7">
                  <c:v>152.79099999999983</c:v>
                </c:pt>
                <c:pt idx="8">
                  <c:v>150.75799999999978</c:v>
                </c:pt>
                <c:pt idx="9">
                  <c:v>161.15300000000056</c:v>
                </c:pt>
                <c:pt idx="10">
                  <c:v>148.69699999999997</c:v>
                </c:pt>
                <c:pt idx="11">
                  <c:v>150.70500000000015</c:v>
                </c:pt>
                <c:pt idx="12">
                  <c:v>153.303</c:v>
                </c:pt>
                <c:pt idx="13">
                  <c:v>154.57700000000025</c:v>
                </c:pt>
                <c:pt idx="14">
                  <c:v>155.92500000000027</c:v>
                </c:pt>
                <c:pt idx="15">
                  <c:v>157.03999999999948</c:v>
                </c:pt>
                <c:pt idx="16">
                  <c:v>158.27300000000005</c:v>
                </c:pt>
                <c:pt idx="17">
                  <c:v>159.49099999999981</c:v>
                </c:pt>
                <c:pt idx="18">
                  <c:v>160.7039999999993</c:v>
                </c:pt>
                <c:pt idx="19">
                  <c:v>161.9170000000002</c:v>
                </c:pt>
                <c:pt idx="20">
                  <c:v>163.16299999999993</c:v>
                </c:pt>
                <c:pt idx="21">
                  <c:v>164.37500000000006</c:v>
                </c:pt>
                <c:pt idx="22">
                  <c:v>165.59000000000017</c:v>
                </c:pt>
                <c:pt idx="23">
                  <c:v>166.80899999999986</c:v>
                </c:pt>
                <c:pt idx="24" formatCode="#,##0.00">
                  <c:v>168.0310000000006</c:v>
                </c:pt>
                <c:pt idx="25">
                  <c:v>169.25999999999996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45.115999999999964</c:v>
                </c:pt>
                <c:pt idx="1">
                  <c:v>51.57800000000006</c:v>
                </c:pt>
                <c:pt idx="2">
                  <c:v>54.109999999999985</c:v>
                </c:pt>
                <c:pt idx="3">
                  <c:v>49.569000000000003</c:v>
                </c:pt>
                <c:pt idx="4">
                  <c:v>55.462999999999859</c:v>
                </c:pt>
                <c:pt idx="5">
                  <c:v>54.630000000000088</c:v>
                </c:pt>
                <c:pt idx="6">
                  <c:v>54.908000000000079</c:v>
                </c:pt>
                <c:pt idx="7">
                  <c:v>62.013999999999918</c:v>
                </c:pt>
                <c:pt idx="8">
                  <c:v>57.735000000000063</c:v>
                </c:pt>
                <c:pt idx="9">
                  <c:v>54.494999999999933</c:v>
                </c:pt>
                <c:pt idx="10">
                  <c:v>59.180999999999933</c:v>
                </c:pt>
                <c:pt idx="11">
                  <c:v>59.529999999999916</c:v>
                </c:pt>
                <c:pt idx="12">
                  <c:v>58.294999999999931</c:v>
                </c:pt>
                <c:pt idx="13">
                  <c:v>58.375000000000078</c:v>
                </c:pt>
                <c:pt idx="14">
                  <c:v>59.118000000000031</c:v>
                </c:pt>
                <c:pt idx="15">
                  <c:v>59.450999999999951</c:v>
                </c:pt>
                <c:pt idx="16">
                  <c:v>59.916999999999973</c:v>
                </c:pt>
                <c:pt idx="17">
                  <c:v>60.338999999999885</c:v>
                </c:pt>
                <c:pt idx="18">
                  <c:v>60.699999999999896</c:v>
                </c:pt>
                <c:pt idx="19">
                  <c:v>61.026999999999916</c:v>
                </c:pt>
                <c:pt idx="20">
                  <c:v>61.391999999999946</c:v>
                </c:pt>
                <c:pt idx="21">
                  <c:v>61.785000000000089</c:v>
                </c:pt>
                <c:pt idx="22">
                  <c:v>62.193999999999924</c:v>
                </c:pt>
                <c:pt idx="23">
                  <c:v>62.602000000000018</c:v>
                </c:pt>
                <c:pt idx="24" formatCode="#,##0.00">
                  <c:v>63.00600000000005</c:v>
                </c:pt>
                <c:pt idx="25">
                  <c:v>63.406000000000049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53.20000000000006</c:v>
                </c:pt>
                <c:pt idx="1">
                  <c:v>52.637</c:v>
                </c:pt>
                <c:pt idx="2">
                  <c:v>56.291000000000011</c:v>
                </c:pt>
                <c:pt idx="3">
                  <c:v>50.423999999999971</c:v>
                </c:pt>
                <c:pt idx="4">
                  <c:v>54.18600000000005</c:v>
                </c:pt>
                <c:pt idx="5">
                  <c:v>62.45799999999992</c:v>
                </c:pt>
                <c:pt idx="6">
                  <c:v>57.754999999999811</c:v>
                </c:pt>
                <c:pt idx="7">
                  <c:v>56.209999999999916</c:v>
                </c:pt>
                <c:pt idx="8">
                  <c:v>51.817</c:v>
                </c:pt>
                <c:pt idx="9">
                  <c:v>60.642000000000131</c:v>
                </c:pt>
                <c:pt idx="10">
                  <c:v>61.686999999999955</c:v>
                </c:pt>
                <c:pt idx="11">
                  <c:v>60.579999999999956</c:v>
                </c:pt>
                <c:pt idx="12">
                  <c:v>59.843000000000067</c:v>
                </c:pt>
                <c:pt idx="13">
                  <c:v>59.854999999999905</c:v>
                </c:pt>
                <c:pt idx="14">
                  <c:v>59.925999999999966</c:v>
                </c:pt>
                <c:pt idx="15">
                  <c:v>59.841000000000058</c:v>
                </c:pt>
                <c:pt idx="16">
                  <c:v>59.726999999999933</c:v>
                </c:pt>
                <c:pt idx="17">
                  <c:v>59.62399999999986</c:v>
                </c:pt>
                <c:pt idx="18">
                  <c:v>59.538999999999966</c:v>
                </c:pt>
                <c:pt idx="19">
                  <c:v>59.477999999999994</c:v>
                </c:pt>
                <c:pt idx="20">
                  <c:v>59.453000000000017</c:v>
                </c:pt>
                <c:pt idx="21">
                  <c:v>59.449000000000041</c:v>
                </c:pt>
                <c:pt idx="22">
                  <c:v>59.459999999999944</c:v>
                </c:pt>
                <c:pt idx="23">
                  <c:v>59.483999999999988</c:v>
                </c:pt>
                <c:pt idx="24" formatCode="#,##0.00">
                  <c:v>59.520000000000017</c:v>
                </c:pt>
                <c:pt idx="25">
                  <c:v>59.57200000000001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91.710999999999885</c:v>
                </c:pt>
                <c:pt idx="1">
                  <c:v>85.984000000000037</c:v>
                </c:pt>
                <c:pt idx="2">
                  <c:v>82.140000000000114</c:v>
                </c:pt>
                <c:pt idx="3">
                  <c:v>80.990999999999957</c:v>
                </c:pt>
                <c:pt idx="4">
                  <c:v>80.397999999999954</c:v>
                </c:pt>
                <c:pt idx="5">
                  <c:v>76.650000000000134</c:v>
                </c:pt>
                <c:pt idx="6">
                  <c:v>75.88800000000019</c:v>
                </c:pt>
                <c:pt idx="7">
                  <c:v>75.967999999999989</c:v>
                </c:pt>
                <c:pt idx="8">
                  <c:v>75.2890000000002</c:v>
                </c:pt>
                <c:pt idx="9">
                  <c:v>74.289000000000001</c:v>
                </c:pt>
                <c:pt idx="10">
                  <c:v>75.850000000000094</c:v>
                </c:pt>
                <c:pt idx="11">
                  <c:v>77.328000000000131</c:v>
                </c:pt>
                <c:pt idx="12">
                  <c:v>78.250000000000071</c:v>
                </c:pt>
                <c:pt idx="13">
                  <c:v>78.674999999999898</c:v>
                </c:pt>
                <c:pt idx="14">
                  <c:v>79.279000000000281</c:v>
                </c:pt>
                <c:pt idx="15">
                  <c:v>79.39499999999974</c:v>
                </c:pt>
                <c:pt idx="16">
                  <c:v>79.456999999999937</c:v>
                </c:pt>
                <c:pt idx="17">
                  <c:v>79.518999999999863</c:v>
                </c:pt>
                <c:pt idx="18">
                  <c:v>79.579999999999899</c:v>
                </c:pt>
                <c:pt idx="19">
                  <c:v>79.637000000000143</c:v>
                </c:pt>
                <c:pt idx="20">
                  <c:v>79.693000000000112</c:v>
                </c:pt>
                <c:pt idx="21">
                  <c:v>79.713000000000193</c:v>
                </c:pt>
                <c:pt idx="22">
                  <c:v>79.733000000000033</c:v>
                </c:pt>
                <c:pt idx="23">
                  <c:v>79.7530000000001</c:v>
                </c:pt>
                <c:pt idx="24" formatCode="#,##0.00">
                  <c:v>79.775999999999755</c:v>
                </c:pt>
                <c:pt idx="25">
                  <c:v>79.802000000000021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175.00499999999997</c:v>
                </c:pt>
                <c:pt idx="1">
                  <c:v>175.1629999999995</c:v>
                </c:pt>
                <c:pt idx="2">
                  <c:v>174.85900000000009</c:v>
                </c:pt>
                <c:pt idx="3">
                  <c:v>171.08699999999988</c:v>
                </c:pt>
                <c:pt idx="4">
                  <c:v>175.19599999999994</c:v>
                </c:pt>
                <c:pt idx="5">
                  <c:v>173.41099999999972</c:v>
                </c:pt>
                <c:pt idx="6">
                  <c:v>181.22099999999946</c:v>
                </c:pt>
                <c:pt idx="7">
                  <c:v>174.76200000000023</c:v>
                </c:pt>
                <c:pt idx="8">
                  <c:v>182.79600000000025</c:v>
                </c:pt>
                <c:pt idx="9">
                  <c:v>179.5139999999997</c:v>
                </c:pt>
                <c:pt idx="10">
                  <c:v>176.68399999999994</c:v>
                </c:pt>
                <c:pt idx="11">
                  <c:v>175.15799999999984</c:v>
                </c:pt>
                <c:pt idx="12">
                  <c:v>173.88000000000011</c:v>
                </c:pt>
                <c:pt idx="13">
                  <c:v>173.80600000000035</c:v>
                </c:pt>
                <c:pt idx="14">
                  <c:v>174.08100000000033</c:v>
                </c:pt>
                <c:pt idx="15">
                  <c:v>174.67899999999997</c:v>
                </c:pt>
                <c:pt idx="16">
                  <c:v>174.97500000000008</c:v>
                </c:pt>
                <c:pt idx="17">
                  <c:v>175.27099999999979</c:v>
                </c:pt>
                <c:pt idx="18">
                  <c:v>175.58100000000002</c:v>
                </c:pt>
                <c:pt idx="19">
                  <c:v>175.92799999999991</c:v>
                </c:pt>
                <c:pt idx="20">
                  <c:v>176.42000000000033</c:v>
                </c:pt>
                <c:pt idx="21">
                  <c:v>176.91099999999992</c:v>
                </c:pt>
                <c:pt idx="22">
                  <c:v>177.38900000000004</c:v>
                </c:pt>
                <c:pt idx="23">
                  <c:v>177.86600000000016</c:v>
                </c:pt>
                <c:pt idx="24" formatCode="#,##0.00">
                  <c:v>178.34299999999959</c:v>
                </c:pt>
                <c:pt idx="25">
                  <c:v>178.82100000000005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225.05399999999992</c:v>
                </c:pt>
                <c:pt idx="1">
                  <c:v>231.07700000000028</c:v>
                </c:pt>
                <c:pt idx="2">
                  <c:v>224.42200000000039</c:v>
                </c:pt>
                <c:pt idx="3">
                  <c:v>226.91800000000021</c:v>
                </c:pt>
                <c:pt idx="4">
                  <c:v>223.44599999999946</c:v>
                </c:pt>
                <c:pt idx="5">
                  <c:v>239.63100000000006</c:v>
                </c:pt>
                <c:pt idx="6">
                  <c:v>248.42399999999975</c:v>
                </c:pt>
                <c:pt idx="7">
                  <c:v>251.39100000000059</c:v>
                </c:pt>
                <c:pt idx="8">
                  <c:v>240.37500000000014</c:v>
                </c:pt>
                <c:pt idx="9">
                  <c:v>255.32200000000023</c:v>
                </c:pt>
                <c:pt idx="10">
                  <c:v>249.79599999999988</c:v>
                </c:pt>
                <c:pt idx="11">
                  <c:v>253.24599999999984</c:v>
                </c:pt>
                <c:pt idx="12">
                  <c:v>256.12600000000026</c:v>
                </c:pt>
                <c:pt idx="13">
                  <c:v>258.54400000000038</c:v>
                </c:pt>
                <c:pt idx="14">
                  <c:v>261.42399999999975</c:v>
                </c:pt>
                <c:pt idx="15">
                  <c:v>263.63500000000056</c:v>
                </c:pt>
                <c:pt idx="16">
                  <c:v>265.34100000000035</c:v>
                </c:pt>
                <c:pt idx="17">
                  <c:v>266.88499999999988</c:v>
                </c:pt>
                <c:pt idx="18">
                  <c:v>268.36899999999991</c:v>
                </c:pt>
                <c:pt idx="19">
                  <c:v>269.82900000000024</c:v>
                </c:pt>
                <c:pt idx="20">
                  <c:v>271.26300000000026</c:v>
                </c:pt>
                <c:pt idx="21">
                  <c:v>272.68</c:v>
                </c:pt>
                <c:pt idx="22">
                  <c:v>274.08199999999988</c:v>
                </c:pt>
                <c:pt idx="23">
                  <c:v>275.49500000000029</c:v>
                </c:pt>
                <c:pt idx="24" formatCode="#,##0.00">
                  <c:v>276.93200000000002</c:v>
                </c:pt>
                <c:pt idx="25">
                  <c:v>278.39499999999981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43.326000000000043</c:v>
                </c:pt>
                <c:pt idx="1">
                  <c:v>41.66299999999994</c:v>
                </c:pt>
                <c:pt idx="2">
                  <c:v>47.762000000000008</c:v>
                </c:pt>
                <c:pt idx="3">
                  <c:v>38.657000000000053</c:v>
                </c:pt>
                <c:pt idx="4">
                  <c:v>46.491</c:v>
                </c:pt>
                <c:pt idx="5">
                  <c:v>43.256000000000007</c:v>
                </c:pt>
                <c:pt idx="6">
                  <c:v>43.46100000000002</c:v>
                </c:pt>
                <c:pt idx="7">
                  <c:v>43.814000000000057</c:v>
                </c:pt>
                <c:pt idx="8">
                  <c:v>45.236000000000054</c:v>
                </c:pt>
                <c:pt idx="9">
                  <c:v>50.720000000000034</c:v>
                </c:pt>
                <c:pt idx="10">
                  <c:v>40.797999999999917</c:v>
                </c:pt>
                <c:pt idx="11">
                  <c:v>40.657000000000096</c:v>
                </c:pt>
                <c:pt idx="12">
                  <c:v>40.683999999999905</c:v>
                </c:pt>
                <c:pt idx="13">
                  <c:v>41.117000000000061</c:v>
                </c:pt>
                <c:pt idx="14">
                  <c:v>41.878000000000078</c:v>
                </c:pt>
                <c:pt idx="15">
                  <c:v>42.214999999999975</c:v>
                </c:pt>
                <c:pt idx="16">
                  <c:v>42.486999999999981</c:v>
                </c:pt>
                <c:pt idx="17">
                  <c:v>42.695999999999984</c:v>
                </c:pt>
                <c:pt idx="18">
                  <c:v>42.866000000000042</c:v>
                </c:pt>
                <c:pt idx="19">
                  <c:v>43.01700000000001</c:v>
                </c:pt>
                <c:pt idx="20">
                  <c:v>43.183999999999969</c:v>
                </c:pt>
                <c:pt idx="21">
                  <c:v>43.337999999999923</c:v>
                </c:pt>
                <c:pt idx="22">
                  <c:v>43.485999999999933</c:v>
                </c:pt>
                <c:pt idx="23">
                  <c:v>43.630000000000067</c:v>
                </c:pt>
                <c:pt idx="24">
                  <c:v>43.772000000000048</c:v>
                </c:pt>
                <c:pt idx="25">
                  <c:v>43.915000000000035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124.7829999999999</c:v>
                </c:pt>
                <c:pt idx="1">
                  <c:v>125.99599999999988</c:v>
                </c:pt>
                <c:pt idx="2">
                  <c:v>129.48199999999991</c:v>
                </c:pt>
                <c:pt idx="3">
                  <c:v>117.83199999999991</c:v>
                </c:pt>
                <c:pt idx="4">
                  <c:v>117.25600000000004</c:v>
                </c:pt>
                <c:pt idx="5">
                  <c:v>115.94699999999999</c:v>
                </c:pt>
                <c:pt idx="6">
                  <c:v>123.62999999999997</c:v>
                </c:pt>
                <c:pt idx="7">
                  <c:v>122.17799999999966</c:v>
                </c:pt>
                <c:pt idx="8">
                  <c:v>119.34399999999965</c:v>
                </c:pt>
                <c:pt idx="9">
                  <c:v>119.90700000000001</c:v>
                </c:pt>
                <c:pt idx="10">
                  <c:v>117.71299999999991</c:v>
                </c:pt>
                <c:pt idx="11">
                  <c:v>117.81700000000022</c:v>
                </c:pt>
                <c:pt idx="12">
                  <c:v>116.41200000000023</c:v>
                </c:pt>
                <c:pt idx="13">
                  <c:v>114.89300000000011</c:v>
                </c:pt>
                <c:pt idx="14">
                  <c:v>113.94700000000012</c:v>
                </c:pt>
                <c:pt idx="15">
                  <c:v>112.6690000000001</c:v>
                </c:pt>
                <c:pt idx="16">
                  <c:v>111.33900000000006</c:v>
                </c:pt>
                <c:pt idx="17">
                  <c:v>110.02699999999984</c:v>
                </c:pt>
                <c:pt idx="18">
                  <c:v>108.77999999999972</c:v>
                </c:pt>
                <c:pt idx="19">
                  <c:v>107.58999999999995</c:v>
                </c:pt>
                <c:pt idx="20">
                  <c:v>106.53100000000003</c:v>
                </c:pt>
                <c:pt idx="21">
                  <c:v>105.45299999999975</c:v>
                </c:pt>
                <c:pt idx="22">
                  <c:v>104.40900000000008</c:v>
                </c:pt>
                <c:pt idx="23">
                  <c:v>103.39899999999997</c:v>
                </c:pt>
                <c:pt idx="24">
                  <c:v>102.42199999999988</c:v>
                </c:pt>
                <c:pt idx="25">
                  <c:v>101.48600000000015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156.32699999999997</c:v>
                </c:pt>
                <c:pt idx="1">
                  <c:v>145.78900000000056</c:v>
                </c:pt>
                <c:pt idx="2">
                  <c:v>143.04899999999992</c:v>
                </c:pt>
                <c:pt idx="3">
                  <c:v>149.17099999999982</c:v>
                </c:pt>
                <c:pt idx="4">
                  <c:v>152.57799999999992</c:v>
                </c:pt>
                <c:pt idx="5">
                  <c:v>156.88900000000041</c:v>
                </c:pt>
                <c:pt idx="6">
                  <c:v>176.13500000000008</c:v>
                </c:pt>
                <c:pt idx="7">
                  <c:v>184.39599999999956</c:v>
                </c:pt>
                <c:pt idx="8">
                  <c:v>166.54400000000012</c:v>
                </c:pt>
                <c:pt idx="9">
                  <c:v>171.66100000000043</c:v>
                </c:pt>
                <c:pt idx="10">
                  <c:v>189.16200000000023</c:v>
                </c:pt>
                <c:pt idx="11">
                  <c:v>187.60599999999971</c:v>
                </c:pt>
                <c:pt idx="12">
                  <c:v>190.85700000000028</c:v>
                </c:pt>
                <c:pt idx="13">
                  <c:v>198.10100000000031</c:v>
                </c:pt>
                <c:pt idx="14">
                  <c:v>203.66299999999933</c:v>
                </c:pt>
                <c:pt idx="15">
                  <c:v>206.10499999999976</c:v>
                </c:pt>
                <c:pt idx="16">
                  <c:v>208.31900000000084</c:v>
                </c:pt>
                <c:pt idx="17">
                  <c:v>210.05899999999971</c:v>
                </c:pt>
                <c:pt idx="18">
                  <c:v>212.06300000000041</c:v>
                </c:pt>
                <c:pt idx="19">
                  <c:v>213.96500000000043</c:v>
                </c:pt>
                <c:pt idx="20">
                  <c:v>216.15799999999996</c:v>
                </c:pt>
                <c:pt idx="21">
                  <c:v>218.40899999999954</c:v>
                </c:pt>
                <c:pt idx="22">
                  <c:v>220.73099999999985</c:v>
                </c:pt>
                <c:pt idx="23">
                  <c:v>223.10900000000021</c:v>
                </c:pt>
                <c:pt idx="24" formatCode="#,##0.00">
                  <c:v>225.52899999999971</c:v>
                </c:pt>
                <c:pt idx="25">
                  <c:v>227.98799999999994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484.01799999999878</c:v>
                </c:pt>
                <c:pt idx="1">
                  <c:v>501.95200000000011</c:v>
                </c:pt>
                <c:pt idx="2">
                  <c:v>510.1939999999999</c:v>
                </c:pt>
                <c:pt idx="3">
                  <c:v>500.47999999999934</c:v>
                </c:pt>
                <c:pt idx="4">
                  <c:v>512.94800000000009</c:v>
                </c:pt>
                <c:pt idx="5">
                  <c:v>522.0439999999993</c:v>
                </c:pt>
                <c:pt idx="6">
                  <c:v>536.4060000000004</c:v>
                </c:pt>
                <c:pt idx="7">
                  <c:v>531.04899999999986</c:v>
                </c:pt>
                <c:pt idx="8">
                  <c:v>544.33200000000033</c:v>
                </c:pt>
                <c:pt idx="9">
                  <c:v>552.05000000000052</c:v>
                </c:pt>
                <c:pt idx="10">
                  <c:v>538.85900000000038</c:v>
                </c:pt>
                <c:pt idx="11">
                  <c:v>538.15000000000089</c:v>
                </c:pt>
                <c:pt idx="12">
                  <c:v>541.81599999999969</c:v>
                </c:pt>
                <c:pt idx="13">
                  <c:v>546.05600000000015</c:v>
                </c:pt>
                <c:pt idx="14">
                  <c:v>550.83399999999915</c:v>
                </c:pt>
                <c:pt idx="15">
                  <c:v>554.63099999999963</c:v>
                </c:pt>
                <c:pt idx="16">
                  <c:v>557.64300000000003</c:v>
                </c:pt>
                <c:pt idx="17">
                  <c:v>560.35499999999968</c:v>
                </c:pt>
                <c:pt idx="18">
                  <c:v>562.89099999999951</c:v>
                </c:pt>
                <c:pt idx="19">
                  <c:v>565.3309999999999</c:v>
                </c:pt>
                <c:pt idx="20">
                  <c:v>567.81200000000001</c:v>
                </c:pt>
                <c:pt idx="21">
                  <c:v>570.22800000000029</c:v>
                </c:pt>
                <c:pt idx="22">
                  <c:v>572.57000000000096</c:v>
                </c:pt>
                <c:pt idx="23">
                  <c:v>574.96999999999957</c:v>
                </c:pt>
                <c:pt idx="24">
                  <c:v>577.28599999999983</c:v>
                </c:pt>
                <c:pt idx="25">
                  <c:v>579.55000000000007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461.92899999999997</c:v>
                </c:pt>
                <c:pt idx="1">
                  <c:v>464.27300000000008</c:v>
                </c:pt>
                <c:pt idx="2">
                  <c:v>506.85999999999996</c:v>
                </c:pt>
                <c:pt idx="3">
                  <c:v>496.40799999999984</c:v>
                </c:pt>
                <c:pt idx="4">
                  <c:v>532.2399999999999</c:v>
                </c:pt>
                <c:pt idx="5">
                  <c:v>561.17099999999971</c:v>
                </c:pt>
                <c:pt idx="6">
                  <c:v>566.60499999999922</c:v>
                </c:pt>
                <c:pt idx="7">
                  <c:v>559.34599999999966</c:v>
                </c:pt>
                <c:pt idx="8">
                  <c:v>539.971</c:v>
                </c:pt>
                <c:pt idx="9">
                  <c:v>578.3860000000011</c:v>
                </c:pt>
                <c:pt idx="10">
                  <c:v>564.69700000000012</c:v>
                </c:pt>
                <c:pt idx="11">
                  <c:v>570.00499999999965</c:v>
                </c:pt>
                <c:pt idx="12">
                  <c:v>571.48900000000015</c:v>
                </c:pt>
                <c:pt idx="13">
                  <c:v>574.5040000000007</c:v>
                </c:pt>
                <c:pt idx="14">
                  <c:v>578.52700000000016</c:v>
                </c:pt>
                <c:pt idx="15">
                  <c:v>581.56399999999962</c:v>
                </c:pt>
                <c:pt idx="16">
                  <c:v>584.81299999999999</c:v>
                </c:pt>
                <c:pt idx="17">
                  <c:v>588.03899999999987</c:v>
                </c:pt>
                <c:pt idx="18">
                  <c:v>591.26099999999906</c:v>
                </c:pt>
                <c:pt idx="19">
                  <c:v>594.53300000000047</c:v>
                </c:pt>
                <c:pt idx="20">
                  <c:v>597.95800000000042</c:v>
                </c:pt>
                <c:pt idx="21">
                  <c:v>601.35400000000072</c:v>
                </c:pt>
                <c:pt idx="22">
                  <c:v>604.7890000000001</c:v>
                </c:pt>
                <c:pt idx="23">
                  <c:v>608.22500000000002</c:v>
                </c:pt>
                <c:pt idx="24">
                  <c:v>611.64900000000102</c:v>
                </c:pt>
                <c:pt idx="25">
                  <c:v>615.07199999999989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491.76999999999975</c:v>
                </c:pt>
                <c:pt idx="1">
                  <c:v>492.22399999999982</c:v>
                </c:pt>
                <c:pt idx="2">
                  <c:v>481.42100000000062</c:v>
                </c:pt>
                <c:pt idx="3">
                  <c:v>478.99600000000004</c:v>
                </c:pt>
                <c:pt idx="4">
                  <c:v>479.03999999999934</c:v>
                </c:pt>
                <c:pt idx="5">
                  <c:v>489.69199999999989</c:v>
                </c:pt>
                <c:pt idx="6">
                  <c:v>505.53299999999939</c:v>
                </c:pt>
                <c:pt idx="7">
                  <c:v>502.12100000000078</c:v>
                </c:pt>
                <c:pt idx="8">
                  <c:v>498.4600000000006</c:v>
                </c:pt>
                <c:pt idx="9">
                  <c:v>509.12499999999994</c:v>
                </c:pt>
                <c:pt idx="10">
                  <c:v>502.32999999999993</c:v>
                </c:pt>
                <c:pt idx="11">
                  <c:v>505.73199999999986</c:v>
                </c:pt>
                <c:pt idx="12">
                  <c:v>508.25600000000043</c:v>
                </c:pt>
                <c:pt idx="13">
                  <c:v>511.02500000000066</c:v>
                </c:pt>
                <c:pt idx="14">
                  <c:v>514.78400000000033</c:v>
                </c:pt>
                <c:pt idx="15">
                  <c:v>517.70900000000029</c:v>
                </c:pt>
                <c:pt idx="16">
                  <c:v>519.77300000000037</c:v>
                </c:pt>
                <c:pt idx="17">
                  <c:v>521.6749999999995</c:v>
                </c:pt>
                <c:pt idx="18">
                  <c:v>523.52999999999986</c:v>
                </c:pt>
                <c:pt idx="19">
                  <c:v>525.39400000000023</c:v>
                </c:pt>
                <c:pt idx="20">
                  <c:v>527.37600000000066</c:v>
                </c:pt>
                <c:pt idx="21">
                  <c:v>529.30400000000009</c:v>
                </c:pt>
                <c:pt idx="22">
                  <c:v>531.20399999999995</c:v>
                </c:pt>
                <c:pt idx="23">
                  <c:v>533.11400000000049</c:v>
                </c:pt>
                <c:pt idx="24">
                  <c:v>535.05099999999936</c:v>
                </c:pt>
                <c:pt idx="25">
                  <c:v>537.0179999999998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25.923359408872109</c:v>
                </c:pt>
                <c:pt idx="1">
                  <c:v>25.713582236318423</c:v>
                </c:pt>
                <c:pt idx="2">
                  <c:v>25.511192482383848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29.707321179100671</c:v>
                </c:pt>
                <c:pt idx="1">
                  <c:v>28.906063241499229</c:v>
                </c:pt>
                <c:pt idx="2">
                  <c:v>29.219169902172371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27.636012512447039</c:v>
                </c:pt>
                <c:pt idx="1">
                  <c:v>27.583451536401011</c:v>
                </c:pt>
                <c:pt idx="2">
                  <c:v>27.531687211910157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8.3054040790916499</c:v>
                </c:pt>
                <c:pt idx="1">
                  <c:v>9.6829427726523836</c:v>
                </c:pt>
                <c:pt idx="2">
                  <c:v>10.830634637337537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6.1380127781962841</c:v>
                </c:pt>
                <c:pt idx="1">
                  <c:v>6.025566670881191</c:v>
                </c:pt>
                <c:pt idx="2">
                  <c:v>4.8211212292087264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2.2898900422922415</c:v>
                </c:pt>
                <c:pt idx="1">
                  <c:v>2.0883935422477595</c:v>
                </c:pt>
                <c:pt idx="2">
                  <c:v>2.0861945369873784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12.638000000000034</c:v>
                </c:pt>
                <c:pt idx="1">
                  <c:v>3.5260000000004084</c:v>
                </c:pt>
                <c:pt idx="2">
                  <c:v>16.815000000001078</c:v>
                </c:pt>
                <c:pt idx="3">
                  <c:v>32.272999999999826</c:v>
                </c:pt>
                <c:pt idx="4">
                  <c:v>1.7659999999999201</c:v>
                </c:pt>
                <c:pt idx="5">
                  <c:v>-2.4580000000000908</c:v>
                </c:pt>
                <c:pt idx="7">
                  <c:v>64.560000000001082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34.687999999999874</c:v>
                </c:pt>
                <c:pt idx="1">
                  <c:v>50.374999999999773</c:v>
                </c:pt>
                <c:pt idx="2">
                  <c:v>40.69099999999969</c:v>
                </c:pt>
                <c:pt idx="3">
                  <c:v>38.825999999999709</c:v>
                </c:pt>
                <c:pt idx="4">
                  <c:v>-16.226999999999762</c:v>
                </c:pt>
                <c:pt idx="5">
                  <c:v>3.1170000000001181</c:v>
                </c:pt>
                <c:pt idx="7">
                  <c:v>151.4699999999994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0.4990840058880508</c:v>
                </c:pt>
                <c:pt idx="2">
                  <c:v>-1.1461907365307833</c:v>
                </c:pt>
                <c:pt idx="3">
                  <c:v>4.7657711699328864</c:v>
                </c:pt>
                <c:pt idx="4">
                  <c:v>-0.17715598475140926</c:v>
                </c:pt>
                <c:pt idx="6">
                  <c:v>5.8958040026979575E-3</c:v>
                </c:pt>
                <c:pt idx="7">
                  <c:v>0.35582210256972502</c:v>
                </c:pt>
                <c:pt idx="8">
                  <c:v>0.11834026778307916</c:v>
                </c:pt>
                <c:pt idx="10">
                  <c:v>1.5051290070944745</c:v>
                </c:pt>
                <c:pt idx="11">
                  <c:v>-0.22099555370745927</c:v>
                </c:pt>
                <c:pt idx="12">
                  <c:v>0.16883437992316619</c:v>
                </c:pt>
                <c:pt idx="14">
                  <c:v>-1.1763200223552817</c:v>
                </c:pt>
                <c:pt idx="15">
                  <c:v>-0.28619768652554667</c:v>
                </c:pt>
                <c:pt idx="16">
                  <c:v>0.87603034683250147</c:v>
                </c:pt>
                <c:pt idx="17">
                  <c:v>0.57562316921564438</c:v>
                </c:pt>
                <c:pt idx="19">
                  <c:v>0.96548390421729025</c:v>
                </c:pt>
                <c:pt idx="20">
                  <c:v>-0.12712195841827478</c:v>
                </c:pt>
                <c:pt idx="21">
                  <c:v>0.23254197625131034</c:v>
                </c:pt>
                <c:pt idx="22">
                  <c:v>1.0789107726734581</c:v>
                </c:pt>
                <c:pt idx="23">
                  <c:v>0.37063812185549327</c:v>
                </c:pt>
                <c:pt idx="25">
                  <c:v>-2.2878103687662632</c:v>
                </c:pt>
                <c:pt idx="26">
                  <c:v>-6.92852541965161E-2</c:v>
                </c:pt>
                <c:pt idx="27">
                  <c:v>-0.47702275510552727</c:v>
                </c:pt>
                <c:pt idx="29">
                  <c:v>0.60273341132064395</c:v>
                </c:pt>
                <c:pt idx="30">
                  <c:v>-0.2443892648007373</c:v>
                </c:pt>
                <c:pt idx="31">
                  <c:v>-0.28869088824322597</c:v>
                </c:pt>
                <c:pt idx="32">
                  <c:v>4.0847790776576298</c:v>
                </c:pt>
                <c:pt idx="33">
                  <c:v>0.30828046353472693</c:v>
                </c:pt>
                <c:pt idx="34">
                  <c:v>0.94101476673773554</c:v>
                </c:pt>
                <c:pt idx="36">
                  <c:v>1.1046374863125319</c:v>
                </c:pt>
                <c:pt idx="37">
                  <c:v>0.15772691812514505</c:v>
                </c:pt>
                <c:pt idx="38">
                  <c:v>0.27973115751844801</c:v>
                </c:pt>
                <c:pt idx="39">
                  <c:v>2.3649701642774135</c:v>
                </c:pt>
                <c:pt idx="40">
                  <c:v>1.1610077124551754</c:v>
                </c:pt>
                <c:pt idx="42">
                  <c:v>1.1831198905470242</c:v>
                </c:pt>
                <c:pt idx="43">
                  <c:v>5.2701411918687491E-2</c:v>
                </c:pt>
                <c:pt idx="44">
                  <c:v>0.39904361293905399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0.67437932790050947</c:v>
                </c:pt>
                <c:pt idx="2">
                  <c:v>-1.5829209874535177</c:v>
                </c:pt>
                <c:pt idx="3">
                  <c:v>-4.5044664472517093</c:v>
                </c:pt>
                <c:pt idx="4">
                  <c:v>-1.9418268865181165</c:v>
                </c:pt>
                <c:pt idx="6">
                  <c:v>-1.4692240827939629</c:v>
                </c:pt>
                <c:pt idx="7">
                  <c:v>-2.3441084752264363</c:v>
                </c:pt>
                <c:pt idx="8">
                  <c:v>-1.7507951860851412</c:v>
                </c:pt>
                <c:pt idx="10">
                  <c:v>1.7969674306810512</c:v>
                </c:pt>
                <c:pt idx="11">
                  <c:v>-1.2465062564822493</c:v>
                </c:pt>
                <c:pt idx="12">
                  <c:v>-0.66542508957670998</c:v>
                </c:pt>
                <c:pt idx="14">
                  <c:v>0.4641547815311009</c:v>
                </c:pt>
                <c:pt idx="15">
                  <c:v>0.10236134157430854</c:v>
                </c:pt>
                <c:pt idx="16">
                  <c:v>-3.8099512837064253E-2</c:v>
                </c:pt>
                <c:pt idx="17">
                  <c:v>3.4284094108993912E-3</c:v>
                </c:pt>
                <c:pt idx="19">
                  <c:v>-3.31271151610113</c:v>
                </c:pt>
                <c:pt idx="20">
                  <c:v>-2.1191136553182943</c:v>
                </c:pt>
                <c:pt idx="21">
                  <c:v>-1.8465562743843034</c:v>
                </c:pt>
                <c:pt idx="22">
                  <c:v>-3.1565048319628142</c:v>
                </c:pt>
                <c:pt idx="23">
                  <c:v>-2.4010432162688278</c:v>
                </c:pt>
                <c:pt idx="25">
                  <c:v>-2.2254609051247098</c:v>
                </c:pt>
                <c:pt idx="26">
                  <c:v>0.14549590006907032</c:v>
                </c:pt>
                <c:pt idx="27">
                  <c:v>-0.37657958666890146</c:v>
                </c:pt>
                <c:pt idx="29">
                  <c:v>1.8007083401131885</c:v>
                </c:pt>
                <c:pt idx="30">
                  <c:v>0.58884392874536395</c:v>
                </c:pt>
                <c:pt idx="31">
                  <c:v>0.50811991662698119</c:v>
                </c:pt>
                <c:pt idx="32">
                  <c:v>3.0383092868666806</c:v>
                </c:pt>
                <c:pt idx="33">
                  <c:v>4.769642575556321</c:v>
                </c:pt>
                <c:pt idx="34">
                  <c:v>1.9925779124393861</c:v>
                </c:pt>
                <c:pt idx="36">
                  <c:v>4.5072025772780799</c:v>
                </c:pt>
                <c:pt idx="37">
                  <c:v>2.2364682329388375</c:v>
                </c:pt>
                <c:pt idx="38">
                  <c:v>3.4033074728668566</c:v>
                </c:pt>
                <c:pt idx="39">
                  <c:v>3.2099075559906654</c:v>
                </c:pt>
                <c:pt idx="40">
                  <c:v>3.4358307304215074</c:v>
                </c:pt>
                <c:pt idx="42">
                  <c:v>1.0253823872050205</c:v>
                </c:pt>
                <c:pt idx="43">
                  <c:v>3.662333139557683</c:v>
                </c:pt>
                <c:pt idx="44">
                  <c:v>2.8552735612605407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28.000558914686422</c:v>
                </c:pt>
                <c:pt idx="1">
                  <c:v>3.4525909042146026</c:v>
                </c:pt>
                <c:pt idx="2">
                  <c:v>18.068495141300943</c:v>
                </c:pt>
                <c:pt idx="3">
                  <c:v>12.611924420475248</c:v>
                </c:pt>
                <c:pt idx="4">
                  <c:v>9.6356059629613355</c:v>
                </c:pt>
                <c:pt idx="5">
                  <c:v>27.632930284659253</c:v>
                </c:pt>
                <c:pt idx="6">
                  <c:v>7.4553897450079205</c:v>
                </c:pt>
                <c:pt idx="7">
                  <c:v>5.0018716003899932</c:v>
                </c:pt>
                <c:pt idx="8">
                  <c:v>0.63195028503597683</c:v>
                </c:pt>
                <c:pt idx="9">
                  <c:v>1.2632735388224958</c:v>
                </c:pt>
                <c:pt idx="10">
                  <c:v>11.229701650629281</c:v>
                </c:pt>
                <c:pt idx="11">
                  <c:v>1.1605498262379967</c:v>
                </c:pt>
                <c:pt idx="12">
                  <c:v>-5.013439506010414</c:v>
                </c:pt>
                <c:pt idx="13">
                  <c:v>-3.2046352794331803</c:v>
                </c:pt>
                <c:pt idx="14">
                  <c:v>-5.79325916200564</c:v>
                </c:pt>
                <c:pt idx="15">
                  <c:v>-6.7069045334115458</c:v>
                </c:pt>
                <c:pt idx="16">
                  <c:v>-6.7828757263275676</c:v>
                </c:pt>
                <c:pt idx="17">
                  <c:v>-0.26445466750956825</c:v>
                </c:pt>
                <c:pt idx="18">
                  <c:v>0.24531929488328785</c:v>
                </c:pt>
                <c:pt idx="19">
                  <c:v>5.1529683786041947E-2</c:v>
                </c:pt>
                <c:pt idx="20">
                  <c:v>-7.5654636195694707</c:v>
                </c:pt>
                <c:pt idx="21">
                  <c:v>2.572674309274511</c:v>
                </c:pt>
                <c:pt idx="22">
                  <c:v>-3.57767156159046</c:v>
                </c:pt>
                <c:pt idx="23">
                  <c:v>-4.7235659881548315</c:v>
                </c:pt>
                <c:pt idx="24">
                  <c:v>-5.9387070654869021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1.3497596692027116</c:v>
                </c:pt>
                <c:pt idx="1">
                  <c:v>13.395923365792314</c:v>
                </c:pt>
                <c:pt idx="2">
                  <c:v>51.925301003833724</c:v>
                </c:pt>
                <c:pt idx="3">
                  <c:v>3.5025392742598171</c:v>
                </c:pt>
                <c:pt idx="4">
                  <c:v>2.2016573476578287</c:v>
                </c:pt>
                <c:pt idx="5">
                  <c:v>25.023177926709764</c:v>
                </c:pt>
                <c:pt idx="6">
                  <c:v>1.6951637566355728</c:v>
                </c:pt>
                <c:pt idx="7">
                  <c:v>29.620040412833845</c:v>
                </c:pt>
                <c:pt idx="8">
                  <c:v>-1.071786112633454</c:v>
                </c:pt>
                <c:pt idx="9">
                  <c:v>-1.5736953041085897</c:v>
                </c:pt>
                <c:pt idx="10">
                  <c:v>12.407956818192446</c:v>
                </c:pt>
                <c:pt idx="11">
                  <c:v>-1.6571558486216702</c:v>
                </c:pt>
                <c:pt idx="12">
                  <c:v>-12.345954280125962</c:v>
                </c:pt>
                <c:pt idx="13">
                  <c:v>3.2176158507041102</c:v>
                </c:pt>
                <c:pt idx="14">
                  <c:v>2.1029641690937382</c:v>
                </c:pt>
                <c:pt idx="15">
                  <c:v>-1.1213564306740267</c:v>
                </c:pt>
                <c:pt idx="16">
                  <c:v>5.7318735233536344</c:v>
                </c:pt>
                <c:pt idx="17">
                  <c:v>19.382057540166841</c:v>
                </c:pt>
                <c:pt idx="18">
                  <c:v>-2.023186230924793</c:v>
                </c:pt>
                <c:pt idx="19">
                  <c:v>-0.36615084524974595</c:v>
                </c:pt>
                <c:pt idx="20">
                  <c:v>-3.8153023475758232</c:v>
                </c:pt>
                <c:pt idx="21">
                  <c:v>7.5844924281776684</c:v>
                </c:pt>
                <c:pt idx="22">
                  <c:v>1.5548092300521752</c:v>
                </c:pt>
                <c:pt idx="23">
                  <c:v>5.440590698570702E-2</c:v>
                </c:pt>
                <c:pt idx="24">
                  <c:v>23.153479787287285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31.453149818901039</c:v>
                </c:pt>
                <c:pt idx="1">
                  <c:v>67.948955809396807</c:v>
                </c:pt>
                <c:pt idx="2">
                  <c:v>25.582186819885692</c:v>
                </c:pt>
                <c:pt idx="3">
                  <c:v>-3.852889679772403</c:v>
                </c:pt>
                <c:pt idx="4">
                  <c:v>-22.487674701177951</c:v>
                </c:pt>
                <c:pt idx="5">
                  <c:v>3.2394311159777089E-2</c:v>
                </c:pt>
                <c:pt idx="6">
                  <c:v>-4.9927893102949668</c:v>
                </c:pt>
                <c:pt idx="7">
                  <c:v>-8.301237549745295</c:v>
                </c:pt>
                <c:pt idx="8">
                  <c:v>-20.822095518351205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14.745683034995039</c:v>
                </c:pt>
                <c:pt idx="1">
                  <c:v>82.652675552461176</c:v>
                </c:pt>
                <c:pt idx="2">
                  <c:v>41.07767957091977</c:v>
                </c:pt>
                <c:pt idx="3">
                  <c:v>-14.003110128747636</c:v>
                </c:pt>
                <c:pt idx="4">
                  <c:v>9.9310971124774596</c:v>
                </c:pt>
                <c:pt idx="5">
                  <c:v>16.992720463992299</c:v>
                </c:pt>
                <c:pt idx="6">
                  <c:v>3.7691900806018452</c:v>
                </c:pt>
                <c:pt idx="7">
                  <c:v>1.6092151370378787</c:v>
                </c:pt>
                <c:pt idx="8">
                  <c:v>-5.3051508237388703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117.88063401583722</c:v>
                </c:pt>
                <c:pt idx="1">
                  <c:v>128.11993421955731</c:v>
                </c:pt>
                <c:pt idx="2">
                  <c:v>134.62795810485292</c:v>
                </c:pt>
                <c:pt idx="3">
                  <c:v>135.0012861298554</c:v>
                </c:pt>
                <c:pt idx="4">
                  <c:v>132.98555201230388</c:v>
                </c:pt>
                <c:pt idx="5">
                  <c:v>142.11344998566361</c:v>
                </c:pt>
                <c:pt idx="6">
                  <c:v>155.44535680523779</c:v>
                </c:pt>
                <c:pt idx="7">
                  <c:v>157.94204189152634</c:v>
                </c:pt>
                <c:pt idx="8">
                  <c:v>157.17923017231888</c:v>
                </c:pt>
                <c:pt idx="9">
                  <c:v>166.46943619500519</c:v>
                </c:pt>
                <c:pt idx="10">
                  <c:v>170.11400890035003</c:v>
                </c:pt>
                <c:pt idx="11">
                  <c:v>149.12204543718067</c:v>
                </c:pt>
                <c:pt idx="12">
                  <c:v>150.76926095238574</c:v>
                </c:pt>
                <c:pt idx="13">
                  <c:v>152.91778635455239</c:v>
                </c:pt>
                <c:pt idx="14">
                  <c:v>155.17005347189254</c:v>
                </c:pt>
                <c:pt idx="15">
                  <c:v>156.81368002314787</c:v>
                </c:pt>
                <c:pt idx="16">
                  <c:v>158.2876667864204</c:v>
                </c:pt>
                <c:pt idx="17">
                  <c:v>159.67861244703582</c:v>
                </c:pt>
                <c:pt idx="18">
                  <c:v>161.07499158038942</c:v>
                </c:pt>
                <c:pt idx="19">
                  <c:v>162.43706070751421</c:v>
                </c:pt>
                <c:pt idx="20">
                  <c:v>163.87440627158156</c:v>
                </c:pt>
                <c:pt idx="21">
                  <c:v>165.28477502971216</c:v>
                </c:pt>
                <c:pt idx="22">
                  <c:v>166.76884393508303</c:v>
                </c:pt>
                <c:pt idx="23">
                  <c:v>168.25775836609836</c:v>
                </c:pt>
                <c:pt idx="24">
                  <c:v>169.92558994277209</c:v>
                </c:pt>
                <c:pt idx="25">
                  <c:v>171.46376856955274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50.224397749234292</c:v>
                </c:pt>
                <c:pt idx="1">
                  <c:v>55.884240018848217</c:v>
                </c:pt>
                <c:pt idx="2">
                  <c:v>59.589418144679037</c:v>
                </c:pt>
                <c:pt idx="3">
                  <c:v>60.5709476605304</c:v>
                </c:pt>
                <c:pt idx="4">
                  <c:v>67.045792235119777</c:v>
                </c:pt>
                <c:pt idx="5">
                  <c:v>65.975556355631895</c:v>
                </c:pt>
                <c:pt idx="6">
                  <c:v>62.761448407874504</c:v>
                </c:pt>
                <c:pt idx="7">
                  <c:v>65.5750127059883</c:v>
                </c:pt>
                <c:pt idx="8">
                  <c:v>66.502570212617812</c:v>
                </c:pt>
                <c:pt idx="9">
                  <c:v>69.403325245097946</c:v>
                </c:pt>
                <c:pt idx="10">
                  <c:v>69.428147259846497</c:v>
                </c:pt>
                <c:pt idx="11">
                  <c:v>68.706719524289767</c:v>
                </c:pt>
                <c:pt idx="12">
                  <c:v>69.669224285127484</c:v>
                </c:pt>
                <c:pt idx="13">
                  <c:v>70.85906632854892</c:v>
                </c:pt>
                <c:pt idx="14">
                  <c:v>72.163592529619521</c:v>
                </c:pt>
                <c:pt idx="15">
                  <c:v>73.210171158351088</c:v>
                </c:pt>
                <c:pt idx="16">
                  <c:v>74.202431525768674</c:v>
                </c:pt>
                <c:pt idx="17">
                  <c:v>75.190276688716395</c:v>
                </c:pt>
                <c:pt idx="18">
                  <c:v>76.12042694182982</c:v>
                </c:pt>
                <c:pt idx="19">
                  <c:v>77.030051185713205</c:v>
                </c:pt>
                <c:pt idx="20">
                  <c:v>77.97208867717643</c:v>
                </c:pt>
                <c:pt idx="21">
                  <c:v>78.902706633673105</c:v>
                </c:pt>
                <c:pt idx="22">
                  <c:v>79.863513757787928</c:v>
                </c:pt>
                <c:pt idx="23">
                  <c:v>80.798980198378132</c:v>
                </c:pt>
                <c:pt idx="24">
                  <c:v>81.817500696052093</c:v>
                </c:pt>
                <c:pt idx="25">
                  <c:v>82.824070625638811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96.920627900176811</c:v>
                </c:pt>
                <c:pt idx="1">
                  <c:v>91.950594137763176</c:v>
                </c:pt>
                <c:pt idx="2">
                  <c:v>98.20797029272309</c:v>
                </c:pt>
                <c:pt idx="3">
                  <c:v>94.98409438219521</c:v>
                </c:pt>
                <c:pt idx="4">
                  <c:v>101.31556885711488</c:v>
                </c:pt>
                <c:pt idx="5">
                  <c:v>105.58038632047482</c:v>
                </c:pt>
                <c:pt idx="6">
                  <c:v>113.62205907362232</c:v>
                </c:pt>
                <c:pt idx="7">
                  <c:v>108.81320622156227</c:v>
                </c:pt>
                <c:pt idx="8">
                  <c:v>112.19753485790841</c:v>
                </c:pt>
                <c:pt idx="9">
                  <c:v>118.3777637374984</c:v>
                </c:pt>
                <c:pt idx="10">
                  <c:v>123.64888146177576</c:v>
                </c:pt>
                <c:pt idx="11">
                  <c:v>144.01238227695771</c:v>
                </c:pt>
                <c:pt idx="12">
                  <c:v>146.08142602654337</c:v>
                </c:pt>
                <c:pt idx="13">
                  <c:v>148.65810337293303</c:v>
                </c:pt>
                <c:pt idx="14">
                  <c:v>151.42372086609993</c:v>
                </c:pt>
                <c:pt idx="15">
                  <c:v>153.66801108053096</c:v>
                </c:pt>
                <c:pt idx="16">
                  <c:v>155.82552726091521</c:v>
                </c:pt>
                <c:pt idx="17">
                  <c:v>157.92526844909565</c:v>
                </c:pt>
                <c:pt idx="18">
                  <c:v>160.05393244641067</c:v>
                </c:pt>
                <c:pt idx="19">
                  <c:v>162.14120387215112</c:v>
                </c:pt>
                <c:pt idx="20">
                  <c:v>164.31766645719156</c:v>
                </c:pt>
                <c:pt idx="21">
                  <c:v>166.50458620326566</c:v>
                </c:pt>
                <c:pt idx="22">
                  <c:v>168.74285224777967</c:v>
                </c:pt>
                <c:pt idx="23">
                  <c:v>170.99364656175001</c:v>
                </c:pt>
                <c:pt idx="24">
                  <c:v>173.30135803692806</c:v>
                </c:pt>
                <c:pt idx="25">
                  <c:v>175.57418246560948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62.743610980821728</c:v>
                </c:pt>
                <c:pt idx="1">
                  <c:v>67.108656074880912</c:v>
                </c:pt>
                <c:pt idx="2">
                  <c:v>68.562248762133265</c:v>
                </c:pt>
                <c:pt idx="3">
                  <c:v>68.488874536450439</c:v>
                </c:pt>
                <c:pt idx="4">
                  <c:v>66.988089028744</c:v>
                </c:pt>
                <c:pt idx="5">
                  <c:v>69.239672448721819</c:v>
                </c:pt>
                <c:pt idx="6">
                  <c:v>74.772483047489857</c:v>
                </c:pt>
                <c:pt idx="7">
                  <c:v>77.649231552627612</c:v>
                </c:pt>
                <c:pt idx="8">
                  <c:v>74.664638572631119</c:v>
                </c:pt>
                <c:pt idx="9">
                  <c:v>83.168239066145958</c:v>
                </c:pt>
                <c:pt idx="10">
                  <c:v>81.851596869197067</c:v>
                </c:pt>
                <c:pt idx="11">
                  <c:v>78.305641202932492</c:v>
                </c:pt>
                <c:pt idx="12">
                  <c:v>78.692507571716803</c:v>
                </c:pt>
                <c:pt idx="13">
                  <c:v>79.343148528766662</c:v>
                </c:pt>
                <c:pt idx="14">
                  <c:v>80.034706466022456</c:v>
                </c:pt>
                <c:pt idx="15">
                  <c:v>80.5696149790177</c:v>
                </c:pt>
                <c:pt idx="16">
                  <c:v>81.046737590143053</c:v>
                </c:pt>
                <c:pt idx="17">
                  <c:v>81.479599159072308</c:v>
                </c:pt>
                <c:pt idx="18">
                  <c:v>81.899875049271827</c:v>
                </c:pt>
                <c:pt idx="19">
                  <c:v>82.359334205694608</c:v>
                </c:pt>
                <c:pt idx="20">
                  <c:v>82.867864737144814</c:v>
                </c:pt>
                <c:pt idx="21">
                  <c:v>83.36735207413696</c:v>
                </c:pt>
                <c:pt idx="22">
                  <c:v>83.87304418945719</c:v>
                </c:pt>
                <c:pt idx="23">
                  <c:v>84.393649681700225</c:v>
                </c:pt>
                <c:pt idx="24">
                  <c:v>84.903306323780171</c:v>
                </c:pt>
                <c:pt idx="25">
                  <c:v>85.354136143456884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86.61528153790708</c:v>
                </c:pt>
                <c:pt idx="1">
                  <c:v>86.280255250593783</c:v>
                </c:pt>
                <c:pt idx="2">
                  <c:v>85.656742035985914</c:v>
                </c:pt>
                <c:pt idx="3">
                  <c:v>83.850364900901752</c:v>
                </c:pt>
                <c:pt idx="4">
                  <c:v>84.166057699070834</c:v>
                </c:pt>
                <c:pt idx="5">
                  <c:v>82.399044379999168</c:v>
                </c:pt>
                <c:pt idx="6">
                  <c:v>88.364759666957937</c:v>
                </c:pt>
                <c:pt idx="7">
                  <c:v>83.848023903227997</c:v>
                </c:pt>
                <c:pt idx="8">
                  <c:v>87.413413432339354</c:v>
                </c:pt>
                <c:pt idx="9">
                  <c:v>90.271983415134656</c:v>
                </c:pt>
                <c:pt idx="10">
                  <c:v>92.034650342960504</c:v>
                </c:pt>
                <c:pt idx="11">
                  <c:v>86.696905080343697</c:v>
                </c:pt>
                <c:pt idx="12">
                  <c:v>86.646782658011574</c:v>
                </c:pt>
                <c:pt idx="13">
                  <c:v>87.205966230519437</c:v>
                </c:pt>
                <c:pt idx="14">
                  <c:v>87.955008207391657</c:v>
                </c:pt>
                <c:pt idx="15">
                  <c:v>88.600634618070529</c:v>
                </c:pt>
                <c:pt idx="16">
                  <c:v>89.212648844578482</c:v>
                </c:pt>
                <c:pt idx="17">
                  <c:v>89.784937051441602</c:v>
                </c:pt>
                <c:pt idx="18">
                  <c:v>90.350906040616437</c:v>
                </c:pt>
                <c:pt idx="19">
                  <c:v>90.893318744550143</c:v>
                </c:pt>
                <c:pt idx="20">
                  <c:v>91.478871426837358</c:v>
                </c:pt>
                <c:pt idx="21">
                  <c:v>92.007961102230468</c:v>
                </c:pt>
                <c:pt idx="22">
                  <c:v>92.551656298661342</c:v>
                </c:pt>
                <c:pt idx="23">
                  <c:v>93.108274243770722</c:v>
                </c:pt>
                <c:pt idx="24">
                  <c:v>93.693441798662661</c:v>
                </c:pt>
                <c:pt idx="25">
                  <c:v>94.236307690618332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114.12709952663941</c:v>
                </c:pt>
                <c:pt idx="1">
                  <c:v>105.22888370225009</c:v>
                </c:pt>
                <c:pt idx="2">
                  <c:v>109.31069700783266</c:v>
                </c:pt>
                <c:pt idx="3">
                  <c:v>109.84160329353028</c:v>
                </c:pt>
                <c:pt idx="4">
                  <c:v>112.52795775005336</c:v>
                </c:pt>
                <c:pt idx="5">
                  <c:v>112.05047241291011</c:v>
                </c:pt>
                <c:pt idx="6">
                  <c:v>121.38650809889141</c:v>
                </c:pt>
                <c:pt idx="7">
                  <c:v>118.43727328236784</c:v>
                </c:pt>
                <c:pt idx="8">
                  <c:v>121.33710749151263</c:v>
                </c:pt>
                <c:pt idx="9">
                  <c:v>130.73405781152871</c:v>
                </c:pt>
                <c:pt idx="10">
                  <c:v>139.68340269756936</c:v>
                </c:pt>
                <c:pt idx="11">
                  <c:v>140.26313574783757</c:v>
                </c:pt>
                <c:pt idx="12">
                  <c:v>141.82582932189914</c:v>
                </c:pt>
                <c:pt idx="13">
                  <c:v>143.90506399112698</c:v>
                </c:pt>
                <c:pt idx="14">
                  <c:v>146.17564352930754</c:v>
                </c:pt>
                <c:pt idx="15">
                  <c:v>148.02231182973847</c:v>
                </c:pt>
                <c:pt idx="16">
                  <c:v>149.74367078509957</c:v>
                </c:pt>
                <c:pt idx="17">
                  <c:v>151.39796845188309</c:v>
                </c:pt>
                <c:pt idx="18">
                  <c:v>153.05171831196742</c:v>
                </c:pt>
                <c:pt idx="19">
                  <c:v>154.67021709288684</c:v>
                </c:pt>
                <c:pt idx="20">
                  <c:v>156.31623012010243</c:v>
                </c:pt>
                <c:pt idx="21">
                  <c:v>157.90428561996947</c:v>
                </c:pt>
                <c:pt idx="22">
                  <c:v>159.47830508073605</c:v>
                </c:pt>
                <c:pt idx="23">
                  <c:v>161.14629729151366</c:v>
                </c:pt>
                <c:pt idx="24">
                  <c:v>162.94672209239206</c:v>
                </c:pt>
                <c:pt idx="25">
                  <c:v>164.70658062427913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29.60273711285042</c:v>
                </c:pt>
                <c:pt idx="1">
                  <c:v>28.462949398957694</c:v>
                </c:pt>
                <c:pt idx="2">
                  <c:v>30.44563567345438</c:v>
                </c:pt>
                <c:pt idx="3">
                  <c:v>29.744805065868199</c:v>
                </c:pt>
                <c:pt idx="4">
                  <c:v>28.339744071851268</c:v>
                </c:pt>
                <c:pt idx="5">
                  <c:v>28.418502038047784</c:v>
                </c:pt>
                <c:pt idx="6">
                  <c:v>30.733528529235826</c:v>
                </c:pt>
                <c:pt idx="7">
                  <c:v>33.012905819090633</c:v>
                </c:pt>
                <c:pt idx="8">
                  <c:v>33.307939971363247</c:v>
                </c:pt>
                <c:pt idx="9">
                  <c:v>32.978042633335512</c:v>
                </c:pt>
                <c:pt idx="10">
                  <c:v>35.873891783055704</c:v>
                </c:pt>
                <c:pt idx="11">
                  <c:v>32.677791755334951</c:v>
                </c:pt>
                <c:pt idx="12">
                  <c:v>32.991901786264471</c:v>
                </c:pt>
                <c:pt idx="13">
                  <c:v>33.419732520040263</c:v>
                </c:pt>
                <c:pt idx="14">
                  <c:v>33.879244383919144</c:v>
                </c:pt>
                <c:pt idx="15">
                  <c:v>34.211524520848613</c:v>
                </c:pt>
                <c:pt idx="16">
                  <c:v>34.539783549140274</c:v>
                </c:pt>
                <c:pt idx="17">
                  <c:v>34.838777211821444</c:v>
                </c:pt>
                <c:pt idx="18">
                  <c:v>35.151229918996073</c:v>
                </c:pt>
                <c:pt idx="19">
                  <c:v>35.49540737446253</c:v>
                </c:pt>
                <c:pt idx="20">
                  <c:v>35.835118747051581</c:v>
                </c:pt>
                <c:pt idx="21">
                  <c:v>36.182394504548263</c:v>
                </c:pt>
                <c:pt idx="22">
                  <c:v>36.538699847600235</c:v>
                </c:pt>
                <c:pt idx="23">
                  <c:v>36.882984265713539</c:v>
                </c:pt>
                <c:pt idx="24">
                  <c:v>37.233140138666343</c:v>
                </c:pt>
                <c:pt idx="25">
                  <c:v>37.569055539691277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24.946784822984448</c:v>
                </c:pt>
                <c:pt idx="1">
                  <c:v>31.222926863781911</c:v>
                </c:pt>
                <c:pt idx="2">
                  <c:v>30.525305243105436</c:v>
                </c:pt>
                <c:pt idx="3">
                  <c:v>29.242078739179142</c:v>
                </c:pt>
                <c:pt idx="4">
                  <c:v>28.551422518407687</c:v>
                </c:pt>
                <c:pt idx="5">
                  <c:v>30.984473496547064</c:v>
                </c:pt>
                <c:pt idx="6">
                  <c:v>32.181515993413839</c:v>
                </c:pt>
                <c:pt idx="7">
                  <c:v>32.228572746129899</c:v>
                </c:pt>
                <c:pt idx="8">
                  <c:v>33.541679582203123</c:v>
                </c:pt>
                <c:pt idx="9">
                  <c:v>35.583445865247128</c:v>
                </c:pt>
                <c:pt idx="10">
                  <c:v>35.986345096937058</c:v>
                </c:pt>
                <c:pt idx="11">
                  <c:v>52.336959516792163</c:v>
                </c:pt>
                <c:pt idx="12">
                  <c:v>53.149143725031884</c:v>
                </c:pt>
                <c:pt idx="13">
                  <c:v>54.133278659832406</c:v>
                </c:pt>
                <c:pt idx="14">
                  <c:v>55.173415145666013</c:v>
                </c:pt>
                <c:pt idx="15">
                  <c:v>56.12306553361794</c:v>
                </c:pt>
                <c:pt idx="16">
                  <c:v>57.05283019684358</c:v>
                </c:pt>
                <c:pt idx="17">
                  <c:v>57.954820449607638</c:v>
                </c:pt>
                <c:pt idx="18">
                  <c:v>58.861897107578137</c:v>
                </c:pt>
                <c:pt idx="19">
                  <c:v>59.780820384442755</c:v>
                </c:pt>
                <c:pt idx="20">
                  <c:v>60.743259602179698</c:v>
                </c:pt>
                <c:pt idx="21">
                  <c:v>61.644920384539702</c:v>
                </c:pt>
                <c:pt idx="22">
                  <c:v>62.630601714474281</c:v>
                </c:pt>
                <c:pt idx="23">
                  <c:v>63.614674279080489</c:v>
                </c:pt>
                <c:pt idx="24">
                  <c:v>64.60906879819288</c:v>
                </c:pt>
                <c:pt idx="25">
                  <c:v>65.606385509770902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23.450454879331826</c:v>
                </c:pt>
                <c:pt idx="1">
                  <c:v>26.083091930752957</c:v>
                </c:pt>
                <c:pt idx="2">
                  <c:v>26.466954343611395</c:v>
                </c:pt>
                <c:pt idx="3">
                  <c:v>24.445948961683644</c:v>
                </c:pt>
                <c:pt idx="4">
                  <c:v>23.945922516867203</c:v>
                </c:pt>
                <c:pt idx="5">
                  <c:v>24.622561847299338</c:v>
                </c:pt>
                <c:pt idx="6">
                  <c:v>26.115177155759785</c:v>
                </c:pt>
                <c:pt idx="7">
                  <c:v>24.82299066008402</c:v>
                </c:pt>
                <c:pt idx="8">
                  <c:v>24.275112450965885</c:v>
                </c:pt>
                <c:pt idx="9">
                  <c:v>23.868701287174744</c:v>
                </c:pt>
                <c:pt idx="10">
                  <c:v>25.254512132335314</c:v>
                </c:pt>
                <c:pt idx="11">
                  <c:v>21.389432778458634</c:v>
                </c:pt>
                <c:pt idx="12">
                  <c:v>21.645224286074352</c:v>
                </c:pt>
                <c:pt idx="13">
                  <c:v>21.879065365739457</c:v>
                </c:pt>
                <c:pt idx="14">
                  <c:v>22.142566108058784</c:v>
                </c:pt>
                <c:pt idx="15">
                  <c:v>22.329961392861275</c:v>
                </c:pt>
                <c:pt idx="16">
                  <c:v>22.499153754261933</c:v>
                </c:pt>
                <c:pt idx="17">
                  <c:v>22.660736547151867</c:v>
                </c:pt>
                <c:pt idx="18">
                  <c:v>22.841626199396622</c:v>
                </c:pt>
                <c:pt idx="19">
                  <c:v>23.055225749699005</c:v>
                </c:pt>
                <c:pt idx="20">
                  <c:v>23.279245868083763</c:v>
                </c:pt>
                <c:pt idx="21">
                  <c:v>23.482786973177539</c:v>
                </c:pt>
                <c:pt idx="22">
                  <c:v>23.670444649695146</c:v>
                </c:pt>
                <c:pt idx="23">
                  <c:v>23.851684358454904</c:v>
                </c:pt>
                <c:pt idx="24">
                  <c:v>24.015555946636372</c:v>
                </c:pt>
                <c:pt idx="25">
                  <c:v>24.18272601970186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28.437805850128669</c:v>
                </c:pt>
                <c:pt idx="1">
                  <c:v>32.595881571173464</c:v>
                </c:pt>
                <c:pt idx="2">
                  <c:v>36.470914239380498</c:v>
                </c:pt>
                <c:pt idx="3">
                  <c:v>33.080335437040134</c:v>
                </c:pt>
                <c:pt idx="4">
                  <c:v>37.913884473297827</c:v>
                </c:pt>
                <c:pt idx="5">
                  <c:v>42.404562749373561</c:v>
                </c:pt>
                <c:pt idx="6">
                  <c:v>40.023753311827036</c:v>
                </c:pt>
                <c:pt idx="7">
                  <c:v>44.298032252376466</c:v>
                </c:pt>
                <c:pt idx="8">
                  <c:v>40.93112489794887</c:v>
                </c:pt>
                <c:pt idx="9">
                  <c:v>40.434305827741213</c:v>
                </c:pt>
                <c:pt idx="10">
                  <c:v>43.667836288196057</c:v>
                </c:pt>
                <c:pt idx="11">
                  <c:v>38.071310743858824</c:v>
                </c:pt>
                <c:pt idx="12">
                  <c:v>38.087221095134481</c:v>
                </c:pt>
                <c:pt idx="13">
                  <c:v>38.343549016086484</c:v>
                </c:pt>
                <c:pt idx="14">
                  <c:v>38.792386233367168</c:v>
                </c:pt>
                <c:pt idx="15">
                  <c:v>39.129332694430438</c:v>
                </c:pt>
                <c:pt idx="16">
                  <c:v>39.42171969086683</c:v>
                </c:pt>
                <c:pt idx="17">
                  <c:v>39.701747817807167</c:v>
                </c:pt>
                <c:pt idx="18">
                  <c:v>39.997818669320381</c:v>
                </c:pt>
                <c:pt idx="19">
                  <c:v>40.276164840593857</c:v>
                </c:pt>
                <c:pt idx="20">
                  <c:v>40.550342140572013</c:v>
                </c:pt>
                <c:pt idx="21">
                  <c:v>40.813029073193285</c:v>
                </c:pt>
                <c:pt idx="22">
                  <c:v>41.128351517727232</c:v>
                </c:pt>
                <c:pt idx="23">
                  <c:v>41.424134130225767</c:v>
                </c:pt>
                <c:pt idx="24">
                  <c:v>41.780578071648996</c:v>
                </c:pt>
                <c:pt idx="25">
                  <c:v>42.094140984087467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116.81660317147572</c:v>
                </c:pt>
                <c:pt idx="1">
                  <c:v>107.33974178342334</c:v>
                </c:pt>
                <c:pt idx="2">
                  <c:v>113.31041607411549</c:v>
                </c:pt>
                <c:pt idx="3">
                  <c:v>111.94844232801476</c:v>
                </c:pt>
                <c:pt idx="4">
                  <c:v>118.46149308603992</c:v>
                </c:pt>
                <c:pt idx="5">
                  <c:v>120.31365488352647</c:v>
                </c:pt>
                <c:pt idx="6">
                  <c:v>124.7114677691617</c:v>
                </c:pt>
                <c:pt idx="7">
                  <c:v>124.06358447441514</c:v>
                </c:pt>
                <c:pt idx="8">
                  <c:v>123.16529412234971</c:v>
                </c:pt>
                <c:pt idx="9">
                  <c:v>128.00641767289042</c:v>
                </c:pt>
                <c:pt idx="10">
                  <c:v>131.54335653415575</c:v>
                </c:pt>
                <c:pt idx="11">
                  <c:v>130.27892911963244</c:v>
                </c:pt>
                <c:pt idx="12">
                  <c:v>131.33844676405212</c:v>
                </c:pt>
                <c:pt idx="13">
                  <c:v>132.71065982423414</c:v>
                </c:pt>
                <c:pt idx="14">
                  <c:v>134.26833672538257</c:v>
                </c:pt>
                <c:pt idx="15">
                  <c:v>135.36701668421094</c:v>
                </c:pt>
                <c:pt idx="16">
                  <c:v>136.31167278536532</c:v>
                </c:pt>
                <c:pt idx="17">
                  <c:v>137.16291410101596</c:v>
                </c:pt>
                <c:pt idx="18">
                  <c:v>137.98201926043916</c:v>
                </c:pt>
                <c:pt idx="19">
                  <c:v>138.81512366573853</c:v>
                </c:pt>
                <c:pt idx="20">
                  <c:v>139.69651562376401</c:v>
                </c:pt>
                <c:pt idx="21">
                  <c:v>140.54285603175035</c:v>
                </c:pt>
                <c:pt idx="22">
                  <c:v>141.3563095392285</c:v>
                </c:pt>
                <c:pt idx="23">
                  <c:v>142.23756229331326</c:v>
                </c:pt>
                <c:pt idx="24">
                  <c:v>143.11721247204017</c:v>
                </c:pt>
                <c:pt idx="25">
                  <c:v>143.95131335234819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155.14371432555797</c:v>
                </c:pt>
                <c:pt idx="1">
                  <c:v>152.55434659588238</c:v>
                </c:pt>
                <c:pt idx="2">
                  <c:v>156.46726717864757</c:v>
                </c:pt>
                <c:pt idx="3">
                  <c:v>148.52031915594785</c:v>
                </c:pt>
                <c:pt idx="4">
                  <c:v>153.486198352049</c:v>
                </c:pt>
                <c:pt idx="5">
                  <c:v>159.06669958827774</c:v>
                </c:pt>
                <c:pt idx="6">
                  <c:v>156.65865780656534</c:v>
                </c:pt>
                <c:pt idx="7">
                  <c:v>159.69133098632696</c:v>
                </c:pt>
                <c:pt idx="8">
                  <c:v>156.01123103904084</c:v>
                </c:pt>
                <c:pt idx="9">
                  <c:v>155.75845120998292</c:v>
                </c:pt>
                <c:pt idx="10">
                  <c:v>160.22724941451574</c:v>
                </c:pt>
                <c:pt idx="11">
                  <c:v>165.37803370810488</c:v>
                </c:pt>
                <c:pt idx="12">
                  <c:v>165.10585927576352</c:v>
                </c:pt>
                <c:pt idx="13">
                  <c:v>165.15905861500329</c:v>
                </c:pt>
                <c:pt idx="14">
                  <c:v>165.41587678170566</c:v>
                </c:pt>
                <c:pt idx="15">
                  <c:v>165.11472039201675</c:v>
                </c:pt>
                <c:pt idx="16">
                  <c:v>164.67019591526915</c:v>
                </c:pt>
                <c:pt idx="17">
                  <c:v>164.03726713577413</c:v>
                </c:pt>
                <c:pt idx="18">
                  <c:v>163.34971092648243</c:v>
                </c:pt>
                <c:pt idx="19">
                  <c:v>162.72626029539882</c:v>
                </c:pt>
                <c:pt idx="20">
                  <c:v>162.18435648674981</c:v>
                </c:pt>
                <c:pt idx="21">
                  <c:v>161.53736194000464</c:v>
                </c:pt>
                <c:pt idx="22">
                  <c:v>160.77104169732536</c:v>
                </c:pt>
                <c:pt idx="23">
                  <c:v>159.94496148573117</c:v>
                </c:pt>
                <c:pt idx="24">
                  <c:v>159.21070198315701</c:v>
                </c:pt>
                <c:pt idx="25">
                  <c:v>158.57009356589407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57.16656160732618</c:v>
                </c:pt>
                <c:pt idx="1">
                  <c:v>51.078354937198547</c:v>
                </c:pt>
                <c:pt idx="2">
                  <c:v>50.041503960740549</c:v>
                </c:pt>
                <c:pt idx="3">
                  <c:v>49.277428758103213</c:v>
                </c:pt>
                <c:pt idx="4">
                  <c:v>49.281489507646555</c:v>
                </c:pt>
                <c:pt idx="5">
                  <c:v>47.105790488250946</c:v>
                </c:pt>
                <c:pt idx="6">
                  <c:v>44.992853056456561</c:v>
                </c:pt>
                <c:pt idx="7">
                  <c:v>46.494545509030992</c:v>
                </c:pt>
                <c:pt idx="8">
                  <c:v>47.132802201953844</c:v>
                </c:pt>
                <c:pt idx="9">
                  <c:v>42.917943742663738</c:v>
                </c:pt>
                <c:pt idx="10">
                  <c:v>42.092350982240532</c:v>
                </c:pt>
                <c:pt idx="11">
                  <c:v>42.232323629770697</c:v>
                </c:pt>
                <c:pt idx="12">
                  <c:v>41.306417055757109</c:v>
                </c:pt>
                <c:pt idx="13">
                  <c:v>40.446442178096916</c:v>
                </c:pt>
                <c:pt idx="14">
                  <c:v>39.570540316532963</c:v>
                </c:pt>
                <c:pt idx="15">
                  <c:v>38.629076839284977</c:v>
                </c:pt>
                <c:pt idx="16">
                  <c:v>37.671380949393608</c:v>
                </c:pt>
                <c:pt idx="17">
                  <c:v>36.760035361612651</c:v>
                </c:pt>
                <c:pt idx="18">
                  <c:v>35.915872124257582</c:v>
                </c:pt>
                <c:pt idx="19">
                  <c:v>34.953650796128287</c:v>
                </c:pt>
                <c:pt idx="20">
                  <c:v>34.096226973510177</c:v>
                </c:pt>
                <c:pt idx="21">
                  <c:v>33.512524539177669</c:v>
                </c:pt>
                <c:pt idx="22">
                  <c:v>32.87632050660774</c:v>
                </c:pt>
                <c:pt idx="23">
                  <c:v>32.11933182153772</c:v>
                </c:pt>
                <c:pt idx="24">
                  <c:v>30.637699880470951</c:v>
                </c:pt>
                <c:pt idx="25">
                  <c:v>29.74639670211457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17.235251492328178</c:v>
                </c:pt>
                <c:pt idx="1">
                  <c:v>18.272662005979758</c:v>
                </c:pt>
                <c:pt idx="2">
                  <c:v>22.219214154031484</c:v>
                </c:pt>
                <c:pt idx="3">
                  <c:v>17.702307763716139</c:v>
                </c:pt>
                <c:pt idx="4">
                  <c:v>25.261511476832467</c:v>
                </c:pt>
                <c:pt idx="5">
                  <c:v>21.627910326937872</c:v>
                </c:pt>
                <c:pt idx="6">
                  <c:v>22.686901387931215</c:v>
                </c:pt>
                <c:pt idx="7">
                  <c:v>20.57722710154194</c:v>
                </c:pt>
                <c:pt idx="8">
                  <c:v>19.477648466508338</c:v>
                </c:pt>
                <c:pt idx="9">
                  <c:v>25.650895612962081</c:v>
                </c:pt>
                <c:pt idx="10">
                  <c:v>18.423275047504692</c:v>
                </c:pt>
                <c:pt idx="11">
                  <c:v>17.487823319218322</c:v>
                </c:pt>
                <c:pt idx="12">
                  <c:v>17.732143086581576</c:v>
                </c:pt>
                <c:pt idx="13">
                  <c:v>18.092792795304081</c:v>
                </c:pt>
                <c:pt idx="14">
                  <c:v>18.481330738588369</c:v>
                </c:pt>
                <c:pt idx="15">
                  <c:v>18.775585927896262</c:v>
                </c:pt>
                <c:pt idx="16">
                  <c:v>19.051035847266746</c:v>
                </c:pt>
                <c:pt idx="17">
                  <c:v>19.311756415663822</c:v>
                </c:pt>
                <c:pt idx="18">
                  <c:v>19.556168276056383</c:v>
                </c:pt>
                <c:pt idx="19">
                  <c:v>19.802402135789261</c:v>
                </c:pt>
                <c:pt idx="20">
                  <c:v>20.097394504725042</c:v>
                </c:pt>
                <c:pt idx="21">
                  <c:v>20.390026799836253</c:v>
                </c:pt>
                <c:pt idx="22">
                  <c:v>20.682900183504522</c:v>
                </c:pt>
                <c:pt idx="23">
                  <c:v>20.991630351812884</c:v>
                </c:pt>
                <c:pt idx="24">
                  <c:v>21.311507906198827</c:v>
                </c:pt>
                <c:pt idx="25">
                  <c:v>21.640890898208802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62.463105465766382</c:v>
                </c:pt>
                <c:pt idx="1">
                  <c:v>63.500679150551441</c:v>
                </c:pt>
                <c:pt idx="2">
                  <c:v>60.64975913694002</c:v>
                </c:pt>
                <c:pt idx="3">
                  <c:v>62.314506630577363</c:v>
                </c:pt>
                <c:pt idx="4">
                  <c:v>64.589266596840716</c:v>
                </c:pt>
                <c:pt idx="5">
                  <c:v>65.107117441471772</c:v>
                </c:pt>
                <c:pt idx="6">
                  <c:v>67.46510744799005</c:v>
                </c:pt>
                <c:pt idx="7">
                  <c:v>66.321079324600632</c:v>
                </c:pt>
                <c:pt idx="8">
                  <c:v>63.447374356597827</c:v>
                </c:pt>
                <c:pt idx="9">
                  <c:v>66.661174791805138</c:v>
                </c:pt>
                <c:pt idx="10">
                  <c:v>59.313858279466132</c:v>
                </c:pt>
                <c:pt idx="11">
                  <c:v>60.394592028454177</c:v>
                </c:pt>
                <c:pt idx="12">
                  <c:v>60.568282359961366</c:v>
                </c:pt>
                <c:pt idx="13">
                  <c:v>61.062567804577391</c:v>
                </c:pt>
                <c:pt idx="14">
                  <c:v>61.490273804320921</c:v>
                </c:pt>
                <c:pt idx="15">
                  <c:v>61.528981608454345</c:v>
                </c:pt>
                <c:pt idx="16">
                  <c:v>61.505786533227401</c:v>
                </c:pt>
                <c:pt idx="17">
                  <c:v>61.448579021231744</c:v>
                </c:pt>
                <c:pt idx="18">
                  <c:v>61.425190103628942</c:v>
                </c:pt>
                <c:pt idx="19">
                  <c:v>61.401114251006881</c:v>
                </c:pt>
                <c:pt idx="20">
                  <c:v>61.376360313746055</c:v>
                </c:pt>
                <c:pt idx="21">
                  <c:v>61.346625781778037</c:v>
                </c:pt>
                <c:pt idx="22">
                  <c:v>61.332883271567766</c:v>
                </c:pt>
                <c:pt idx="23">
                  <c:v>61.346423734691783</c:v>
                </c:pt>
                <c:pt idx="24">
                  <c:v>61.413334886732891</c:v>
                </c:pt>
                <c:pt idx="25">
                  <c:v>61.41682244855987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69.944276741980374</c:v>
                </c:pt>
                <c:pt idx="1">
                  <c:v>65.250272657564096</c:v>
                </c:pt>
                <c:pt idx="2">
                  <c:v>60.429946533210547</c:v>
                </c:pt>
                <c:pt idx="3">
                  <c:v>62.631852001101571</c:v>
                </c:pt>
                <c:pt idx="4">
                  <c:v>62.594373832584317</c:v>
                </c:pt>
                <c:pt idx="5">
                  <c:v>66.039361014646175</c:v>
                </c:pt>
                <c:pt idx="6">
                  <c:v>70.221191550743356</c:v>
                </c:pt>
                <c:pt idx="7">
                  <c:v>70.528988991375172</c:v>
                </c:pt>
                <c:pt idx="8">
                  <c:v>57.848180627539548</c:v>
                </c:pt>
                <c:pt idx="9">
                  <c:v>62.184299317374688</c:v>
                </c:pt>
                <c:pt idx="10">
                  <c:v>59.33245648123463</c:v>
                </c:pt>
                <c:pt idx="11">
                  <c:v>61.657487312077983</c:v>
                </c:pt>
                <c:pt idx="12">
                  <c:v>61.506960877310625</c:v>
                </c:pt>
                <c:pt idx="13">
                  <c:v>62.114187177462753</c:v>
                </c:pt>
                <c:pt idx="14">
                  <c:v>62.461491251815453</c:v>
                </c:pt>
                <c:pt idx="15">
                  <c:v>62.166633609978199</c:v>
                </c:pt>
                <c:pt idx="16">
                  <c:v>61.797494228386654</c:v>
                </c:pt>
                <c:pt idx="17">
                  <c:v>61.378909067454835</c:v>
                </c:pt>
                <c:pt idx="18">
                  <c:v>60.984508254408212</c:v>
                </c:pt>
                <c:pt idx="19">
                  <c:v>60.573055088652481</c:v>
                </c:pt>
                <c:pt idx="20">
                  <c:v>60.209393573729699</c:v>
                </c:pt>
                <c:pt idx="21">
                  <c:v>59.825861056854237</c:v>
                </c:pt>
                <c:pt idx="22">
                  <c:v>59.412634434922417</c:v>
                </c:pt>
                <c:pt idx="23">
                  <c:v>58.988217497766172</c:v>
                </c:pt>
                <c:pt idx="24">
                  <c:v>58.626235872093147</c:v>
                </c:pt>
                <c:pt idx="25">
                  <c:v>58.211100050560603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34.664015729121132</c:v>
                </c:pt>
                <c:pt idx="1">
                  <c:v>37.351443008447937</c:v>
                </c:pt>
                <c:pt idx="2">
                  <c:v>39.471845502999024</c:v>
                </c:pt>
                <c:pt idx="3">
                  <c:v>39.318068785637074</c:v>
                </c:pt>
                <c:pt idx="4">
                  <c:v>41.869609544971631</c:v>
                </c:pt>
                <c:pt idx="5">
                  <c:v>43.755103719755901</c:v>
                </c:pt>
                <c:pt idx="6">
                  <c:v>43.31699679969028</c:v>
                </c:pt>
                <c:pt idx="7">
                  <c:v>43.035637031971511</c:v>
                </c:pt>
                <c:pt idx="8">
                  <c:v>40.731719554627347</c:v>
                </c:pt>
                <c:pt idx="9">
                  <c:v>39.333529532590489</c:v>
                </c:pt>
                <c:pt idx="10">
                  <c:v>36.972227993428334</c:v>
                </c:pt>
                <c:pt idx="11">
                  <c:v>38.737795284257693</c:v>
                </c:pt>
                <c:pt idx="12">
                  <c:v>39.117889808186035</c:v>
                </c:pt>
                <c:pt idx="13">
                  <c:v>39.574997571130332</c:v>
                </c:pt>
                <c:pt idx="14">
                  <c:v>40.085990933027432</c:v>
                </c:pt>
                <c:pt idx="15">
                  <c:v>40.45771172317081</c:v>
                </c:pt>
                <c:pt idx="16">
                  <c:v>40.716859962143523</c:v>
                </c:pt>
                <c:pt idx="17">
                  <c:v>40.893718378558454</c:v>
                </c:pt>
                <c:pt idx="18">
                  <c:v>41.133188040363862</c:v>
                </c:pt>
                <c:pt idx="19">
                  <c:v>41.372002640089029</c:v>
                </c:pt>
                <c:pt idx="20">
                  <c:v>41.626436854051072</c:v>
                </c:pt>
                <c:pt idx="21">
                  <c:v>41.865156764560673</c:v>
                </c:pt>
                <c:pt idx="22">
                  <c:v>42.072432838097448</c:v>
                </c:pt>
                <c:pt idx="23">
                  <c:v>42.24213795959038</c:v>
                </c:pt>
                <c:pt idx="24">
                  <c:v>42.459198042272469</c:v>
                </c:pt>
                <c:pt idx="25">
                  <c:v>42.704101516781968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129.67109008067001</c:v>
                </c:pt>
                <c:pt idx="1">
                  <c:v>126.26265707184679</c:v>
                </c:pt>
                <c:pt idx="2">
                  <c:v>125.44913742025476</c:v>
                </c:pt>
                <c:pt idx="3">
                  <c:v>126.07733463134389</c:v>
                </c:pt>
                <c:pt idx="4">
                  <c:v>129.69107578309888</c:v>
                </c:pt>
                <c:pt idx="5">
                  <c:v>138.92894500308412</c:v>
                </c:pt>
                <c:pt idx="6">
                  <c:v>145.43336965643917</c:v>
                </c:pt>
                <c:pt idx="7">
                  <c:v>144.82666131941957</c:v>
                </c:pt>
                <c:pt idx="8">
                  <c:v>138.55989715038544</c:v>
                </c:pt>
                <c:pt idx="9">
                  <c:v>145.52057311646954</c:v>
                </c:pt>
                <c:pt idx="10">
                  <c:v>138.66449033557456</c:v>
                </c:pt>
                <c:pt idx="11">
                  <c:v>140.20027213584368</c:v>
                </c:pt>
                <c:pt idx="12">
                  <c:v>141.20125801281455</c:v>
                </c:pt>
                <c:pt idx="13">
                  <c:v>142.55264240025656</c:v>
                </c:pt>
                <c:pt idx="14">
                  <c:v>144.07971097288146</c:v>
                </c:pt>
                <c:pt idx="15">
                  <c:v>145.45504292233329</c:v>
                </c:pt>
                <c:pt idx="16">
                  <c:v>146.72761991933322</c:v>
                </c:pt>
                <c:pt idx="17">
                  <c:v>147.95049387867306</c:v>
                </c:pt>
                <c:pt idx="18">
                  <c:v>149.12495782299135</c:v>
                </c:pt>
                <c:pt idx="19">
                  <c:v>150.3354414821423</c:v>
                </c:pt>
                <c:pt idx="20">
                  <c:v>151.63549203137248</c:v>
                </c:pt>
                <c:pt idx="21">
                  <c:v>152.91710223641095</c:v>
                </c:pt>
                <c:pt idx="22">
                  <c:v>154.20677783583153</c:v>
                </c:pt>
                <c:pt idx="23">
                  <c:v>155.51574172573029</c:v>
                </c:pt>
                <c:pt idx="24">
                  <c:v>156.7947006832876</c:v>
                </c:pt>
                <c:pt idx="25">
                  <c:v>158.0465478757414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39.040525202077589</c:v>
                </c:pt>
                <c:pt idx="1">
                  <c:v>43.80574710563927</c:v>
                </c:pt>
                <c:pt idx="2">
                  <c:v>44.893833827735214</c:v>
                </c:pt>
                <c:pt idx="3">
                  <c:v>42.16602285232306</c:v>
                </c:pt>
                <c:pt idx="4">
                  <c:v>44.722466395426686</c:v>
                </c:pt>
                <c:pt idx="5">
                  <c:v>47.833992930442548</c:v>
                </c:pt>
                <c:pt idx="6">
                  <c:v>47.404184061144676</c:v>
                </c:pt>
                <c:pt idx="7">
                  <c:v>47.918181578434719</c:v>
                </c:pt>
                <c:pt idx="8">
                  <c:v>45.899719696194687</c:v>
                </c:pt>
                <c:pt idx="9">
                  <c:v>50.830346598418167</c:v>
                </c:pt>
                <c:pt idx="10">
                  <c:v>48.079312225325836</c:v>
                </c:pt>
                <c:pt idx="11">
                  <c:v>44.755519320162804</c:v>
                </c:pt>
                <c:pt idx="12">
                  <c:v>44.72872417392005</c:v>
                </c:pt>
                <c:pt idx="13">
                  <c:v>44.907251359814275</c:v>
                </c:pt>
                <c:pt idx="14">
                  <c:v>45.176522496809611</c:v>
                </c:pt>
                <c:pt idx="15">
                  <c:v>45.347333195204392</c:v>
                </c:pt>
                <c:pt idx="16">
                  <c:v>45.452566714729045</c:v>
                </c:pt>
                <c:pt idx="17">
                  <c:v>45.539433989117562</c:v>
                </c:pt>
                <c:pt idx="18">
                  <c:v>45.648387619844947</c:v>
                </c:pt>
                <c:pt idx="19">
                  <c:v>45.747383548273618</c:v>
                </c:pt>
                <c:pt idx="20">
                  <c:v>45.817798905572971</c:v>
                </c:pt>
                <c:pt idx="21">
                  <c:v>45.854182475462217</c:v>
                </c:pt>
                <c:pt idx="22">
                  <c:v>45.897573132457545</c:v>
                </c:pt>
                <c:pt idx="23">
                  <c:v>45.948850193402386</c:v>
                </c:pt>
                <c:pt idx="24">
                  <c:v>46.000499250161894</c:v>
                </c:pt>
                <c:pt idx="25">
                  <c:v>46.056125994401043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3.1747534572724807</c:v>
                </c:pt>
                <c:pt idx="1">
                  <c:v>2.2849650894883853</c:v>
                </c:pt>
                <c:pt idx="2">
                  <c:v>2.2706586293212214</c:v>
                </c:pt>
                <c:pt idx="3">
                  <c:v>2.0734476048228436</c:v>
                </c:pt>
                <c:pt idx="4">
                  <c:v>2.3180265832406217</c:v>
                </c:pt>
                <c:pt idx="5">
                  <c:v>2.1998499632052932</c:v>
                </c:pt>
                <c:pt idx="6">
                  <c:v>1.8889327722965676</c:v>
                </c:pt>
                <c:pt idx="7">
                  <c:v>1.9598475549273062</c:v>
                </c:pt>
                <c:pt idx="8">
                  <c:v>1.967783775231285</c:v>
                </c:pt>
                <c:pt idx="9">
                  <c:v>1.8475920482103794</c:v>
                </c:pt>
                <c:pt idx="10">
                  <c:v>2.2513796469913352</c:v>
                </c:pt>
                <c:pt idx="11">
                  <c:v>1.6656926768713878</c:v>
                </c:pt>
                <c:pt idx="12">
                  <c:v>1.6907232137245742</c:v>
                </c:pt>
                <c:pt idx="13">
                  <c:v>1.7132550617866233</c:v>
                </c:pt>
                <c:pt idx="14">
                  <c:v>1.7373965782100504</c:v>
                </c:pt>
                <c:pt idx="15">
                  <c:v>1.7547516575521149</c:v>
                </c:pt>
                <c:pt idx="16">
                  <c:v>1.7705872712941411</c:v>
                </c:pt>
                <c:pt idx="17">
                  <c:v>1.7848283792406643</c:v>
                </c:pt>
                <c:pt idx="18">
                  <c:v>1.7979000569202275</c:v>
                </c:pt>
                <c:pt idx="19">
                  <c:v>1.8127676577512399</c:v>
                </c:pt>
                <c:pt idx="20">
                  <c:v>1.8269494149091574</c:v>
                </c:pt>
                <c:pt idx="21">
                  <c:v>1.8395848742802867</c:v>
                </c:pt>
                <c:pt idx="22">
                  <c:v>1.8513954301165825</c:v>
                </c:pt>
                <c:pt idx="23">
                  <c:v>1.8639198172608658</c:v>
                </c:pt>
                <c:pt idx="24">
                  <c:v>1.8745460629488748</c:v>
                </c:pt>
                <c:pt idx="25">
                  <c:v>1.8852288017415892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112.16397292244409</c:v>
                </c:pt>
                <c:pt idx="1">
                  <c:v>121.36524381025249</c:v>
                </c:pt>
                <c:pt idx="2">
                  <c:v>127.9698856241334</c:v>
                </c:pt>
                <c:pt idx="3">
                  <c:v>125.46463416283838</c:v>
                </c:pt>
                <c:pt idx="4">
                  <c:v>122.9200801005894</c:v>
                </c:pt>
                <c:pt idx="5">
                  <c:v>124.45083461496998</c:v>
                </c:pt>
                <c:pt idx="6">
                  <c:v>124.44980937957689</c:v>
                </c:pt>
                <c:pt idx="7">
                  <c:v>119.18273255678521</c:v>
                </c:pt>
                <c:pt idx="8">
                  <c:v>119.37755021888997</c:v>
                </c:pt>
                <c:pt idx="9">
                  <c:v>118.21650770193231</c:v>
                </c:pt>
                <c:pt idx="10">
                  <c:v>116.88537099540051</c:v>
                </c:pt>
                <c:pt idx="11">
                  <c:v>116.24504789355662</c:v>
                </c:pt>
                <c:pt idx="12">
                  <c:v>115.9928418384273</c:v>
                </c:pt>
                <c:pt idx="13">
                  <c:v>116.00147170886942</c:v>
                </c:pt>
                <c:pt idx="14">
                  <c:v>116.16324204434495</c:v>
                </c:pt>
                <c:pt idx="15">
                  <c:v>116.09313707285213</c:v>
                </c:pt>
                <c:pt idx="16">
                  <c:v>115.86971103660275</c:v>
                </c:pt>
                <c:pt idx="17">
                  <c:v>115.56256710823486</c:v>
                </c:pt>
                <c:pt idx="18">
                  <c:v>115.29799185473179</c:v>
                </c:pt>
                <c:pt idx="19">
                  <c:v>114.97862881415593</c:v>
                </c:pt>
                <c:pt idx="20">
                  <c:v>114.5972734229067</c:v>
                </c:pt>
                <c:pt idx="21">
                  <c:v>114.37612910007337</c:v>
                </c:pt>
                <c:pt idx="22">
                  <c:v>114.05435406677394</c:v>
                </c:pt>
                <c:pt idx="23">
                  <c:v>113.70662179345567</c:v>
                </c:pt>
                <c:pt idx="24">
                  <c:v>113.35879715535593</c:v>
                </c:pt>
                <c:pt idx="25">
                  <c:v>113.07006864782468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25.274763974840095</c:v>
                </c:pt>
                <c:pt idx="1">
                  <c:v>25.373188639660921</c:v>
                </c:pt>
                <c:pt idx="2">
                  <c:v>26.174903858485283</c:v>
                </c:pt>
                <c:pt idx="3">
                  <c:v>25.472854563237572</c:v>
                </c:pt>
                <c:pt idx="4">
                  <c:v>24.894923433477857</c:v>
                </c:pt>
                <c:pt idx="5">
                  <c:v>27.622766338791287</c:v>
                </c:pt>
                <c:pt idx="6">
                  <c:v>27.014918957994322</c:v>
                </c:pt>
                <c:pt idx="7">
                  <c:v>28.944309278246269</c:v>
                </c:pt>
                <c:pt idx="8">
                  <c:v>29.573077127921298</c:v>
                </c:pt>
                <c:pt idx="9">
                  <c:v>29.529088318567688</c:v>
                </c:pt>
                <c:pt idx="10">
                  <c:v>30.195440648065798</c:v>
                </c:pt>
                <c:pt idx="11">
                  <c:v>32.058952822838563</c:v>
                </c:pt>
                <c:pt idx="12">
                  <c:v>32.420421788610398</c:v>
                </c:pt>
                <c:pt idx="13">
                  <c:v>32.886387002291158</c:v>
                </c:pt>
                <c:pt idx="14">
                  <c:v>33.402277225197999</c:v>
                </c:pt>
                <c:pt idx="15">
                  <c:v>33.838170407780964</c:v>
                </c:pt>
                <c:pt idx="16">
                  <c:v>34.280575012050534</c:v>
                </c:pt>
                <c:pt idx="17">
                  <c:v>34.695197887322465</c:v>
                </c:pt>
                <c:pt idx="18">
                  <c:v>35.069063275066831</c:v>
                </c:pt>
                <c:pt idx="19">
                  <c:v>35.456499560640758</c:v>
                </c:pt>
                <c:pt idx="20">
                  <c:v>35.858222779626004</c:v>
                </c:pt>
                <c:pt idx="21">
                  <c:v>36.228779329935037</c:v>
                </c:pt>
                <c:pt idx="22">
                  <c:v>36.60676192511044</c:v>
                </c:pt>
                <c:pt idx="23">
                  <c:v>37.001262161544965</c:v>
                </c:pt>
                <c:pt idx="24">
                  <c:v>37.389491959269712</c:v>
                </c:pt>
                <c:pt idx="25">
                  <c:v>37.779933076243466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31.884304581503592</c:v>
                </c:pt>
                <c:pt idx="1">
                  <c:v>31.326238180901566</c:v>
                </c:pt>
                <c:pt idx="2">
                  <c:v>31.241962948931985</c:v>
                </c:pt>
                <c:pt idx="3">
                  <c:v>31.3347047010575</c:v>
                </c:pt>
                <c:pt idx="4">
                  <c:v>31.768810039812813</c:v>
                </c:pt>
                <c:pt idx="5">
                  <c:v>31.989800823579124</c:v>
                </c:pt>
                <c:pt idx="6">
                  <c:v>32.891331631032543</c:v>
                </c:pt>
                <c:pt idx="7">
                  <c:v>34.310155457922534</c:v>
                </c:pt>
                <c:pt idx="8">
                  <c:v>33.299327366270333</c:v>
                </c:pt>
                <c:pt idx="9">
                  <c:v>31.569251204566463</c:v>
                </c:pt>
                <c:pt idx="10">
                  <c:v>28.412129261988664</c:v>
                </c:pt>
                <c:pt idx="11">
                  <c:v>30.630278686999024</c:v>
                </c:pt>
                <c:pt idx="12">
                  <c:v>30.550355564761681</c:v>
                </c:pt>
                <c:pt idx="13">
                  <c:v>30.739103851542573</c:v>
                </c:pt>
                <c:pt idx="14">
                  <c:v>30.897947445667445</c:v>
                </c:pt>
                <c:pt idx="15">
                  <c:v>30.854241583189339</c:v>
                </c:pt>
                <c:pt idx="16">
                  <c:v>30.729074874037572</c:v>
                </c:pt>
                <c:pt idx="17">
                  <c:v>30.618055431404869</c:v>
                </c:pt>
                <c:pt idx="18">
                  <c:v>30.522429798677052</c:v>
                </c:pt>
                <c:pt idx="19">
                  <c:v>30.408118095573975</c:v>
                </c:pt>
                <c:pt idx="20">
                  <c:v>30.298890082534736</c:v>
                </c:pt>
                <c:pt idx="21">
                  <c:v>30.197413305829283</c:v>
                </c:pt>
                <c:pt idx="22">
                  <c:v>30.074594742806404</c:v>
                </c:pt>
                <c:pt idx="23">
                  <c:v>29.984974657697393</c:v>
                </c:pt>
                <c:pt idx="24">
                  <c:v>29.985037108217959</c:v>
                </c:pt>
                <c:pt idx="25">
                  <c:v>29.966938492040839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64.465322180168201</c:v>
                </c:pt>
                <c:pt idx="1">
                  <c:v>64.957220469515349</c:v>
                </c:pt>
                <c:pt idx="2">
                  <c:v>66.493337850532157</c:v>
                </c:pt>
                <c:pt idx="3">
                  <c:v>62.359452358354879</c:v>
                </c:pt>
                <c:pt idx="4">
                  <c:v>67.062626783131734</c:v>
                </c:pt>
                <c:pt idx="5">
                  <c:v>66.217533371869635</c:v>
                </c:pt>
                <c:pt idx="6">
                  <c:v>74.201041070083605</c:v>
                </c:pt>
                <c:pt idx="7">
                  <c:v>69.724067603544142</c:v>
                </c:pt>
                <c:pt idx="8">
                  <c:v>73.664427343803965</c:v>
                </c:pt>
                <c:pt idx="9">
                  <c:v>74.678754156427971</c:v>
                </c:pt>
                <c:pt idx="10">
                  <c:v>61.493967383714804</c:v>
                </c:pt>
                <c:pt idx="11">
                  <c:v>63.081370144628295</c:v>
                </c:pt>
                <c:pt idx="12">
                  <c:v>62.975875621482786</c:v>
                </c:pt>
                <c:pt idx="13">
                  <c:v>63.056027600234337</c:v>
                </c:pt>
                <c:pt idx="14">
                  <c:v>63.15043727179647</c:v>
                </c:pt>
                <c:pt idx="15">
                  <c:v>62.95143236190053</c:v>
                </c:pt>
                <c:pt idx="16">
                  <c:v>62.759649210585053</c:v>
                </c:pt>
                <c:pt idx="17">
                  <c:v>62.574498979372983</c:v>
                </c:pt>
                <c:pt idx="18">
                  <c:v>62.376423589464991</c:v>
                </c:pt>
                <c:pt idx="19">
                  <c:v>62.188759275080422</c:v>
                </c:pt>
                <c:pt idx="20">
                  <c:v>62.023632269367283</c:v>
                </c:pt>
                <c:pt idx="21">
                  <c:v>61.818451422193462</c:v>
                </c:pt>
                <c:pt idx="22">
                  <c:v>61.70560703934769</c:v>
                </c:pt>
                <c:pt idx="23">
                  <c:v>61.633859807982276</c:v>
                </c:pt>
                <c:pt idx="24">
                  <c:v>61.585512527116904</c:v>
                </c:pt>
                <c:pt idx="25">
                  <c:v>61.548373290700511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27.170481147535487</c:v>
                </c:pt>
                <c:pt idx="1">
                  <c:v>27.107669955356748</c:v>
                </c:pt>
                <c:pt idx="2">
                  <c:v>26.714366198911403</c:v>
                </c:pt>
                <c:pt idx="3">
                  <c:v>25.6797573059557</c:v>
                </c:pt>
                <c:pt idx="4">
                  <c:v>28.470463222259564</c:v>
                </c:pt>
                <c:pt idx="5">
                  <c:v>28.852951998385951</c:v>
                </c:pt>
                <c:pt idx="6">
                  <c:v>29.904424534187275</c:v>
                </c:pt>
                <c:pt idx="7">
                  <c:v>27.423872175619611</c:v>
                </c:pt>
                <c:pt idx="8">
                  <c:v>25.773552222719822</c:v>
                </c:pt>
                <c:pt idx="9">
                  <c:v>25.400014200836047</c:v>
                </c:pt>
                <c:pt idx="10">
                  <c:v>22.914244932899049</c:v>
                </c:pt>
                <c:pt idx="11">
                  <c:v>38.781746713766907</c:v>
                </c:pt>
                <c:pt idx="12">
                  <c:v>39.391599798964869</c:v>
                </c:pt>
                <c:pt idx="13">
                  <c:v>40.140859149287358</c:v>
                </c:pt>
                <c:pt idx="14">
                  <c:v>40.867839775016748</c:v>
                </c:pt>
                <c:pt idx="15">
                  <c:v>41.290508066080463</c:v>
                </c:pt>
                <c:pt idx="16">
                  <c:v>41.589529690420839</c:v>
                </c:pt>
                <c:pt idx="17">
                  <c:v>41.99673464191072</c:v>
                </c:pt>
                <c:pt idx="18">
                  <c:v>42.530569752192093</c:v>
                </c:pt>
                <c:pt idx="19">
                  <c:v>43.085546366326419</c:v>
                </c:pt>
                <c:pt idx="20">
                  <c:v>43.613939700663771</c:v>
                </c:pt>
                <c:pt idx="21">
                  <c:v>44.108888700430569</c:v>
                </c:pt>
                <c:pt idx="22">
                  <c:v>44.603216319970564</c:v>
                </c:pt>
                <c:pt idx="23">
                  <c:v>45.097113111862519</c:v>
                </c:pt>
                <c:pt idx="24">
                  <c:v>45.573613531536061</c:v>
                </c:pt>
                <c:pt idx="25">
                  <c:v>46.067724720186334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180.92482354402117</c:v>
                </c:pt>
                <c:pt idx="1">
                  <c:v>181.12915636973176</c:v>
                </c:pt>
                <c:pt idx="2">
                  <c:v>185.10611725325202</c:v>
                </c:pt>
                <c:pt idx="3">
                  <c:v>179.95252728973247</c:v>
                </c:pt>
                <c:pt idx="4">
                  <c:v>189.38059409916681</c:v>
                </c:pt>
                <c:pt idx="5">
                  <c:v>194.09800545813565</c:v>
                </c:pt>
                <c:pt idx="6">
                  <c:v>193.12222202839573</c:v>
                </c:pt>
                <c:pt idx="7">
                  <c:v>191.27448802085667</c:v>
                </c:pt>
                <c:pt idx="8">
                  <c:v>186.60706308815762</c:v>
                </c:pt>
                <c:pt idx="9">
                  <c:v>192.45485969039274</c:v>
                </c:pt>
                <c:pt idx="10">
                  <c:v>179.21461700527135</c:v>
                </c:pt>
                <c:pt idx="11">
                  <c:v>164.7988111398295</c:v>
                </c:pt>
                <c:pt idx="12">
                  <c:v>164.32767905149257</c:v>
                </c:pt>
                <c:pt idx="13">
                  <c:v>163.87353553196425</c:v>
                </c:pt>
                <c:pt idx="14">
                  <c:v>163.47344869735704</c:v>
                </c:pt>
                <c:pt idx="15">
                  <c:v>162.59034811747941</c:v>
                </c:pt>
                <c:pt idx="16">
                  <c:v>161.63809006585669</c:v>
                </c:pt>
                <c:pt idx="17">
                  <c:v>160.52326594977728</c:v>
                </c:pt>
                <c:pt idx="18">
                  <c:v>159.272196978696</c:v>
                </c:pt>
                <c:pt idx="19">
                  <c:v>158.03444216954395</c:v>
                </c:pt>
                <c:pt idx="20">
                  <c:v>156.82502301485033</c:v>
                </c:pt>
                <c:pt idx="21">
                  <c:v>155.6302580429755</c:v>
                </c:pt>
                <c:pt idx="22">
                  <c:v>154.4378837973301</c:v>
                </c:pt>
                <c:pt idx="23">
                  <c:v>153.35230820993525</c:v>
                </c:pt>
                <c:pt idx="24">
                  <c:v>152.14464883340764</c:v>
                </c:pt>
                <c:pt idx="25">
                  <c:v>150.75598639424518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168.10503176507152</c:v>
                </c:pt>
                <c:pt idx="1">
                  <c:v>184.00417423840554</c:v>
                </c:pt>
                <c:pt idx="2">
                  <c:v>194.21737624953195</c:v>
                </c:pt>
                <c:pt idx="3">
                  <c:v>195.57223379038581</c:v>
                </c:pt>
                <c:pt idx="4">
                  <c:v>200.03134424742365</c:v>
                </c:pt>
                <c:pt idx="5">
                  <c:v>208.08900634129549</c:v>
                </c:pt>
                <c:pt idx="6">
                  <c:v>218.20680521311229</c:v>
                </c:pt>
                <c:pt idx="7">
                  <c:v>223.51705459751463</c:v>
                </c:pt>
                <c:pt idx="8">
                  <c:v>223.68180038493671</c:v>
                </c:pt>
                <c:pt idx="9">
                  <c:v>235.87276144010315</c:v>
                </c:pt>
                <c:pt idx="10">
                  <c:v>239.54215616019653</c:v>
                </c:pt>
                <c:pt idx="11">
                  <c:v>217.82876496147043</c:v>
                </c:pt>
                <c:pt idx="12">
                  <c:v>220.43848523751322</c:v>
                </c:pt>
                <c:pt idx="13">
                  <c:v>223.77685268310131</c:v>
                </c:pt>
                <c:pt idx="14">
                  <c:v>227.33364600151208</c:v>
                </c:pt>
                <c:pt idx="15">
                  <c:v>230.02385118149897</c:v>
                </c:pt>
                <c:pt idx="16">
                  <c:v>232.49009831218908</c:v>
                </c:pt>
                <c:pt idx="17">
                  <c:v>234.86888913575223</c:v>
                </c:pt>
                <c:pt idx="18">
                  <c:v>237.19541852221926</c:v>
                </c:pt>
                <c:pt idx="19">
                  <c:v>239.46711189322741</c:v>
                </c:pt>
                <c:pt idx="20">
                  <c:v>241.84649494875799</c:v>
                </c:pt>
                <c:pt idx="21">
                  <c:v>244.18748166338526</c:v>
                </c:pt>
                <c:pt idx="22">
                  <c:v>246.63235769287095</c:v>
                </c:pt>
                <c:pt idx="23">
                  <c:v>249.05673856447649</c:v>
                </c:pt>
                <c:pt idx="24">
                  <c:v>251.74309063882419</c:v>
                </c:pt>
                <c:pt idx="25">
                  <c:v>254.28783919519157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360.40661994554506</c:v>
                </c:pt>
                <c:pt idx="1">
                  <c:v>350.56838916548793</c:v>
                </c:pt>
                <c:pt idx="2">
                  <c:v>361.73765809867496</c:v>
                </c:pt>
                <c:pt idx="3">
                  <c:v>357.16493711307771</c:v>
                </c:pt>
                <c:pt idx="4">
                  <c:v>364.99767333498306</c:v>
                </c:pt>
                <c:pt idx="5">
                  <c:v>369.2695755621059</c:v>
                </c:pt>
                <c:pt idx="6">
                  <c:v>398.1458098869615</c:v>
                </c:pt>
                <c:pt idx="7">
                  <c:v>388.7477349597857</c:v>
                </c:pt>
                <c:pt idx="8">
                  <c:v>395.61269435439146</c:v>
                </c:pt>
                <c:pt idx="9">
                  <c:v>422.55204403030768</c:v>
                </c:pt>
                <c:pt idx="10">
                  <c:v>437.21853137150271</c:v>
                </c:pt>
                <c:pt idx="11">
                  <c:v>449.27806430807146</c:v>
                </c:pt>
                <c:pt idx="12">
                  <c:v>453.24654557817087</c:v>
                </c:pt>
                <c:pt idx="13">
                  <c:v>459.11228212334606</c:v>
                </c:pt>
                <c:pt idx="14">
                  <c:v>465.58907906882155</c:v>
                </c:pt>
                <c:pt idx="15">
                  <c:v>470.86057250735769</c:v>
                </c:pt>
                <c:pt idx="16">
                  <c:v>475.82858448073637</c:v>
                </c:pt>
                <c:pt idx="17">
                  <c:v>480.58777311149265</c:v>
                </c:pt>
                <c:pt idx="18">
                  <c:v>485.35643184826637</c:v>
                </c:pt>
                <c:pt idx="19">
                  <c:v>490.06407391528273</c:v>
                </c:pt>
                <c:pt idx="20">
                  <c:v>494.98063274127617</c:v>
                </c:pt>
                <c:pt idx="21">
                  <c:v>499.78418499960259</c:v>
                </c:pt>
                <c:pt idx="22">
                  <c:v>504.64585781663425</c:v>
                </c:pt>
                <c:pt idx="23">
                  <c:v>509.64186777873465</c:v>
                </c:pt>
                <c:pt idx="24">
                  <c:v>514.84482825176292</c:v>
                </c:pt>
                <c:pt idx="25">
                  <c:v>519.87120692396388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223.25438583677106</c:v>
                </c:pt>
                <c:pt idx="1">
                  <c:v>225.70459154808935</c:v>
                </c:pt>
                <c:pt idx="2">
                  <c:v>237.21922557366719</c:v>
                </c:pt>
                <c:pt idx="3">
                  <c:v>228.46161053178588</c:v>
                </c:pt>
                <c:pt idx="4">
                  <c:v>237.21246666646391</c:v>
                </c:pt>
                <c:pt idx="5">
                  <c:v>246.7437550147942</c:v>
                </c:pt>
                <c:pt idx="6">
                  <c:v>253.76544275939818</c:v>
                </c:pt>
                <c:pt idx="7">
                  <c:v>258.42608595209617</c:v>
                </c:pt>
                <c:pt idx="8">
                  <c:v>255.22115102483085</c:v>
                </c:pt>
                <c:pt idx="9">
                  <c:v>260.87091328638905</c:v>
                </c:pt>
                <c:pt idx="10">
                  <c:v>272.3259418346799</c:v>
                </c:pt>
                <c:pt idx="11">
                  <c:v>274.75442391407699</c:v>
                </c:pt>
                <c:pt idx="12">
                  <c:v>277.21193765655732</c:v>
                </c:pt>
                <c:pt idx="13">
                  <c:v>280.48628538593277</c:v>
                </c:pt>
                <c:pt idx="14">
                  <c:v>284.25594859639364</c:v>
                </c:pt>
                <c:pt idx="15">
                  <c:v>287.16090082596918</c:v>
                </c:pt>
                <c:pt idx="16">
                  <c:v>289.82515997647795</c:v>
                </c:pt>
                <c:pt idx="17">
                  <c:v>292.31899612740409</c:v>
                </c:pt>
                <c:pt idx="18">
                  <c:v>294.83459115573032</c:v>
                </c:pt>
                <c:pt idx="19">
                  <c:v>297.42274201493672</c:v>
                </c:pt>
                <c:pt idx="20">
                  <c:v>300.10448198165108</c:v>
                </c:pt>
                <c:pt idx="21">
                  <c:v>302.66598696720916</c:v>
                </c:pt>
                <c:pt idx="22">
                  <c:v>305.32440726872539</c:v>
                </c:pt>
                <c:pt idx="23">
                  <c:v>308.01103932678797</c:v>
                </c:pt>
                <c:pt idx="24">
                  <c:v>310.75555542718473</c:v>
                </c:pt>
                <c:pt idx="25">
                  <c:v>313.40362140559967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212.31027593288414</c:v>
                </c:pt>
                <c:pt idx="1">
                  <c:v>203.63270153308093</c:v>
                </c:pt>
                <c:pt idx="2">
                  <c:v>206.50877113938813</c:v>
                </c:pt>
                <c:pt idx="3">
                  <c:v>197.79774791405106</c:v>
                </c:pt>
                <c:pt idx="4">
                  <c:v>202.76768785969557</c:v>
                </c:pt>
                <c:pt idx="5">
                  <c:v>206.17249007652867</c:v>
                </c:pt>
                <c:pt idx="6">
                  <c:v>201.65151086302191</c:v>
                </c:pt>
                <c:pt idx="7">
                  <c:v>206.18587649535795</c:v>
                </c:pt>
                <c:pt idx="8">
                  <c:v>203.14403324099467</c:v>
                </c:pt>
                <c:pt idx="9">
                  <c:v>198.67639495264666</c:v>
                </c:pt>
                <c:pt idx="10">
                  <c:v>202.31960039675627</c:v>
                </c:pt>
                <c:pt idx="11">
                  <c:v>207.61035733787557</c:v>
                </c:pt>
                <c:pt idx="12">
                  <c:v>206.41227633152062</c:v>
                </c:pt>
                <c:pt idx="13">
                  <c:v>205.60550079310019</c:v>
                </c:pt>
                <c:pt idx="14">
                  <c:v>204.98641709823863</c:v>
                </c:pt>
                <c:pt idx="15">
                  <c:v>203.74379723130173</c:v>
                </c:pt>
                <c:pt idx="16">
                  <c:v>202.34157686466276</c:v>
                </c:pt>
                <c:pt idx="17">
                  <c:v>200.7973024973868</c:v>
                </c:pt>
                <c:pt idx="18">
                  <c:v>199.26558305074002</c:v>
                </c:pt>
                <c:pt idx="19">
                  <c:v>197.67991109152712</c:v>
                </c:pt>
                <c:pt idx="20">
                  <c:v>196.28058346025998</c:v>
                </c:pt>
                <c:pt idx="21">
                  <c:v>195.04988647918231</c:v>
                </c:pt>
                <c:pt idx="22">
                  <c:v>193.64736220393308</c:v>
                </c:pt>
                <c:pt idx="23">
                  <c:v>192.06429330726888</c:v>
                </c:pt>
                <c:pt idx="24">
                  <c:v>189.84840186362797</c:v>
                </c:pt>
                <c:pt idx="25">
                  <c:v>188.31649026800864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184.30664942919609</c:v>
                </c:pt>
                <c:pt idx="1">
                  <c:v>184.37505682254326</c:v>
                </c:pt>
                <c:pt idx="2">
                  <c:v>182.77076532718107</c:v>
                </c:pt>
                <c:pt idx="3">
                  <c:v>181.96673518103216</c:v>
                </c:pt>
                <c:pt idx="4">
                  <c:v>194.31476145122915</c:v>
                </c:pt>
                <c:pt idx="5">
                  <c:v>196.52949250281173</c:v>
                </c:pt>
                <c:pt idx="6">
                  <c:v>203.69019718635491</c:v>
                </c:pt>
                <c:pt idx="7">
                  <c:v>200.46293244948924</c:v>
                </c:pt>
                <c:pt idx="8">
                  <c:v>181.50492300527307</c:v>
                </c:pt>
                <c:pt idx="9">
                  <c:v>193.8298992547324</c:v>
                </c:pt>
                <c:pt idx="10">
                  <c:v>174.04181780163378</c:v>
                </c:pt>
                <c:pt idx="11">
                  <c:v>178.27769794400817</c:v>
                </c:pt>
                <c:pt idx="12">
                  <c:v>178.92527613203958</c:v>
                </c:pt>
                <c:pt idx="13">
                  <c:v>180.84454534847455</c:v>
                </c:pt>
                <c:pt idx="14">
                  <c:v>182.51908672775218</c:v>
                </c:pt>
                <c:pt idx="15">
                  <c:v>182.92891286949961</c:v>
                </c:pt>
                <c:pt idx="16">
                  <c:v>183.07117657102432</c:v>
                </c:pt>
                <c:pt idx="17">
                  <c:v>183.03296288290883</c:v>
                </c:pt>
                <c:pt idx="18">
                  <c:v>183.09905467445742</c:v>
                </c:pt>
                <c:pt idx="19">
                  <c:v>183.14857411553766</c:v>
                </c:pt>
                <c:pt idx="20">
                  <c:v>183.30958524625186</c:v>
                </c:pt>
                <c:pt idx="21">
                  <c:v>183.42767040302923</c:v>
                </c:pt>
                <c:pt idx="22">
                  <c:v>183.50085072809216</c:v>
                </c:pt>
                <c:pt idx="23">
                  <c:v>183.56840954386121</c:v>
                </c:pt>
                <c:pt idx="24">
                  <c:v>183.81027670729736</c:v>
                </c:pt>
                <c:pt idx="25">
                  <c:v>183.97291491411124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171.88636874002009</c:v>
                </c:pt>
                <c:pt idx="1">
                  <c:v>172.35336926697445</c:v>
                </c:pt>
                <c:pt idx="2">
                  <c:v>172.61362987731118</c:v>
                </c:pt>
                <c:pt idx="3">
                  <c:v>170.31680508848979</c:v>
                </c:pt>
                <c:pt idx="4">
                  <c:v>176.7315687617662</c:v>
                </c:pt>
                <c:pt idx="5">
                  <c:v>188.96278789673195</c:v>
                </c:pt>
                <c:pt idx="6">
                  <c:v>194.72648648988039</c:v>
                </c:pt>
                <c:pt idx="7">
                  <c:v>194.70469045278159</c:v>
                </c:pt>
                <c:pt idx="8">
                  <c:v>186.42740062181142</c:v>
                </c:pt>
                <c:pt idx="9">
                  <c:v>198.19851176309808</c:v>
                </c:pt>
                <c:pt idx="10">
                  <c:v>188.99518220789173</c:v>
                </c:pt>
                <c:pt idx="11">
                  <c:v>186.62148413287787</c:v>
                </c:pt>
                <c:pt idx="12">
                  <c:v>187.62070540045917</c:v>
                </c:pt>
                <c:pt idx="13">
                  <c:v>189.17314882185744</c:v>
                </c:pt>
                <c:pt idx="14">
                  <c:v>190.99363004790112</c:v>
                </c:pt>
                <c:pt idx="15">
                  <c:v>192.55712777508978</c:v>
                </c:pt>
                <c:pt idx="16">
                  <c:v>193.95077390535641</c:v>
                </c:pt>
                <c:pt idx="17">
                  <c:v>195.27475624703126</c:v>
                </c:pt>
                <c:pt idx="18">
                  <c:v>196.57124549975654</c:v>
                </c:pt>
                <c:pt idx="19">
                  <c:v>197.89559268816714</c:v>
                </c:pt>
                <c:pt idx="20">
                  <c:v>199.28024035185462</c:v>
                </c:pt>
                <c:pt idx="21">
                  <c:v>200.61086958615346</c:v>
                </c:pt>
                <c:pt idx="22">
                  <c:v>201.95574639840567</c:v>
                </c:pt>
                <c:pt idx="23">
                  <c:v>203.32851173639355</c:v>
                </c:pt>
                <c:pt idx="24">
                  <c:v>204.66974599639838</c:v>
                </c:pt>
                <c:pt idx="25">
                  <c:v>205.98790267188403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137.43873689728417</c:v>
                </c:pt>
                <c:pt idx="1">
                  <c:v>146.7384324499134</c:v>
                </c:pt>
                <c:pt idx="2">
                  <c:v>154.14478948261868</c:v>
                </c:pt>
                <c:pt idx="3">
                  <c:v>150.93748872607594</c:v>
                </c:pt>
                <c:pt idx="4">
                  <c:v>147.81500353406727</c:v>
                </c:pt>
                <c:pt idx="5">
                  <c:v>152.07360095376126</c:v>
                </c:pt>
                <c:pt idx="6">
                  <c:v>151.46472833757122</c:v>
                </c:pt>
                <c:pt idx="7">
                  <c:v>148.12704183503149</c:v>
                </c:pt>
                <c:pt idx="8">
                  <c:v>148.95062734681127</c:v>
                </c:pt>
                <c:pt idx="9">
                  <c:v>147.74559602049999</c:v>
                </c:pt>
                <c:pt idx="10">
                  <c:v>147.08081164346629</c:v>
                </c:pt>
                <c:pt idx="11">
                  <c:v>148.30400071639519</c:v>
                </c:pt>
                <c:pt idx="12">
                  <c:v>148.41326362703768</c:v>
                </c:pt>
                <c:pt idx="13">
                  <c:v>148.88785871116056</c:v>
                </c:pt>
                <c:pt idx="14">
                  <c:v>149.56551926954296</c:v>
                </c:pt>
                <c:pt idx="15">
                  <c:v>149.93130748063311</c:v>
                </c:pt>
                <c:pt idx="16">
                  <c:v>150.1502860486533</c:v>
                </c:pt>
                <c:pt idx="17">
                  <c:v>150.25776499555732</c:v>
                </c:pt>
                <c:pt idx="18">
                  <c:v>150.36705512979862</c:v>
                </c:pt>
                <c:pt idx="19">
                  <c:v>150.43512837479668</c:v>
                </c:pt>
                <c:pt idx="20">
                  <c:v>150.45549620253269</c:v>
                </c:pt>
                <c:pt idx="21">
                  <c:v>150.60490843000841</c:v>
                </c:pt>
                <c:pt idx="22">
                  <c:v>150.66111599188437</c:v>
                </c:pt>
                <c:pt idx="23">
                  <c:v>150.70788395500063</c:v>
                </c:pt>
                <c:pt idx="24">
                  <c:v>150.74828911462563</c:v>
                </c:pt>
                <c:pt idx="25">
                  <c:v>150.85000172406814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96.3496267616718</c:v>
                </c:pt>
                <c:pt idx="1">
                  <c:v>96.283458650416918</c:v>
                </c:pt>
                <c:pt idx="2">
                  <c:v>97.735300799464142</c:v>
                </c:pt>
                <c:pt idx="3">
                  <c:v>93.694157059412376</c:v>
                </c:pt>
                <c:pt idx="4">
                  <c:v>98.831436822944539</c:v>
                </c:pt>
                <c:pt idx="5">
                  <c:v>98.207334195448766</c:v>
                </c:pt>
                <c:pt idx="6">
                  <c:v>107.09237270111615</c:v>
                </c:pt>
                <c:pt idx="7">
                  <c:v>104.03422306146668</c:v>
                </c:pt>
                <c:pt idx="8">
                  <c:v>106.9637547100743</c:v>
                </c:pt>
                <c:pt idx="9">
                  <c:v>106.24800536099443</c:v>
                </c:pt>
                <c:pt idx="10">
                  <c:v>89.906096645703471</c:v>
                </c:pt>
                <c:pt idx="11">
                  <c:v>93.711648831627315</c:v>
                </c:pt>
                <c:pt idx="12">
                  <c:v>93.526231186244473</c:v>
                </c:pt>
                <c:pt idx="13">
                  <c:v>93.795131451776911</c:v>
                </c:pt>
                <c:pt idx="14">
                  <c:v>94.048384717463918</c:v>
                </c:pt>
                <c:pt idx="15">
                  <c:v>93.805673945089865</c:v>
                </c:pt>
                <c:pt idx="16">
                  <c:v>93.488724084622618</c:v>
                </c:pt>
                <c:pt idx="17">
                  <c:v>93.192554410777859</c:v>
                </c:pt>
                <c:pt idx="18">
                  <c:v>92.898853388142044</c:v>
                </c:pt>
                <c:pt idx="19">
                  <c:v>92.596877370654397</c:v>
                </c:pt>
                <c:pt idx="20">
                  <c:v>92.322522351902023</c:v>
                </c:pt>
                <c:pt idx="21">
                  <c:v>92.015864728022748</c:v>
                </c:pt>
                <c:pt idx="22">
                  <c:v>91.780201782154094</c:v>
                </c:pt>
                <c:pt idx="23">
                  <c:v>91.618834465679669</c:v>
                </c:pt>
                <c:pt idx="24">
                  <c:v>91.570549635334856</c:v>
                </c:pt>
                <c:pt idx="25">
                  <c:v>91.51531178274135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208.09530469155666</c:v>
                </c:pt>
                <c:pt idx="1">
                  <c:v>208.23682632508851</c:v>
                </c:pt>
                <c:pt idx="2">
                  <c:v>211.82048345216342</c:v>
                </c:pt>
                <c:pt idx="3">
                  <c:v>205.63228459568816</c:v>
                </c:pt>
                <c:pt idx="4">
                  <c:v>217.85105732142637</c:v>
                </c:pt>
                <c:pt idx="5">
                  <c:v>222.95095745652159</c:v>
                </c:pt>
                <c:pt idx="6">
                  <c:v>223.02664656258301</c:v>
                </c:pt>
                <c:pt idx="7">
                  <c:v>218.69836019647627</c:v>
                </c:pt>
                <c:pt idx="8">
                  <c:v>212.38061531087743</c:v>
                </c:pt>
                <c:pt idx="9">
                  <c:v>217.85487389122878</c:v>
                </c:pt>
                <c:pt idx="10">
                  <c:v>202.12886193817039</c:v>
                </c:pt>
                <c:pt idx="11">
                  <c:v>203.58055785359642</c:v>
                </c:pt>
                <c:pt idx="12">
                  <c:v>203.71927885045744</c:v>
                </c:pt>
                <c:pt idx="13">
                  <c:v>204.01439468125162</c:v>
                </c:pt>
                <c:pt idx="14">
                  <c:v>204.34128847237378</c:v>
                </c:pt>
                <c:pt idx="15">
                  <c:v>203.88085618355987</c:v>
                </c:pt>
                <c:pt idx="16">
                  <c:v>203.22761975627753</c:v>
                </c:pt>
                <c:pt idx="17">
                  <c:v>202.52000059168802</c:v>
                </c:pt>
                <c:pt idx="18">
                  <c:v>201.8027667308881</c:v>
                </c:pt>
                <c:pt idx="19">
                  <c:v>201.11998853587036</c:v>
                </c:pt>
                <c:pt idx="20">
                  <c:v>200.43896271551409</c:v>
                </c:pt>
                <c:pt idx="21">
                  <c:v>199.73914674340608</c:v>
                </c:pt>
                <c:pt idx="22">
                  <c:v>199.04110011730066</c:v>
                </c:pt>
                <c:pt idx="23">
                  <c:v>198.44942132179776</c:v>
                </c:pt>
                <c:pt idx="24">
                  <c:v>197.71826236494371</c:v>
                </c:pt>
                <c:pt idx="25">
                  <c:v>196.82371111443152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168.10503176507152</c:v>
                </c:pt>
                <c:pt idx="1">
                  <c:v>184.00417423840554</c:v>
                </c:pt>
                <c:pt idx="2">
                  <c:v>194.21737624953195</c:v>
                </c:pt>
                <c:pt idx="3">
                  <c:v>195.57223379038581</c:v>
                </c:pt>
                <c:pt idx="4">
                  <c:v>200.03134424742365</c:v>
                </c:pt>
                <c:pt idx="5">
                  <c:v>208.08900634129549</c:v>
                </c:pt>
                <c:pt idx="6">
                  <c:v>218.20680521311229</c:v>
                </c:pt>
                <c:pt idx="7">
                  <c:v>223.51705459751463</c:v>
                </c:pt>
                <c:pt idx="8">
                  <c:v>223.68180038493671</c:v>
                </c:pt>
                <c:pt idx="9">
                  <c:v>235.87276144010315</c:v>
                </c:pt>
                <c:pt idx="10">
                  <c:v>239.54215616019653</c:v>
                </c:pt>
                <c:pt idx="11">
                  <c:v>217.82876496147043</c:v>
                </c:pt>
                <c:pt idx="12">
                  <c:v>220.43848523751322</c:v>
                </c:pt>
                <c:pt idx="13">
                  <c:v>223.77685268310131</c:v>
                </c:pt>
                <c:pt idx="14">
                  <c:v>227.33364600151208</c:v>
                </c:pt>
                <c:pt idx="15">
                  <c:v>230.02385118149897</c:v>
                </c:pt>
                <c:pt idx="16">
                  <c:v>232.49009831218908</c:v>
                </c:pt>
                <c:pt idx="17">
                  <c:v>234.86888913575223</c:v>
                </c:pt>
                <c:pt idx="18">
                  <c:v>237.19541852221926</c:v>
                </c:pt>
                <c:pt idx="19">
                  <c:v>239.46711189322741</c:v>
                </c:pt>
                <c:pt idx="20">
                  <c:v>241.84649494875799</c:v>
                </c:pt>
                <c:pt idx="21">
                  <c:v>244.18748166338526</c:v>
                </c:pt>
                <c:pt idx="22">
                  <c:v>246.63235769287095</c:v>
                </c:pt>
                <c:pt idx="23">
                  <c:v>249.05673856447649</c:v>
                </c:pt>
                <c:pt idx="24">
                  <c:v>251.74309063882419</c:v>
                </c:pt>
                <c:pt idx="25">
                  <c:v>254.28783919519157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360.40661994554506</c:v>
                </c:pt>
                <c:pt idx="1">
                  <c:v>350.56838916548793</c:v>
                </c:pt>
                <c:pt idx="2">
                  <c:v>361.73765809867496</c:v>
                </c:pt>
                <c:pt idx="3">
                  <c:v>357.16493711307771</c:v>
                </c:pt>
                <c:pt idx="4">
                  <c:v>364.99767333498306</c:v>
                </c:pt>
                <c:pt idx="5">
                  <c:v>369.2695755621059</c:v>
                </c:pt>
                <c:pt idx="6">
                  <c:v>398.1458098869615</c:v>
                </c:pt>
                <c:pt idx="7">
                  <c:v>388.7477349597857</c:v>
                </c:pt>
                <c:pt idx="8">
                  <c:v>395.61269435439146</c:v>
                </c:pt>
                <c:pt idx="9">
                  <c:v>422.55204403030768</c:v>
                </c:pt>
                <c:pt idx="10">
                  <c:v>437.21853137150271</c:v>
                </c:pt>
                <c:pt idx="11">
                  <c:v>449.27806430807146</c:v>
                </c:pt>
                <c:pt idx="12">
                  <c:v>453.24654557817087</c:v>
                </c:pt>
                <c:pt idx="13">
                  <c:v>459.11228212334606</c:v>
                </c:pt>
                <c:pt idx="14">
                  <c:v>465.58907906882155</c:v>
                </c:pt>
                <c:pt idx="15">
                  <c:v>470.86057250735769</c:v>
                </c:pt>
                <c:pt idx="16">
                  <c:v>475.82858448073637</c:v>
                </c:pt>
                <c:pt idx="17">
                  <c:v>480.58777311149265</c:v>
                </c:pt>
                <c:pt idx="18">
                  <c:v>485.35643184826637</c:v>
                </c:pt>
                <c:pt idx="19">
                  <c:v>490.06407391528273</c:v>
                </c:pt>
                <c:pt idx="20">
                  <c:v>494.98063274127617</c:v>
                </c:pt>
                <c:pt idx="21">
                  <c:v>499.78418499960259</c:v>
                </c:pt>
                <c:pt idx="22">
                  <c:v>504.64585781663425</c:v>
                </c:pt>
                <c:pt idx="23">
                  <c:v>509.64186777873465</c:v>
                </c:pt>
                <c:pt idx="24">
                  <c:v>514.84482825176292</c:v>
                </c:pt>
                <c:pt idx="25">
                  <c:v>519.87120692396388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223.25438583677106</c:v>
                </c:pt>
                <c:pt idx="1">
                  <c:v>225.70459154808935</c:v>
                </c:pt>
                <c:pt idx="2">
                  <c:v>237.21922557366719</c:v>
                </c:pt>
                <c:pt idx="3">
                  <c:v>228.46161053178588</c:v>
                </c:pt>
                <c:pt idx="4">
                  <c:v>237.21246666646391</c:v>
                </c:pt>
                <c:pt idx="5">
                  <c:v>246.7437550147942</c:v>
                </c:pt>
                <c:pt idx="6">
                  <c:v>253.76544275939818</c:v>
                </c:pt>
                <c:pt idx="7">
                  <c:v>258.42608595209617</c:v>
                </c:pt>
                <c:pt idx="8">
                  <c:v>255.22115102483085</c:v>
                </c:pt>
                <c:pt idx="9">
                  <c:v>260.87091328638905</c:v>
                </c:pt>
                <c:pt idx="10">
                  <c:v>272.3259418346799</c:v>
                </c:pt>
                <c:pt idx="11">
                  <c:v>274.75442391407699</c:v>
                </c:pt>
                <c:pt idx="12">
                  <c:v>277.21193765655732</c:v>
                </c:pt>
                <c:pt idx="13">
                  <c:v>280.48628538593277</c:v>
                </c:pt>
                <c:pt idx="14">
                  <c:v>284.25594859639364</c:v>
                </c:pt>
                <c:pt idx="15">
                  <c:v>287.16090082596918</c:v>
                </c:pt>
                <c:pt idx="16">
                  <c:v>289.82515997647795</c:v>
                </c:pt>
                <c:pt idx="17">
                  <c:v>292.31899612740409</c:v>
                </c:pt>
                <c:pt idx="18">
                  <c:v>294.83459115573032</c:v>
                </c:pt>
                <c:pt idx="19">
                  <c:v>297.42274201493672</c:v>
                </c:pt>
                <c:pt idx="20">
                  <c:v>300.10448198165108</c:v>
                </c:pt>
                <c:pt idx="21">
                  <c:v>302.66598696720916</c:v>
                </c:pt>
                <c:pt idx="22">
                  <c:v>305.32440726872539</c:v>
                </c:pt>
                <c:pt idx="23">
                  <c:v>308.01103932678797</c:v>
                </c:pt>
                <c:pt idx="24">
                  <c:v>310.75555542718473</c:v>
                </c:pt>
                <c:pt idx="25">
                  <c:v>313.40362140559967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212.31027593288414</c:v>
                </c:pt>
                <c:pt idx="1">
                  <c:v>203.63270153308093</c:v>
                </c:pt>
                <c:pt idx="2">
                  <c:v>206.50877113938813</c:v>
                </c:pt>
                <c:pt idx="3">
                  <c:v>197.79774791405106</c:v>
                </c:pt>
                <c:pt idx="4">
                  <c:v>202.76768785969557</c:v>
                </c:pt>
                <c:pt idx="5">
                  <c:v>206.17249007652867</c:v>
                </c:pt>
                <c:pt idx="6">
                  <c:v>201.65151086302191</c:v>
                </c:pt>
                <c:pt idx="7">
                  <c:v>206.18587649535795</c:v>
                </c:pt>
                <c:pt idx="8">
                  <c:v>203.14403324099467</c:v>
                </c:pt>
                <c:pt idx="9">
                  <c:v>198.67639495264666</c:v>
                </c:pt>
                <c:pt idx="10">
                  <c:v>202.31960039675627</c:v>
                </c:pt>
                <c:pt idx="11">
                  <c:v>207.61035733787557</c:v>
                </c:pt>
                <c:pt idx="12">
                  <c:v>206.41227633152062</c:v>
                </c:pt>
                <c:pt idx="13">
                  <c:v>205.60550079310019</c:v>
                </c:pt>
                <c:pt idx="14">
                  <c:v>204.98641709823863</c:v>
                </c:pt>
                <c:pt idx="15">
                  <c:v>203.74379723130173</c:v>
                </c:pt>
                <c:pt idx="16">
                  <c:v>202.34157686466276</c:v>
                </c:pt>
                <c:pt idx="17">
                  <c:v>200.7973024973868</c:v>
                </c:pt>
                <c:pt idx="18">
                  <c:v>199.26558305074002</c:v>
                </c:pt>
                <c:pt idx="19">
                  <c:v>197.67991109152712</c:v>
                </c:pt>
                <c:pt idx="20">
                  <c:v>196.28058346025998</c:v>
                </c:pt>
                <c:pt idx="21">
                  <c:v>195.04988647918231</c:v>
                </c:pt>
                <c:pt idx="22">
                  <c:v>193.64736220393308</c:v>
                </c:pt>
                <c:pt idx="23">
                  <c:v>192.06429330726888</c:v>
                </c:pt>
                <c:pt idx="24">
                  <c:v>189.84840186362797</c:v>
                </c:pt>
                <c:pt idx="25">
                  <c:v>188.31649026800864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184.30664942919609</c:v>
                </c:pt>
                <c:pt idx="1">
                  <c:v>184.37505682254326</c:v>
                </c:pt>
                <c:pt idx="2">
                  <c:v>182.77076532718107</c:v>
                </c:pt>
                <c:pt idx="3">
                  <c:v>181.96673518103216</c:v>
                </c:pt>
                <c:pt idx="4">
                  <c:v>194.31476145122915</c:v>
                </c:pt>
                <c:pt idx="5">
                  <c:v>196.52949250281173</c:v>
                </c:pt>
                <c:pt idx="6">
                  <c:v>203.69019718635491</c:v>
                </c:pt>
                <c:pt idx="7">
                  <c:v>200.46293244948924</c:v>
                </c:pt>
                <c:pt idx="8">
                  <c:v>181.50492300527307</c:v>
                </c:pt>
                <c:pt idx="9">
                  <c:v>193.8298992547324</c:v>
                </c:pt>
                <c:pt idx="10">
                  <c:v>174.04181780163378</c:v>
                </c:pt>
                <c:pt idx="11">
                  <c:v>178.27769794400817</c:v>
                </c:pt>
                <c:pt idx="12">
                  <c:v>178.92527613203958</c:v>
                </c:pt>
                <c:pt idx="13">
                  <c:v>180.84454534847455</c:v>
                </c:pt>
                <c:pt idx="14">
                  <c:v>182.51908672775218</c:v>
                </c:pt>
                <c:pt idx="15">
                  <c:v>182.92891286949961</c:v>
                </c:pt>
                <c:pt idx="16">
                  <c:v>183.07117657102432</c:v>
                </c:pt>
                <c:pt idx="17">
                  <c:v>183.03296288290883</c:v>
                </c:pt>
                <c:pt idx="18">
                  <c:v>183.09905467445742</c:v>
                </c:pt>
                <c:pt idx="19">
                  <c:v>183.14857411553766</c:v>
                </c:pt>
                <c:pt idx="20">
                  <c:v>183.30958524625186</c:v>
                </c:pt>
                <c:pt idx="21">
                  <c:v>183.42767040302923</c:v>
                </c:pt>
                <c:pt idx="22">
                  <c:v>183.50085072809216</c:v>
                </c:pt>
                <c:pt idx="23">
                  <c:v>183.56840954386121</c:v>
                </c:pt>
                <c:pt idx="24">
                  <c:v>183.81027670729736</c:v>
                </c:pt>
                <c:pt idx="25">
                  <c:v>183.97291491411124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171.88636874002009</c:v>
                </c:pt>
                <c:pt idx="1">
                  <c:v>172.35336926697445</c:v>
                </c:pt>
                <c:pt idx="2">
                  <c:v>172.61362987731118</c:v>
                </c:pt>
                <c:pt idx="3">
                  <c:v>170.31680508848979</c:v>
                </c:pt>
                <c:pt idx="4">
                  <c:v>176.7315687617662</c:v>
                </c:pt>
                <c:pt idx="5">
                  <c:v>188.96278789673195</c:v>
                </c:pt>
                <c:pt idx="6">
                  <c:v>194.72648648988039</c:v>
                </c:pt>
                <c:pt idx="7">
                  <c:v>194.70469045278159</c:v>
                </c:pt>
                <c:pt idx="8">
                  <c:v>186.42740062181142</c:v>
                </c:pt>
                <c:pt idx="9">
                  <c:v>198.19851176309808</c:v>
                </c:pt>
                <c:pt idx="10">
                  <c:v>188.99518220789173</c:v>
                </c:pt>
                <c:pt idx="11">
                  <c:v>186.62148413287787</c:v>
                </c:pt>
                <c:pt idx="12">
                  <c:v>187.62070540045917</c:v>
                </c:pt>
                <c:pt idx="13">
                  <c:v>189.17314882185744</c:v>
                </c:pt>
                <c:pt idx="14">
                  <c:v>190.99363004790112</c:v>
                </c:pt>
                <c:pt idx="15">
                  <c:v>192.55712777508978</c:v>
                </c:pt>
                <c:pt idx="16">
                  <c:v>193.95077390535641</c:v>
                </c:pt>
                <c:pt idx="17">
                  <c:v>195.27475624703126</c:v>
                </c:pt>
                <c:pt idx="18">
                  <c:v>196.57124549975654</c:v>
                </c:pt>
                <c:pt idx="19">
                  <c:v>197.89559268816714</c:v>
                </c:pt>
                <c:pt idx="20">
                  <c:v>199.28024035185462</c:v>
                </c:pt>
                <c:pt idx="21">
                  <c:v>200.61086958615346</c:v>
                </c:pt>
                <c:pt idx="22">
                  <c:v>201.95574639840567</c:v>
                </c:pt>
                <c:pt idx="23">
                  <c:v>203.32851173639355</c:v>
                </c:pt>
                <c:pt idx="24">
                  <c:v>204.66974599639838</c:v>
                </c:pt>
                <c:pt idx="25">
                  <c:v>205.98790267188403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137.43873689728417</c:v>
                </c:pt>
                <c:pt idx="1">
                  <c:v>146.7384324499134</c:v>
                </c:pt>
                <c:pt idx="2">
                  <c:v>154.14478948261868</c:v>
                </c:pt>
                <c:pt idx="3">
                  <c:v>150.93748872607594</c:v>
                </c:pt>
                <c:pt idx="4">
                  <c:v>147.81500353406727</c:v>
                </c:pt>
                <c:pt idx="5">
                  <c:v>152.07360095376126</c:v>
                </c:pt>
                <c:pt idx="6">
                  <c:v>151.46472833757122</c:v>
                </c:pt>
                <c:pt idx="7">
                  <c:v>148.12704183503149</c:v>
                </c:pt>
                <c:pt idx="8">
                  <c:v>148.95062734681127</c:v>
                </c:pt>
                <c:pt idx="9">
                  <c:v>147.74559602049999</c:v>
                </c:pt>
                <c:pt idx="10">
                  <c:v>147.08081164346629</c:v>
                </c:pt>
                <c:pt idx="11">
                  <c:v>148.30400071639519</c:v>
                </c:pt>
                <c:pt idx="12">
                  <c:v>148.41326362703768</c:v>
                </c:pt>
                <c:pt idx="13">
                  <c:v>148.88785871116056</c:v>
                </c:pt>
                <c:pt idx="14">
                  <c:v>149.56551926954296</c:v>
                </c:pt>
                <c:pt idx="15">
                  <c:v>149.93130748063311</c:v>
                </c:pt>
                <c:pt idx="16">
                  <c:v>150.1502860486533</c:v>
                </c:pt>
                <c:pt idx="17">
                  <c:v>150.25776499555732</c:v>
                </c:pt>
                <c:pt idx="18">
                  <c:v>150.36705512979862</c:v>
                </c:pt>
                <c:pt idx="19">
                  <c:v>150.43512837479668</c:v>
                </c:pt>
                <c:pt idx="20">
                  <c:v>150.45549620253269</c:v>
                </c:pt>
                <c:pt idx="21">
                  <c:v>150.60490843000841</c:v>
                </c:pt>
                <c:pt idx="22">
                  <c:v>150.66111599188437</c:v>
                </c:pt>
                <c:pt idx="23">
                  <c:v>150.70788395500063</c:v>
                </c:pt>
                <c:pt idx="24">
                  <c:v>150.74828911462563</c:v>
                </c:pt>
                <c:pt idx="25">
                  <c:v>150.85000172406814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96.3496267616718</c:v>
                </c:pt>
                <c:pt idx="1">
                  <c:v>96.283458650416918</c:v>
                </c:pt>
                <c:pt idx="2">
                  <c:v>97.735300799464142</c:v>
                </c:pt>
                <c:pt idx="3">
                  <c:v>93.694157059412376</c:v>
                </c:pt>
                <c:pt idx="4">
                  <c:v>98.831436822944539</c:v>
                </c:pt>
                <c:pt idx="5">
                  <c:v>98.207334195448766</c:v>
                </c:pt>
                <c:pt idx="6">
                  <c:v>107.09237270111615</c:v>
                </c:pt>
                <c:pt idx="7">
                  <c:v>104.03422306146668</c:v>
                </c:pt>
                <c:pt idx="8">
                  <c:v>106.9637547100743</c:v>
                </c:pt>
                <c:pt idx="9">
                  <c:v>106.24800536099443</c:v>
                </c:pt>
                <c:pt idx="10">
                  <c:v>89.906096645703471</c:v>
                </c:pt>
                <c:pt idx="11">
                  <c:v>93.711648831627315</c:v>
                </c:pt>
                <c:pt idx="12">
                  <c:v>93.526231186244473</c:v>
                </c:pt>
                <c:pt idx="13">
                  <c:v>93.795131451776911</c:v>
                </c:pt>
                <c:pt idx="14">
                  <c:v>94.048384717463918</c:v>
                </c:pt>
                <c:pt idx="15">
                  <c:v>93.805673945089865</c:v>
                </c:pt>
                <c:pt idx="16">
                  <c:v>93.488724084622618</c:v>
                </c:pt>
                <c:pt idx="17">
                  <c:v>93.192554410777859</c:v>
                </c:pt>
                <c:pt idx="18">
                  <c:v>92.898853388142044</c:v>
                </c:pt>
                <c:pt idx="19">
                  <c:v>92.596877370654397</c:v>
                </c:pt>
                <c:pt idx="20">
                  <c:v>92.322522351902023</c:v>
                </c:pt>
                <c:pt idx="21">
                  <c:v>92.015864728022748</c:v>
                </c:pt>
                <c:pt idx="22">
                  <c:v>91.780201782154094</c:v>
                </c:pt>
                <c:pt idx="23">
                  <c:v>91.618834465679669</c:v>
                </c:pt>
                <c:pt idx="24">
                  <c:v>91.570549635334856</c:v>
                </c:pt>
                <c:pt idx="25">
                  <c:v>91.51531178274135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208.09530469155666</c:v>
                </c:pt>
                <c:pt idx="1">
                  <c:v>208.23682632508851</c:v>
                </c:pt>
                <c:pt idx="2">
                  <c:v>211.82048345216342</c:v>
                </c:pt>
                <c:pt idx="3">
                  <c:v>205.63228459568816</c:v>
                </c:pt>
                <c:pt idx="4">
                  <c:v>217.85105732142637</c:v>
                </c:pt>
                <c:pt idx="5">
                  <c:v>222.95095745652159</c:v>
                </c:pt>
                <c:pt idx="6">
                  <c:v>223.02664656258301</c:v>
                </c:pt>
                <c:pt idx="7">
                  <c:v>218.69836019647627</c:v>
                </c:pt>
                <c:pt idx="8">
                  <c:v>212.38061531087743</c:v>
                </c:pt>
                <c:pt idx="9">
                  <c:v>217.85487389122878</c:v>
                </c:pt>
                <c:pt idx="10">
                  <c:v>202.12886193817039</c:v>
                </c:pt>
                <c:pt idx="11">
                  <c:v>203.58055785359642</c:v>
                </c:pt>
                <c:pt idx="12">
                  <c:v>203.71927885045744</c:v>
                </c:pt>
                <c:pt idx="13">
                  <c:v>204.01439468125162</c:v>
                </c:pt>
                <c:pt idx="14">
                  <c:v>204.34128847237378</c:v>
                </c:pt>
                <c:pt idx="15">
                  <c:v>203.88085618355987</c:v>
                </c:pt>
                <c:pt idx="16">
                  <c:v>203.22761975627753</c:v>
                </c:pt>
                <c:pt idx="17">
                  <c:v>202.52000059168802</c:v>
                </c:pt>
                <c:pt idx="18">
                  <c:v>201.8027667308881</c:v>
                </c:pt>
                <c:pt idx="19">
                  <c:v>201.11998853587036</c:v>
                </c:pt>
                <c:pt idx="20">
                  <c:v>200.43896271551409</c:v>
                </c:pt>
                <c:pt idx="21">
                  <c:v>199.73914674340608</c:v>
                </c:pt>
                <c:pt idx="22">
                  <c:v>199.04110011730066</c:v>
                </c:pt>
                <c:pt idx="23">
                  <c:v>198.44942132179776</c:v>
                </c:pt>
                <c:pt idx="24">
                  <c:v>197.71826236494371</c:v>
                </c:pt>
                <c:pt idx="25">
                  <c:v>196.82371111443152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254.28783919519157</c:v>
                </c:pt>
                <c:pt idx="1">
                  <c:v>519.87120692396388</c:v>
                </c:pt>
                <c:pt idx="2">
                  <c:v>313.40362140559967</c:v>
                </c:pt>
                <c:pt idx="3">
                  <c:v>188.31649026800864</c:v>
                </c:pt>
                <c:pt idx="4">
                  <c:v>183.97291491411124</c:v>
                </c:pt>
                <c:pt idx="5">
                  <c:v>205.98790267188403</c:v>
                </c:pt>
                <c:pt idx="6">
                  <c:v>150.85000172406814</c:v>
                </c:pt>
                <c:pt idx="7">
                  <c:v>91.51531178274135</c:v>
                </c:pt>
                <c:pt idx="8">
                  <c:v>196.82371111443152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239.54215616019653</c:v>
                </c:pt>
                <c:pt idx="1">
                  <c:v>437.21853137150271</c:v>
                </c:pt>
                <c:pt idx="2">
                  <c:v>272.3259418346799</c:v>
                </c:pt>
                <c:pt idx="3">
                  <c:v>202.31960039675627</c:v>
                </c:pt>
                <c:pt idx="4">
                  <c:v>174.04181780163378</c:v>
                </c:pt>
                <c:pt idx="5">
                  <c:v>188.99518220789173</c:v>
                </c:pt>
                <c:pt idx="6">
                  <c:v>147.08081164346629</c:v>
                </c:pt>
                <c:pt idx="7">
                  <c:v>89.906096645703471</c:v>
                </c:pt>
                <c:pt idx="8">
                  <c:v>202.12886193817039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12.080015961546922</c:v>
                </c:pt>
                <c:pt idx="1">
                  <c:v>24.696629211472331</c:v>
                </c:pt>
                <c:pt idx="2">
                  <c:v>14.888327971044562</c:v>
                </c:pt>
                <c:pt idx="3">
                  <c:v>8.9460283097291597</c:v>
                </c:pt>
                <c:pt idx="4">
                  <c:v>8.7396855299433511</c:v>
                </c:pt>
                <c:pt idx="5">
                  <c:v>9.7855137706836359</c:v>
                </c:pt>
                <c:pt idx="6">
                  <c:v>7.16617213938944</c:v>
                </c:pt>
                <c:pt idx="7">
                  <c:v>4.3474608560139245</c:v>
                </c:pt>
                <c:pt idx="8">
                  <c:v>9.350166250176672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12.261833717855279</c:v>
                </c:pt>
                <c:pt idx="1">
                  <c:v>22.3806156543776</c:v>
                </c:pt>
                <c:pt idx="2">
                  <c:v>13.939990644494474</c:v>
                </c:pt>
                <c:pt idx="3">
                  <c:v>10.356462251549923</c:v>
                </c:pt>
                <c:pt idx="4">
                  <c:v>8.9089614289424421</c:v>
                </c:pt>
                <c:pt idx="5">
                  <c:v>9.6744035991690875</c:v>
                </c:pt>
                <c:pt idx="6">
                  <c:v>7.5288645822043883</c:v>
                </c:pt>
                <c:pt idx="7">
                  <c:v>4.602169509377676</c:v>
                </c:pt>
                <c:pt idx="8">
                  <c:v>10.346698612029137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11.015834647942933</c:v>
                </c:pt>
                <c:pt idx="1">
                  <c:v>19.548426206795554</c:v>
                </c:pt>
                <c:pt idx="2">
                  <c:v>13.062143231139576</c:v>
                </c:pt>
                <c:pt idx="3">
                  <c:v>10.914377936490634</c:v>
                </c:pt>
                <c:pt idx="4">
                  <c:v>10.403896058325694</c:v>
                </c:pt>
                <c:pt idx="5">
                  <c:v>10.003329165168006</c:v>
                </c:pt>
                <c:pt idx="6">
                  <c:v>8.0504860486300558</c:v>
                </c:pt>
                <c:pt idx="7">
                  <c:v>5.1989087445492981</c:v>
                </c:pt>
                <c:pt idx="8">
                  <c:v>11.802597960958245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9.5397523237239601E-2</c:v>
                </c:pt>
                <c:pt idx="1">
                  <c:v>0.10384586363564334</c:v>
                </c:pt>
                <c:pt idx="2">
                  <c:v>0.10678512941152024</c:v>
                </c:pt>
                <c:pt idx="3">
                  <c:v>0.10977681931537246</c:v>
                </c:pt>
                <c:pt idx="4">
                  <c:v>0.1086800240185551</c:v>
                </c:pt>
                <c:pt idx="5">
                  <c:v>0.11015834647942933</c:v>
                </c:pt>
                <c:pt idx="6">
                  <c:v>0.11179944625294597</c:v>
                </c:pt>
                <c:pt idx="7">
                  <c:v>0.11504276824666307</c:v>
                </c:pt>
                <c:pt idx="8">
                  <c:v>0.11687304442996718</c:v>
                </c:pt>
                <c:pt idx="9">
                  <c:v>0.11901651510286761</c:v>
                </c:pt>
                <c:pt idx="10">
                  <c:v>0.12261833717855279</c:v>
                </c:pt>
                <c:pt idx="11">
                  <c:v>0.11113899619813522</c:v>
                </c:pt>
                <c:pt idx="12">
                  <c:v>0.1119253202757194</c:v>
                </c:pt>
                <c:pt idx="13">
                  <c:v>0.11269441681057983</c:v>
                </c:pt>
                <c:pt idx="14">
                  <c:v>0.1134607215999697</c:v>
                </c:pt>
                <c:pt idx="15">
                  <c:v>0.11416181960108997</c:v>
                </c:pt>
                <c:pt idx="16">
                  <c:v>0.11484542792596082</c:v>
                </c:pt>
                <c:pt idx="17">
                  <c:v>0.11553669655855364</c:v>
                </c:pt>
                <c:pt idx="18">
                  <c:v>0.11619303627880175</c:v>
                </c:pt>
                <c:pt idx="19">
                  <c:v>0.11682291306753599</c:v>
                </c:pt>
                <c:pt idx="20">
                  <c:v>0.11745714582952266</c:v>
                </c:pt>
                <c:pt idx="21">
                  <c:v>0.11807414278873574</c:v>
                </c:pt>
                <c:pt idx="22">
                  <c:v>0.11873371065072599</c:v>
                </c:pt>
                <c:pt idx="23">
                  <c:v>0.11936883063144016</c:v>
                </c:pt>
                <c:pt idx="24">
                  <c:v>0.12012311377143688</c:v>
                </c:pt>
                <c:pt idx="25">
                  <c:v>0.12080015961546922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0.20452629252144675</c:v>
                </c:pt>
                <c:pt idx="1">
                  <c:v>0.19784919166604373</c:v>
                </c:pt>
                <c:pt idx="2">
                  <c:v>0.19889158930587891</c:v>
                </c:pt>
                <c:pt idx="3">
                  <c:v>0.20048055906173404</c:v>
                </c:pt>
                <c:pt idx="4">
                  <c:v>0.19830870033896503</c:v>
                </c:pt>
                <c:pt idx="5">
                  <c:v>0.19548426206795555</c:v>
                </c:pt>
                <c:pt idx="6">
                  <c:v>0.20399217627433641</c:v>
                </c:pt>
                <c:pt idx="7">
                  <c:v>0.20008592033357581</c:v>
                </c:pt>
                <c:pt idx="8">
                  <c:v>0.20670640134678342</c:v>
                </c:pt>
                <c:pt idx="9">
                  <c:v>0.21321101861459049</c:v>
                </c:pt>
                <c:pt idx="10">
                  <c:v>0.223806156543776</c:v>
                </c:pt>
                <c:pt idx="11">
                  <c:v>0.22922736163826821</c:v>
                </c:pt>
                <c:pt idx="12">
                  <c:v>0.23013116209286699</c:v>
                </c:pt>
                <c:pt idx="13">
                  <c:v>0.23120975321667855</c:v>
                </c:pt>
                <c:pt idx="14">
                  <c:v>0.23237243500622198</c:v>
                </c:pt>
                <c:pt idx="15">
                  <c:v>0.23369011282850141</c:v>
                </c:pt>
                <c:pt idx="16">
                  <c:v>0.23504974104623763</c:v>
                </c:pt>
                <c:pt idx="17">
                  <c:v>0.23641072223763218</c:v>
                </c:pt>
                <c:pt idx="18">
                  <c:v>0.23775770141450933</c:v>
                </c:pt>
                <c:pt idx="19">
                  <c:v>0.23907547158314715</c:v>
                </c:pt>
                <c:pt idx="20">
                  <c:v>0.24039634055891471</c:v>
                </c:pt>
                <c:pt idx="21">
                  <c:v>0.24166508791201272</c:v>
                </c:pt>
                <c:pt idx="22">
                  <c:v>0.24294652909130274</c:v>
                </c:pt>
                <c:pt idx="23">
                  <c:v>0.24426303077851222</c:v>
                </c:pt>
                <c:pt idx="24">
                  <c:v>0.24566618182761202</c:v>
                </c:pt>
                <c:pt idx="25">
                  <c:v>0.24696629211472332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0.12669409854693151</c:v>
                </c:pt>
                <c:pt idx="1">
                  <c:v>0.12738019848111337</c:v>
                </c:pt>
                <c:pt idx="2">
                  <c:v>0.13042852390940848</c:v>
                </c:pt>
                <c:pt idx="3">
                  <c:v>0.12823798375554352</c:v>
                </c:pt>
                <c:pt idx="4">
                  <c:v>0.12888108447106056</c:v>
                </c:pt>
                <c:pt idx="5">
                  <c:v>0.13062143231139575</c:v>
                </c:pt>
                <c:pt idx="6">
                  <c:v>0.13001810805545647</c:v>
                </c:pt>
                <c:pt idx="7">
                  <c:v>0.13301021869948088</c:v>
                </c:pt>
                <c:pt idx="8">
                  <c:v>0.1333522569644032</c:v>
                </c:pt>
                <c:pt idx="9">
                  <c:v>0.13163006530083218</c:v>
                </c:pt>
                <c:pt idx="10">
                  <c:v>0.13939990644494474</c:v>
                </c:pt>
                <c:pt idx="11">
                  <c:v>0.14018318875474794</c:v>
                </c:pt>
                <c:pt idx="12">
                  <c:v>0.14075144307507198</c:v>
                </c:pt>
                <c:pt idx="13">
                  <c:v>0.14125338691619088</c:v>
                </c:pt>
                <c:pt idx="14">
                  <c:v>0.14187026695826713</c:v>
                </c:pt>
                <c:pt idx="15">
                  <c:v>0.14251918132921657</c:v>
                </c:pt>
                <c:pt idx="16">
                  <c:v>0.14316779408176447</c:v>
                </c:pt>
                <c:pt idx="17">
                  <c:v>0.14379755138345318</c:v>
                </c:pt>
                <c:pt idx="18">
                  <c:v>0.14442828010691264</c:v>
                </c:pt>
                <c:pt idx="19">
                  <c:v>0.14509629677336003</c:v>
                </c:pt>
                <c:pt idx="20">
                  <c:v>0.14575119607038642</c:v>
                </c:pt>
                <c:pt idx="21">
                  <c:v>0.14635077408154654</c:v>
                </c:pt>
                <c:pt idx="22">
                  <c:v>0.14698922787898708</c:v>
                </c:pt>
                <c:pt idx="23">
                  <c:v>0.14762466495759916</c:v>
                </c:pt>
                <c:pt idx="24">
                  <c:v>0.14828182511368934</c:v>
                </c:pt>
                <c:pt idx="25">
                  <c:v>0.14888327971044563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0.12048345173936888</c:v>
                </c:pt>
                <c:pt idx="1">
                  <c:v>0.11492355454808091</c:v>
                </c:pt>
                <c:pt idx="2">
                  <c:v>0.11354321779324687</c:v>
                </c:pt>
                <c:pt idx="3">
                  <c:v>0.11102602456860519</c:v>
                </c:pt>
                <c:pt idx="4">
                  <c:v>0.11016672046917181</c:v>
                </c:pt>
                <c:pt idx="5">
                  <c:v>0.10914377936490635</c:v>
                </c:pt>
                <c:pt idx="6">
                  <c:v>0.1033172509378779</c:v>
                </c:pt>
                <c:pt idx="7">
                  <c:v>0.1061225240646774</c:v>
                </c:pt>
                <c:pt idx="8">
                  <c:v>0.10614212502670982</c:v>
                </c:pt>
                <c:pt idx="9">
                  <c:v>0.10024799818384075</c:v>
                </c:pt>
                <c:pt idx="10">
                  <c:v>0.10356462251549924</c:v>
                </c:pt>
                <c:pt idx="11">
                  <c:v>0.10592543514144658</c:v>
                </c:pt>
                <c:pt idx="12">
                  <c:v>0.1048036603606375</c:v>
                </c:pt>
                <c:pt idx="13">
                  <c:v>0.10354329202108481</c:v>
                </c:pt>
                <c:pt idx="14">
                  <c:v>0.10230736721657042</c:v>
                </c:pt>
                <c:pt idx="15">
                  <c:v>0.1011189166031654</c:v>
                </c:pt>
                <c:pt idx="16">
                  <c:v>9.9952665300316393E-2</c:v>
                </c:pt>
                <c:pt idx="17">
                  <c:v>9.8776202730739671E-2</c:v>
                </c:pt>
                <c:pt idx="18">
                  <c:v>9.7612648949045103E-2</c:v>
                </c:pt>
                <c:pt idx="19">
                  <c:v>9.6437222155752927E-2</c:v>
                </c:pt>
                <c:pt idx="20">
                  <c:v>9.5327232755142086E-2</c:v>
                </c:pt>
                <c:pt idx="21">
                  <c:v>9.4314204766717813E-2</c:v>
                </c:pt>
                <c:pt idx="22">
                  <c:v>9.3225682498767809E-2</c:v>
                </c:pt>
                <c:pt idx="23">
                  <c:v>9.2053281634888795E-2</c:v>
                </c:pt>
                <c:pt idx="24">
                  <c:v>9.0589104624558076E-2</c:v>
                </c:pt>
                <c:pt idx="25">
                  <c:v>8.9460283097291593E-2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0.10459174057485135</c:v>
                </c:pt>
                <c:pt idx="1">
                  <c:v>0.10405517748635684</c:v>
                </c:pt>
                <c:pt idx="2">
                  <c:v>0.10049152246310743</c:v>
                </c:pt>
                <c:pt idx="3">
                  <c:v>0.1021399051502698</c:v>
                </c:pt>
                <c:pt idx="4">
                  <c:v>0.10557411900185931</c:v>
                </c:pt>
                <c:pt idx="5">
                  <c:v>0.10403896058325694</c:v>
                </c:pt>
                <c:pt idx="6">
                  <c:v>0.10436178298998086</c:v>
                </c:pt>
                <c:pt idx="7">
                  <c:v>0.10317696213991492</c:v>
                </c:pt>
                <c:pt idx="8">
                  <c:v>9.4835757286231101E-2</c:v>
                </c:pt>
                <c:pt idx="9">
                  <c:v>9.7802556730978166E-2</c:v>
                </c:pt>
                <c:pt idx="10">
                  <c:v>8.9089614289424426E-2</c:v>
                </c:pt>
                <c:pt idx="11">
                  <c:v>9.0959540616759482E-2</c:v>
                </c:pt>
                <c:pt idx="12">
                  <c:v>9.084742537094917E-2</c:v>
                </c:pt>
                <c:pt idx="13">
                  <c:v>9.1073631285188875E-2</c:v>
                </c:pt>
                <c:pt idx="14">
                  <c:v>9.1094070983933781E-2</c:v>
                </c:pt>
                <c:pt idx="15">
                  <c:v>9.078840060961034E-2</c:v>
                </c:pt>
                <c:pt idx="16">
                  <c:v>9.0433475519357723E-2</c:v>
                </c:pt>
                <c:pt idx="17">
                  <c:v>9.0037569346159113E-2</c:v>
                </c:pt>
                <c:pt idx="18">
                  <c:v>8.9693280059752162E-2</c:v>
                </c:pt>
                <c:pt idx="19">
                  <c:v>8.9348177222275796E-2</c:v>
                </c:pt>
                <c:pt idx="20">
                  <c:v>8.9027631724744552E-2</c:v>
                </c:pt>
                <c:pt idx="21">
                  <c:v>8.8694411355731473E-2</c:v>
                </c:pt>
                <c:pt idx="22">
                  <c:v>8.8340950548116748E-2</c:v>
                </c:pt>
                <c:pt idx="23">
                  <c:v>8.7981343184783109E-2</c:v>
                </c:pt>
                <c:pt idx="24">
                  <c:v>8.7707919709891682E-2</c:v>
                </c:pt>
                <c:pt idx="25">
                  <c:v>8.7396855299433515E-2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9.7543385131722407E-2</c:v>
                </c:pt>
                <c:pt idx="1">
                  <c:v>9.7270535063253921E-2</c:v>
                </c:pt>
                <c:pt idx="2">
                  <c:v>9.4906898448461313E-2</c:v>
                </c:pt>
                <c:pt idx="3">
                  <c:v>9.5600672836870654E-2</c:v>
                </c:pt>
                <c:pt idx="4">
                  <c:v>9.6020907173966857E-2</c:v>
                </c:pt>
                <c:pt idx="5">
                  <c:v>0.10003329165168007</c:v>
                </c:pt>
                <c:pt idx="6">
                  <c:v>9.9769176947017549E-2</c:v>
                </c:pt>
                <c:pt idx="7">
                  <c:v>0.10021323259038101</c:v>
                </c:pt>
                <c:pt idx="8">
                  <c:v>9.7407736518306115E-2</c:v>
                </c:pt>
                <c:pt idx="9">
                  <c:v>0.10000686821402539</c:v>
                </c:pt>
                <c:pt idx="10">
                  <c:v>9.6744035991690874E-2</c:v>
                </c:pt>
                <c:pt idx="11">
                  <c:v>9.5216646062345908E-2</c:v>
                </c:pt>
                <c:pt idx="12">
                  <c:v>9.5262438043323974E-2</c:v>
                </c:pt>
                <c:pt idx="13">
                  <c:v>9.5267930650944202E-2</c:v>
                </c:pt>
                <c:pt idx="14">
                  <c:v>9.5323659596293908E-2</c:v>
                </c:pt>
                <c:pt idx="15">
                  <c:v>9.5566924782154575E-2</c:v>
                </c:pt>
                <c:pt idx="16">
                  <c:v>9.5807777567463503E-2</c:v>
                </c:pt>
                <c:pt idx="17">
                  <c:v>9.6059551952913103E-2</c:v>
                </c:pt>
                <c:pt idx="18">
                  <c:v>9.6292795206678508E-2</c:v>
                </c:pt>
                <c:pt idx="19">
                  <c:v>9.6542441416198929E-2</c:v>
                </c:pt>
                <c:pt idx="20">
                  <c:v>9.6784070643279416E-2</c:v>
                </c:pt>
                <c:pt idx="21">
                  <c:v>9.7003156341735078E-2</c:v>
                </c:pt>
                <c:pt idx="22">
                  <c:v>9.7225503504209582E-2</c:v>
                </c:pt>
                <c:pt idx="23">
                  <c:v>9.7452037715980086E-2</c:v>
                </c:pt>
                <c:pt idx="24">
                  <c:v>9.7661338476094914E-2</c:v>
                </c:pt>
                <c:pt idx="25">
                  <c:v>9.7855137706836362E-2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7.7994780758131751E-2</c:v>
                </c:pt>
                <c:pt idx="1">
                  <c:v>8.2814312824003533E-2</c:v>
                </c:pt>
                <c:pt idx="2">
                  <c:v>8.4752310070673437E-2</c:v>
                </c:pt>
                <c:pt idx="3">
                  <c:v>8.4722852046357558E-2</c:v>
                </c:pt>
                <c:pt idx="4">
                  <c:v>8.0310104373015764E-2</c:v>
                </c:pt>
                <c:pt idx="5">
                  <c:v>8.0504860486300567E-2</c:v>
                </c:pt>
                <c:pt idx="6">
                  <c:v>7.7603779306768345E-2</c:v>
                </c:pt>
                <c:pt idx="7">
                  <c:v>7.6240021038111769E-2</c:v>
                </c:pt>
                <c:pt idx="8">
                  <c:v>7.7826239138889183E-2</c:v>
                </c:pt>
                <c:pt idx="9">
                  <c:v>7.4549370825173836E-2</c:v>
                </c:pt>
                <c:pt idx="10">
                  <c:v>7.5288645822043879E-2</c:v>
                </c:pt>
                <c:pt idx="11">
                  <c:v>7.5666580466097255E-2</c:v>
                </c:pt>
                <c:pt idx="12">
                  <c:v>7.535527222809163E-2</c:v>
                </c:pt>
                <c:pt idx="13">
                  <c:v>7.4980187657708156E-2</c:v>
                </c:pt>
                <c:pt idx="14">
                  <c:v>7.4647163063067429E-2</c:v>
                </c:pt>
                <c:pt idx="15">
                  <c:v>7.4411548147039625E-2</c:v>
                </c:pt>
                <c:pt idx="16">
                  <c:v>7.4171218385858176E-2</c:v>
                </c:pt>
                <c:pt idx="17">
                  <c:v>7.3914795031980896E-2</c:v>
                </c:pt>
                <c:pt idx="18">
                  <c:v>7.3659115343311835E-2</c:v>
                </c:pt>
                <c:pt idx="19">
                  <c:v>7.3389075374444029E-2</c:v>
                </c:pt>
                <c:pt idx="20">
                  <c:v>7.3071446257918282E-2</c:v>
                </c:pt>
                <c:pt idx="21">
                  <c:v>7.2823329605252618E-2</c:v>
                </c:pt>
                <c:pt idx="22">
                  <c:v>7.2531250643000866E-2</c:v>
                </c:pt>
                <c:pt idx="23">
                  <c:v>7.2231829495309777E-2</c:v>
                </c:pt>
                <c:pt idx="24">
                  <c:v>7.1931880387317917E-2</c:v>
                </c:pt>
                <c:pt idx="25">
                  <c:v>7.1661721393894401E-2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5.4677219720235287E-2</c:v>
                </c:pt>
                <c:pt idx="1">
                  <c:v>5.4339196155542287E-2</c:v>
                </c:pt>
                <c:pt idx="2">
                  <c:v>5.3737090601695264E-2</c:v>
                </c:pt>
                <c:pt idx="3">
                  <c:v>5.2591548151161259E-2</c:v>
                </c:pt>
                <c:pt idx="4">
                  <c:v>5.3696599241067518E-2</c:v>
                </c:pt>
                <c:pt idx="5">
                  <c:v>5.1989087445492979E-2</c:v>
                </c:pt>
                <c:pt idx="6">
                  <c:v>5.4869360990852496E-2</c:v>
                </c:pt>
                <c:pt idx="7">
                  <c:v>5.3545735178612372E-2</c:v>
                </c:pt>
                <c:pt idx="8">
                  <c:v>5.5888228881890233E-2</c:v>
                </c:pt>
                <c:pt idx="9">
                  <c:v>5.3610545183308309E-2</c:v>
                </c:pt>
                <c:pt idx="10">
                  <c:v>4.6021695093776759E-2</c:v>
                </c:pt>
                <c:pt idx="11">
                  <c:v>4.7812870743041767E-2</c:v>
                </c:pt>
                <c:pt idx="12">
                  <c:v>4.7486959313944692E-2</c:v>
                </c:pt>
                <c:pt idx="13">
                  <c:v>4.7235393258473021E-2</c:v>
                </c:pt>
                <c:pt idx="14">
                  <c:v>4.693892779638982E-2</c:v>
                </c:pt>
                <c:pt idx="15">
                  <c:v>4.6556156552774695E-2</c:v>
                </c:pt>
                <c:pt idx="16">
                  <c:v>4.618154752265273E-2</c:v>
                </c:pt>
                <c:pt idx="17">
                  <c:v>4.5843278435447506E-2</c:v>
                </c:pt>
                <c:pt idx="18">
                  <c:v>4.5507623668440828E-2</c:v>
                </c:pt>
                <c:pt idx="19">
                  <c:v>4.5172954523377239E-2</c:v>
                </c:pt>
                <c:pt idx="20">
                  <c:v>4.4838110941133616E-2</c:v>
                </c:pt>
                <c:pt idx="21">
                  <c:v>4.44932486985661E-2</c:v>
                </c:pt>
                <c:pt idx="22">
                  <c:v>4.4184810232556625E-2</c:v>
                </c:pt>
                <c:pt idx="23">
                  <c:v>4.3911412303154429E-2</c:v>
                </c:pt>
                <c:pt idx="24">
                  <c:v>4.369430566712023E-2</c:v>
                </c:pt>
                <c:pt idx="25">
                  <c:v>4.3474608560139245E-2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0.11809150777007252</c:v>
                </c:pt>
                <c:pt idx="1">
                  <c:v>0.11752197013996214</c:v>
                </c:pt>
                <c:pt idx="2">
                  <c:v>0.11646371799600791</c:v>
                </c:pt>
                <c:pt idx="3">
                  <c:v>0.11542363511408547</c:v>
                </c:pt>
                <c:pt idx="4">
                  <c:v>0.11836174091233796</c:v>
                </c:pt>
                <c:pt idx="5">
                  <c:v>0.11802597960958246</c:v>
                </c:pt>
                <c:pt idx="6">
                  <c:v>0.11426891824476401</c:v>
                </c:pt>
                <c:pt idx="7">
                  <c:v>0.11256261770858277</c:v>
                </c:pt>
                <c:pt idx="8">
                  <c:v>0.11096821040681991</c:v>
                </c:pt>
                <c:pt idx="9">
                  <c:v>0.10992506184438305</c:v>
                </c:pt>
                <c:pt idx="10">
                  <c:v>0.10346698612029137</c:v>
                </c:pt>
                <c:pt idx="11">
                  <c:v>0.10386938037915765</c:v>
                </c:pt>
                <c:pt idx="12">
                  <c:v>0.10343631923939481</c:v>
                </c:pt>
                <c:pt idx="13">
                  <c:v>0.10274200818315163</c:v>
                </c:pt>
                <c:pt idx="14">
                  <c:v>0.10198538777928583</c:v>
                </c:pt>
                <c:pt idx="15">
                  <c:v>0.10118693954644731</c:v>
                </c:pt>
                <c:pt idx="16">
                  <c:v>0.10039035265038845</c:v>
                </c:pt>
                <c:pt idx="17">
                  <c:v>9.9623632323120631E-2</c:v>
                </c:pt>
                <c:pt idx="18">
                  <c:v>9.885551897254774E-2</c:v>
                </c:pt>
                <c:pt idx="19">
                  <c:v>9.8115447883907581E-2</c:v>
                </c:pt>
                <c:pt idx="20">
                  <c:v>9.7346825218958169E-2</c:v>
                </c:pt>
                <c:pt idx="21">
                  <c:v>9.6581644449701867E-2</c:v>
                </c:pt>
                <c:pt idx="22">
                  <c:v>9.58223349523325E-2</c:v>
                </c:pt>
                <c:pt idx="23">
                  <c:v>9.5113569298332382E-2</c:v>
                </c:pt>
                <c:pt idx="24">
                  <c:v>9.4344330422278924E-2</c:v>
                </c:pt>
                <c:pt idx="25">
                  <c:v>9.3501662501766725E-2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27.78375509880766</c:v>
                </c:pt>
                <c:pt idx="1">
                  <c:v>53.282468468201785</c:v>
                </c:pt>
                <c:pt idx="2">
                  <c:v>14.127158271594851</c:v>
                </c:pt>
                <c:pt idx="3">
                  <c:v>-7.4960951238820144</c:v>
                </c:pt>
                <c:pt idx="4">
                  <c:v>-2.6995932480793385</c:v>
                </c:pt>
                <c:pt idx="5">
                  <c:v>9.2357238663661292</c:v>
                </c:pt>
                <c:pt idx="6">
                  <c:v>-4.3280049332612691</c:v>
                </c:pt>
                <c:pt idx="7">
                  <c:v>8.0406711655456604</c:v>
                </c:pt>
                <c:pt idx="8">
                  <c:v>-5.0960835652928154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3.6693947200933792</c:v>
                </c:pt>
                <c:pt idx="1">
                  <c:v>14.666487341195023</c:v>
                </c:pt>
                <c:pt idx="2">
                  <c:v>11.455028548290841</c:v>
                </c:pt>
                <c:pt idx="3">
                  <c:v>3.6432054441096113</c:v>
                </c:pt>
                <c:pt idx="4">
                  <c:v>-19.788081453098613</c:v>
                </c:pt>
                <c:pt idx="5">
                  <c:v>-9.2033295552063521</c:v>
                </c:pt>
                <c:pt idx="6">
                  <c:v>-0.66478437703369764</c:v>
                </c:pt>
                <c:pt idx="7">
                  <c:v>-16.341908715290955</c:v>
                </c:pt>
                <c:pt idx="8">
                  <c:v>-15.726011953058389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-9.5183049786975573</c:v>
                </c:pt>
                <c:pt idx="1">
                  <c:v>33.642041135854981</c:v>
                </c:pt>
                <c:pt idx="2">
                  <c:v>14.834958991289284</c:v>
                </c:pt>
                <c:pt idx="3">
                  <c:v>1.4241968345454552</c:v>
                </c:pt>
                <c:pt idx="4">
                  <c:v>8.8870950678658289</c:v>
                </c:pt>
                <c:pt idx="5">
                  <c:v>3.5619455671980518</c:v>
                </c:pt>
                <c:pt idx="6">
                  <c:v>2.8504958371668181</c:v>
                </c:pt>
                <c:pt idx="7">
                  <c:v>3.8995772993863937</c:v>
                </c:pt>
                <c:pt idx="8">
                  <c:v>1.7519942453894828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24.263988013692597</c:v>
                </c:pt>
                <c:pt idx="1">
                  <c:v>49.010634416606194</c:v>
                </c:pt>
                <c:pt idx="2">
                  <c:v>26.242720579630486</c:v>
                </c:pt>
                <c:pt idx="3">
                  <c:v>-15.427306963293091</c:v>
                </c:pt>
                <c:pt idx="4">
                  <c:v>1.0440020446116307</c:v>
                </c:pt>
                <c:pt idx="5">
                  <c:v>13.430774896794247</c:v>
                </c:pt>
                <c:pt idx="6">
                  <c:v>0.91869424343502715</c:v>
                </c:pt>
                <c:pt idx="7">
                  <c:v>-2.2903621623485151</c:v>
                </c:pt>
                <c:pt idx="8">
                  <c:v>-7.057145069128353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60"/>
          <c:min val="-6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14.745683034995039</c:v>
                </c:pt>
                <c:pt idx="1">
                  <c:v>82.652675552461176</c:v>
                </c:pt>
                <c:pt idx="2">
                  <c:v>41.07767957091977</c:v>
                </c:pt>
                <c:pt idx="3">
                  <c:v>-14.003110128747636</c:v>
                </c:pt>
                <c:pt idx="4">
                  <c:v>9.9310971124774596</c:v>
                </c:pt>
                <c:pt idx="5">
                  <c:v>16.992720463992299</c:v>
                </c:pt>
                <c:pt idx="6">
                  <c:v>3.7691900806018452</c:v>
                </c:pt>
                <c:pt idx="7">
                  <c:v>1.6092151370378787</c:v>
                </c:pt>
                <c:pt idx="8">
                  <c:v>-5.3051508237388703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12.645827577352307</c:v>
                </c:pt>
                <c:pt idx="1">
                  <c:v>34.271615991770631</c:v>
                </c:pt>
                <c:pt idx="2">
                  <c:v>37.697156577764929</c:v>
                </c:pt>
                <c:pt idx="3">
                  <c:v>-20.221107522103807</c:v>
                </c:pt>
                <c:pt idx="4">
                  <c:v>6.6887391027928587</c:v>
                </c:pt>
                <c:pt idx="5">
                  <c:v>4.838194564430438</c:v>
                </c:pt>
                <c:pt idx="6">
                  <c:v>-2.3195378281465224</c:v>
                </c:pt>
                <c:pt idx="7">
                  <c:v>3.2978047285197754</c:v>
                </c:pt>
                <c:pt idx="8">
                  <c:v>-4.8899239984623364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2.0998554576423487</c:v>
                </c:pt>
                <c:pt idx="1">
                  <c:v>48.381059560690943</c:v>
                </c:pt>
                <c:pt idx="2">
                  <c:v>3.3805229931551821</c:v>
                </c:pt>
                <c:pt idx="3">
                  <c:v>6.2179973933564483</c:v>
                </c:pt>
                <c:pt idx="4">
                  <c:v>3.2423580096846081</c:v>
                </c:pt>
                <c:pt idx="5">
                  <c:v>12.154525899561776</c:v>
                </c:pt>
                <c:pt idx="6">
                  <c:v>6.0887279087486235</c:v>
                </c:pt>
                <c:pt idx="7">
                  <c:v>-1.6885895914818292</c:v>
                </c:pt>
                <c:pt idx="8">
                  <c:v>-0.41522682527664756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6.1340702212930225</c:v>
                </c:pt>
                <c:pt idx="1">
                  <c:v>1.0942507753123181</c:v>
                </c:pt>
                <c:pt idx="2">
                  <c:v>2.7429596653272128</c:v>
                </c:pt>
                <c:pt idx="3">
                  <c:v>0.61688726824374029</c:v>
                </c:pt>
                <c:pt idx="4">
                  <c:v>13.618335949180135</c:v>
                </c:pt>
                <c:pt idx="5">
                  <c:v>3.6422448188648389</c:v>
                </c:pt>
                <c:pt idx="6">
                  <c:v>-0.89092945244161736</c:v>
                </c:pt>
                <c:pt idx="7">
                  <c:v>4.4148324548897335</c:v>
                </c:pt>
                <c:pt idx="8">
                  <c:v>4.0954100250970047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7.2622224228217931</c:v>
                </c:pt>
                <c:pt idx="1">
                  <c:v>14.823038538740505</c:v>
                </c:pt>
                <c:pt idx="2">
                  <c:v>12.16616110071665</c:v>
                </c:pt>
                <c:pt idx="3">
                  <c:v>-9.9679703961873685</c:v>
                </c:pt>
                <c:pt idx="4">
                  <c:v>5.575898113060628</c:v>
                </c:pt>
                <c:pt idx="5">
                  <c:v>0.34093704113892898</c:v>
                </c:pt>
                <c:pt idx="6">
                  <c:v>3.794643745883576</c:v>
                </c:pt>
                <c:pt idx="7">
                  <c:v>4.9196222983317632</c:v>
                </c:pt>
                <c:pt idx="8">
                  <c:v>-13.239428886638848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1.3493903908798188</c:v>
                </c:pt>
                <c:pt idx="1">
                  <c:v>66.735386238408637</c:v>
                </c:pt>
                <c:pt idx="2">
                  <c:v>26.168558804875914</c:v>
                </c:pt>
                <c:pt idx="3">
                  <c:v>-4.652027000803912</c:v>
                </c:pt>
                <c:pt idx="4">
                  <c:v>-9.2631369497635063</c:v>
                </c:pt>
                <c:pt idx="5">
                  <c:v>13.009538603988474</c:v>
                </c:pt>
                <c:pt idx="6">
                  <c:v>0.86547578716009355</c:v>
                </c:pt>
                <c:pt idx="7">
                  <c:v>-7.7252396161835364</c:v>
                </c:pt>
                <c:pt idx="8">
                  <c:v>3.8388680378026265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1.8299161071861008</c:v>
                </c:pt>
                <c:pt idx="1">
                  <c:v>2.9521203672133396</c:v>
                </c:pt>
                <c:pt idx="2">
                  <c:v>1.3227961890552713</c:v>
                </c:pt>
                <c:pt idx="3">
                  <c:v>-0.33524835861194635</c:v>
                </c:pt>
                <c:pt idx="4">
                  <c:v>2.0888994411105921</c:v>
                </c:pt>
                <c:pt idx="5">
                  <c:v>2.4391114401124767</c:v>
                </c:pt>
                <c:pt idx="6">
                  <c:v>-0.73359280938809945</c:v>
                </c:pt>
                <c:pt idx="7">
                  <c:v>0.46975027267085245</c:v>
                </c:pt>
                <c:pt idx="8">
                  <c:v>1.6189021876521146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6.6059534959145374</c:v>
                </c:pt>
                <c:pt idx="1">
                  <c:v>6.6366510149927365</c:v>
                </c:pt>
                <c:pt idx="2">
                  <c:v>10.891142075728929</c:v>
                </c:pt>
                <c:pt idx="3">
                  <c:v>-8.9145409602999166</c:v>
                </c:pt>
                <c:pt idx="4">
                  <c:v>2.0407992792423313</c:v>
                </c:pt>
                <c:pt idx="5">
                  <c:v>-4.6060716743784269</c:v>
                </c:pt>
                <c:pt idx="6">
                  <c:v>0.24281134651607061</c:v>
                </c:pt>
                <c:pt idx="7">
                  <c:v>2.6107404246575845</c:v>
                </c:pt>
                <c:pt idx="8">
                  <c:v>-9.2768498531727204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4.2099579742516937</c:v>
                </c:pt>
                <c:pt idx="1">
                  <c:v>24.682844609564555</c:v>
                </c:pt>
                <c:pt idx="2">
                  <c:v>25.483218312980611</c:v>
                </c:pt>
                <c:pt idx="3">
                  <c:v>-10.971318203191984</c:v>
                </c:pt>
                <c:pt idx="4">
                  <c:v>2.5590403824399512</c:v>
                </c:pt>
                <c:pt idx="5">
                  <c:v>7.0051547986964664</c:v>
                </c:pt>
                <c:pt idx="6">
                  <c:v>-1.8287563652745291</c:v>
                </c:pt>
                <c:pt idx="7">
                  <c:v>0.21731403119135084</c:v>
                </c:pt>
                <c:pt idx="8">
                  <c:v>2.7680236670581806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4.3041541141069111</c:v>
                </c:pt>
                <c:pt idx="1">
                  <c:v>-1.8578695919010215</c:v>
                </c:pt>
                <c:pt idx="2">
                  <c:v>1.4201634762719628</c:v>
                </c:pt>
                <c:pt idx="3">
                  <c:v>0.95213562685568709</c:v>
                </c:pt>
                <c:pt idx="4">
                  <c:v>11.529436508069573</c:v>
                </c:pt>
                <c:pt idx="5">
                  <c:v>1.2031333787523599</c:v>
                </c:pt>
                <c:pt idx="6">
                  <c:v>-0.15733664305352058</c:v>
                </c:pt>
                <c:pt idx="7">
                  <c:v>3.9450821822188864</c:v>
                </c:pt>
                <c:pt idx="8">
                  <c:v>2.4765078374448946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0.65626892690723615</c:v>
                </c:pt>
                <c:pt idx="1">
                  <c:v>8.1863875237477757</c:v>
                </c:pt>
                <c:pt idx="2">
                  <c:v>1.2750190249877207</c:v>
                </c:pt>
                <c:pt idx="3">
                  <c:v>-1.0534294358874057</c:v>
                </c:pt>
                <c:pt idx="4">
                  <c:v>3.5350988338183065</c:v>
                </c:pt>
                <c:pt idx="5">
                  <c:v>4.9470087155173648</c:v>
                </c:pt>
                <c:pt idx="6">
                  <c:v>3.5518323993675125</c:v>
                </c:pt>
                <c:pt idx="7">
                  <c:v>2.3088818736741494</c:v>
                </c:pt>
                <c:pt idx="8">
                  <c:v>-3.9625790334661843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-2.8605675833719033</c:v>
                </c:pt>
                <c:pt idx="1">
                  <c:v>42.052541628844182</c:v>
                </c:pt>
                <c:pt idx="2">
                  <c:v>0.68534049189547375</c:v>
                </c:pt>
                <c:pt idx="3">
                  <c:v>6.3192912023881433</c:v>
                </c:pt>
                <c:pt idx="4">
                  <c:v>-11.822177332203381</c:v>
                </c:pt>
                <c:pt idx="5">
                  <c:v>6.0043838052920115</c:v>
                </c:pt>
                <c:pt idx="6">
                  <c:v>2.6942321524346191</c:v>
                </c:pt>
                <c:pt idx="7">
                  <c:v>-7.9425536473748792</c:v>
                </c:pt>
                <c:pt idx="8">
                  <c:v>1.0708443707444104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100.73584880368634</c:v>
                </c:pt>
                <c:pt idx="1">
                  <c:v>92.039615817664838</c:v>
                </c:pt>
                <c:pt idx="2">
                  <c:v>74.954695503098762</c:v>
                </c:pt>
                <c:pt idx="3">
                  <c:v>80.509317740192103</c:v>
                </c:pt>
                <c:pt idx="4">
                  <c:v>59.92205044825549</c:v>
                </c:pt>
                <c:pt idx="5">
                  <c:v>74.446269157921392</c:v>
                </c:pt>
                <c:pt idx="6">
                  <c:v>68.918769624372217</c:v>
                </c:pt>
                <c:pt idx="7">
                  <c:v>71.112874319166892</c:v>
                </c:pt>
                <c:pt idx="8">
                  <c:v>67.393664641755237</c:v>
                </c:pt>
                <c:pt idx="9">
                  <c:v>75.036889207583286</c:v>
                </c:pt>
                <c:pt idx="10">
                  <c:v>65.589553784917953</c:v>
                </c:pt>
                <c:pt idx="11">
                  <c:v>73.645436189718453</c:v>
                </c:pt>
                <c:pt idx="12">
                  <c:v>66.056020778824077</c:v>
                </c:pt>
                <c:pt idx="13">
                  <c:v>64.399208779566266</c:v>
                </c:pt>
                <c:pt idx="14">
                  <c:v>62.52778913380012</c:v>
                </c:pt>
                <c:pt idx="15">
                  <c:v>61.861108129002908</c:v>
                </c:pt>
                <c:pt idx="16">
                  <c:v>61.322784140512042</c:v>
                </c:pt>
                <c:pt idx="17">
                  <c:v>60.648431632611292</c:v>
                </c:pt>
                <c:pt idx="18">
                  <c:v>60.122509915860284</c:v>
                </c:pt>
                <c:pt idx="19">
                  <c:v>59.515779422046265</c:v>
                </c:pt>
                <c:pt idx="20">
                  <c:v>58.993847691825302</c:v>
                </c:pt>
                <c:pt idx="21">
                  <c:v>58.40041755126385</c:v>
                </c:pt>
                <c:pt idx="22">
                  <c:v>57.743852986749978</c:v>
                </c:pt>
                <c:pt idx="23">
                  <c:v>57.017367134175309</c:v>
                </c:pt>
                <c:pt idx="24">
                  <c:v>56.355878897892033</c:v>
                </c:pt>
                <c:pt idx="25">
                  <c:v>57.677325707749176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276.50208736426868</c:v>
                </c:pt>
                <c:pt idx="1">
                  <c:v>269.25344928263479</c:v>
                </c:pt>
                <c:pt idx="2">
                  <c:v>260.12785613858262</c:v>
                </c:pt>
                <c:pt idx="3">
                  <c:v>248.99397870623119</c:v>
                </c:pt>
                <c:pt idx="4">
                  <c:v>248.26536168788292</c:v>
                </c:pt>
                <c:pt idx="5">
                  <c:v>259.88642960346044</c:v>
                </c:pt>
                <c:pt idx="6">
                  <c:v>260.26934632544993</c:v>
                </c:pt>
                <c:pt idx="7">
                  <c:v>242.25503635551021</c:v>
                </c:pt>
                <c:pt idx="8">
                  <c:v>235.56541382628268</c:v>
                </c:pt>
                <c:pt idx="9">
                  <c:v>235.27152201069026</c:v>
                </c:pt>
                <c:pt idx="10">
                  <c:v>206.58401019547296</c:v>
                </c:pt>
                <c:pt idx="11">
                  <c:v>225.4018670688537</c:v>
                </c:pt>
                <c:pt idx="12">
                  <c:v>212.20220837658667</c:v>
                </c:pt>
                <c:pt idx="13">
                  <c:v>207.32319389119994</c:v>
                </c:pt>
                <c:pt idx="14">
                  <c:v>202.4631072150062</c:v>
                </c:pt>
                <c:pt idx="15">
                  <c:v>196.67891737376237</c:v>
                </c:pt>
                <c:pt idx="16">
                  <c:v>190.69193924854724</c:v>
                </c:pt>
                <c:pt idx="17">
                  <c:v>184.6304822111976</c:v>
                </c:pt>
                <c:pt idx="18">
                  <c:v>178.53055653974411</c:v>
                </c:pt>
                <c:pt idx="19">
                  <c:v>172.39730750383487</c:v>
                </c:pt>
                <c:pt idx="20">
                  <c:v>166.31681044593881</c:v>
                </c:pt>
                <c:pt idx="21">
                  <c:v>160.17394076765447</c:v>
                </c:pt>
                <c:pt idx="22">
                  <c:v>154.02499044754879</c:v>
                </c:pt>
                <c:pt idx="23">
                  <c:v>147.8379509272884</c:v>
                </c:pt>
                <c:pt idx="24">
                  <c:v>141.58785707298313</c:v>
                </c:pt>
                <c:pt idx="25">
                  <c:v>135.0763248320099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368.17451374398257</c:v>
                </c:pt>
                <c:pt idx="1">
                  <c:v>376.0660489990546</c:v>
                </c:pt>
                <c:pt idx="2">
                  <c:v>374.64293064175649</c:v>
                </c:pt>
                <c:pt idx="3">
                  <c:v>377.08671051164475</c:v>
                </c:pt>
                <c:pt idx="4">
                  <c:v>374.6075757375682</c:v>
                </c:pt>
                <c:pt idx="5">
                  <c:v>380.41645222563835</c:v>
                </c:pt>
                <c:pt idx="6">
                  <c:v>392.27452484502476</c:v>
                </c:pt>
                <c:pt idx="7">
                  <c:v>378.82308279576756</c:v>
                </c:pt>
                <c:pt idx="8">
                  <c:v>363.50478371341518</c:v>
                </c:pt>
                <c:pt idx="9">
                  <c:v>378.35763512482373</c:v>
                </c:pt>
                <c:pt idx="10">
                  <c:v>348.5997966928187</c:v>
                </c:pt>
                <c:pt idx="11">
                  <c:v>365.75598276714885</c:v>
                </c:pt>
                <c:pt idx="12">
                  <c:v>354.15746738775425</c:v>
                </c:pt>
                <c:pt idx="13">
                  <c:v>351.62923449909641</c:v>
                </c:pt>
                <c:pt idx="14">
                  <c:v>349.1712479199507</c:v>
                </c:pt>
                <c:pt idx="15">
                  <c:v>345.12776302939841</c:v>
                </c:pt>
                <c:pt idx="16">
                  <c:v>340.70390738691134</c:v>
                </c:pt>
                <c:pt idx="17">
                  <c:v>336.10080496143735</c:v>
                </c:pt>
                <c:pt idx="18">
                  <c:v>331.44907861314675</c:v>
                </c:pt>
                <c:pt idx="19">
                  <c:v>326.74353266285362</c:v>
                </c:pt>
                <c:pt idx="20">
                  <c:v>322.11042558856769</c:v>
                </c:pt>
                <c:pt idx="21">
                  <c:v>317.41328417513893</c:v>
                </c:pt>
                <c:pt idx="22">
                  <c:v>312.67956252286854</c:v>
                </c:pt>
                <c:pt idx="23">
                  <c:v>307.92188380349853</c:v>
                </c:pt>
                <c:pt idx="24">
                  <c:v>303.09551264399204</c:v>
                </c:pt>
                <c:pt idx="25">
                  <c:v>297.91135451529937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371.28547657633266</c:v>
                </c:pt>
                <c:pt idx="1">
                  <c:v>366.59405760865678</c:v>
                </c:pt>
                <c:pt idx="2">
                  <c:v>387.78116417073022</c:v>
                </c:pt>
                <c:pt idx="3">
                  <c:v>360.29382246280744</c:v>
                </c:pt>
                <c:pt idx="4">
                  <c:v>377.62234217825159</c:v>
                </c:pt>
                <c:pt idx="5">
                  <c:v>394.06474367741254</c:v>
                </c:pt>
                <c:pt idx="6">
                  <c:v>410.94189314362848</c:v>
                </c:pt>
                <c:pt idx="7">
                  <c:v>402.12275408362711</c:v>
                </c:pt>
                <c:pt idx="8">
                  <c:v>400.30808786595225</c:v>
                </c:pt>
                <c:pt idx="9">
                  <c:v>384.55892902288628</c:v>
                </c:pt>
                <c:pt idx="10">
                  <c:v>404.07920375408526</c:v>
                </c:pt>
                <c:pt idx="11">
                  <c:v>388.50146566483306</c:v>
                </c:pt>
                <c:pt idx="12">
                  <c:v>395.48975765345864</c:v>
                </c:pt>
                <c:pt idx="13">
                  <c:v>397.92007165420409</c:v>
                </c:pt>
                <c:pt idx="14">
                  <c:v>400.74195983361011</c:v>
                </c:pt>
                <c:pt idx="15">
                  <c:v>401.93518112135496</c:v>
                </c:pt>
                <c:pt idx="16">
                  <c:v>402.62112006174766</c:v>
                </c:pt>
                <c:pt idx="17">
                  <c:v>403.04419366757327</c:v>
                </c:pt>
                <c:pt idx="18">
                  <c:v>403.46179095183379</c:v>
                </c:pt>
                <c:pt idx="19">
                  <c:v>403.93568447748248</c:v>
                </c:pt>
                <c:pt idx="20">
                  <c:v>404.58631108180629</c:v>
                </c:pt>
                <c:pt idx="21">
                  <c:v>405.27575747726092</c:v>
                </c:pt>
                <c:pt idx="22">
                  <c:v>406.02981285689708</c:v>
                </c:pt>
                <c:pt idx="23">
                  <c:v>406.86847014162817</c:v>
                </c:pt>
                <c:pt idx="24">
                  <c:v>407.74026540352156</c:v>
                </c:pt>
                <c:pt idx="25">
                  <c:v>408.22696951285718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92.858555437079119</c:v>
                </c:pt>
                <c:pt idx="1">
                  <c:v>97.55018743609601</c:v>
                </c:pt>
                <c:pt idx="2">
                  <c:v>104.79274174150854</c:v>
                </c:pt>
                <c:pt idx="3">
                  <c:v>103.47716483915015</c:v>
                </c:pt>
                <c:pt idx="4">
                  <c:v>110.99185423425789</c:v>
                </c:pt>
                <c:pt idx="5">
                  <c:v>106.73990268759962</c:v>
                </c:pt>
                <c:pt idx="6">
                  <c:v>107.62336971932936</c:v>
                </c:pt>
                <c:pt idx="7">
                  <c:v>112.78939864349213</c:v>
                </c:pt>
                <c:pt idx="8">
                  <c:v>111.31368806715942</c:v>
                </c:pt>
                <c:pt idx="9">
                  <c:v>120.24436110866318</c:v>
                </c:pt>
                <c:pt idx="10">
                  <c:v>121.1857382681108</c:v>
                </c:pt>
                <c:pt idx="11">
                  <c:v>117.65670895715421</c:v>
                </c:pt>
                <c:pt idx="12">
                  <c:v>119.79069681963142</c:v>
                </c:pt>
                <c:pt idx="13">
                  <c:v>121.86605656490133</c:v>
                </c:pt>
                <c:pt idx="14">
                  <c:v>124.10710175864716</c:v>
                </c:pt>
                <c:pt idx="15">
                  <c:v>125.82180573475058</c:v>
                </c:pt>
                <c:pt idx="16">
                  <c:v>127.53593190502274</c:v>
                </c:pt>
                <c:pt idx="17">
                  <c:v>129.24277502950423</c:v>
                </c:pt>
                <c:pt idx="18" formatCode="General">
                  <c:v>131.01693822286046</c:v>
                </c:pt>
                <c:pt idx="19" formatCode="General">
                  <c:v>132.84553362387126</c:v>
                </c:pt>
                <c:pt idx="20" formatCode="General">
                  <c:v>134.78267398540044</c:v>
                </c:pt>
                <c:pt idx="21" formatCode="General">
                  <c:v>136.77201427236665</c:v>
                </c:pt>
                <c:pt idx="22">
                  <c:v>138.80241621192832</c:v>
                </c:pt>
                <c:pt idx="23">
                  <c:v>140.94335681866309</c:v>
                </c:pt>
                <c:pt idx="24">
                  <c:v>143.19957386486939</c:v>
                </c:pt>
                <c:pt idx="25">
                  <c:v>145.34374655110994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109.52199355172385</c:v>
                </c:pt>
                <c:pt idx="1">
                  <c:v>110.14289102253657</c:v>
                </c:pt>
                <c:pt idx="2">
                  <c:v>114.24914214477197</c:v>
                </c:pt>
                <c:pt idx="3">
                  <c:v>112.07193204164139</c:v>
                </c:pt>
                <c:pt idx="4">
                  <c:v>115.99575213782254</c:v>
                </c:pt>
                <c:pt idx="5">
                  <c:v>111.37951388333845</c:v>
                </c:pt>
                <c:pt idx="6">
                  <c:v>111.56567866234371</c:v>
                </c:pt>
                <c:pt idx="7">
                  <c:v>114.550101498155</c:v>
                </c:pt>
                <c:pt idx="8">
                  <c:v>112.62495473312582</c:v>
                </c:pt>
                <c:pt idx="9">
                  <c:v>119.0889868047275</c:v>
                </c:pt>
                <c:pt idx="10">
                  <c:v>118.37738467360538</c:v>
                </c:pt>
                <c:pt idx="11">
                  <c:v>114.32020381623229</c:v>
                </c:pt>
                <c:pt idx="12">
                  <c:v>115.57269903941088</c:v>
                </c:pt>
                <c:pt idx="13">
                  <c:v>116.77133417276374</c:v>
                </c:pt>
                <c:pt idx="14">
                  <c:v>118.23284106267853</c:v>
                </c:pt>
                <c:pt idx="15">
                  <c:v>119.31568370883986</c:v>
                </c:pt>
                <c:pt idx="16">
                  <c:v>120.45503921948304</c:v>
                </c:pt>
                <c:pt idx="17">
                  <c:v>121.56171668252641</c:v>
                </c:pt>
                <c:pt idx="18" formatCode="General">
                  <c:v>122.707199405018</c:v>
                </c:pt>
                <c:pt idx="19" formatCode="General">
                  <c:v>124.04163565319554</c:v>
                </c:pt>
                <c:pt idx="20" formatCode="General">
                  <c:v>125.47835265095098</c:v>
                </c:pt>
                <c:pt idx="21" formatCode="General">
                  <c:v>126.9976158009094</c:v>
                </c:pt>
                <c:pt idx="22">
                  <c:v>128.65349461367572</c:v>
                </c:pt>
                <c:pt idx="23">
                  <c:v>130.42230978714619</c:v>
                </c:pt>
                <c:pt idx="24">
                  <c:v>132.2465446049151</c:v>
                </c:pt>
                <c:pt idx="25">
                  <c:v>133.9754015432687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288.96515264318447</c:v>
                </c:pt>
                <c:pt idx="1">
                  <c:v>306.54845478693289</c:v>
                </c:pt>
                <c:pt idx="2">
                  <c:v>335.00728074263458</c:v>
                </c:pt>
                <c:pt idx="3">
                  <c:v>341.9426000238048</c:v>
                </c:pt>
                <c:pt idx="4">
                  <c:v>369.36080432306846</c:v>
                </c:pt>
                <c:pt idx="5">
                  <c:v>367.54349964585208</c:v>
                </c:pt>
                <c:pt idx="6">
                  <c:v>368.08298962911067</c:v>
                </c:pt>
                <c:pt idx="7">
                  <c:v>383.50792209129293</c:v>
                </c:pt>
                <c:pt idx="8">
                  <c:v>388.32494620070946</c:v>
                </c:pt>
                <c:pt idx="9">
                  <c:v>420.42465629857872</c:v>
                </c:pt>
                <c:pt idx="10">
                  <c:v>420.05002105478684</c:v>
                </c:pt>
                <c:pt idx="11">
                  <c:v>420.01278983838375</c:v>
                </c:pt>
                <c:pt idx="12">
                  <c:v>426.69044114299965</c:v>
                </c:pt>
                <c:pt idx="13">
                  <c:v>435.13128633224903</c:v>
                </c:pt>
                <c:pt idx="14">
                  <c:v>444.2807694836564</c:v>
                </c:pt>
                <c:pt idx="15">
                  <c:v>451.84273478487921</c:v>
                </c:pt>
                <c:pt idx="16">
                  <c:v>458.95491782705255</c:v>
                </c:pt>
                <c:pt idx="17">
                  <c:v>466.03857053158583</c:v>
                </c:pt>
                <c:pt idx="18" formatCode="General">
                  <c:v>473.26827822847849</c:v>
                </c:pt>
                <c:pt idx="19" formatCode="General">
                  <c:v>480.45485584782188</c:v>
                </c:pt>
                <c:pt idx="20" formatCode="General">
                  <c:v>487.86958920446148</c:v>
                </c:pt>
                <c:pt idx="21" formatCode="General">
                  <c:v>495.37656635192752</c:v>
                </c:pt>
                <c:pt idx="22" formatCode="General">
                  <c:v>502.96365088538857</c:v>
                </c:pt>
                <c:pt idx="23" formatCode="General">
                  <c:v>510.67627054504254</c:v>
                </c:pt>
                <c:pt idx="24" formatCode="General">
                  <c:v>518.47856595309258</c:v>
                </c:pt>
                <c:pt idx="25" formatCode="General">
                  <c:v>526.09331122981621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134.89540702878352</c:v>
                </c:pt>
                <c:pt idx="1">
                  <c:v>134.86895902504403</c:v>
                </c:pt>
                <c:pt idx="2">
                  <c:v>146.47271667238414</c:v>
                </c:pt>
                <c:pt idx="3">
                  <c:v>137.50976015035803</c:v>
                </c:pt>
                <c:pt idx="4">
                  <c:v>161.41285549834876</c:v>
                </c:pt>
                <c:pt idx="5">
                  <c:v>170.52314828322898</c:v>
                </c:pt>
                <c:pt idx="6">
                  <c:v>203.35471723728864</c:v>
                </c:pt>
                <c:pt idx="7">
                  <c:v>208.55714047464289</c:v>
                </c:pt>
                <c:pt idx="8">
                  <c:v>206.11538713573992</c:v>
                </c:pt>
                <c:pt idx="9">
                  <c:v>218.26656232222686</c:v>
                </c:pt>
                <c:pt idx="10">
                  <c:v>236.06485506272219</c:v>
                </c:pt>
                <c:pt idx="11">
                  <c:v>223.30422078619054</c:v>
                </c:pt>
                <c:pt idx="12">
                  <c:v>245.22755578821972</c:v>
                </c:pt>
                <c:pt idx="13">
                  <c:v>254.97606173592138</c:v>
                </c:pt>
                <c:pt idx="14">
                  <c:v>265.03942990990066</c:v>
                </c:pt>
                <c:pt idx="15">
                  <c:v>273.98802726699296</c:v>
                </c:pt>
                <c:pt idx="16">
                  <c:v>282.5610086965857</c:v>
                </c:pt>
                <c:pt idx="17">
                  <c:v>290.88439365999756</c:v>
                </c:pt>
                <c:pt idx="18" formatCode="General">
                  <c:v>298.9891416110089</c:v>
                </c:pt>
                <c:pt idx="19" formatCode="General">
                  <c:v>306.938013447066</c:v>
                </c:pt>
                <c:pt idx="20" formatCode="General">
                  <c:v>314.81773731285796</c:v>
                </c:pt>
                <c:pt idx="21" formatCode="General">
                  <c:v>322.53153625061952</c:v>
                </c:pt>
                <c:pt idx="22" formatCode="General">
                  <c:v>330.08243265824751</c:v>
                </c:pt>
                <c:pt idx="23" formatCode="General">
                  <c:v>337.50806465159769</c:v>
                </c:pt>
                <c:pt idx="24" formatCode="General">
                  <c:v>344.71896756578957</c:v>
                </c:pt>
                <c:pt idx="25" formatCode="General">
                  <c:v>351.46430486483439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19.213964850958053</c:v>
                </c:pt>
                <c:pt idx="1">
                  <c:v>18.83333602137894</c:v>
                </c:pt>
                <c:pt idx="2">
                  <c:v>20.739472244531974</c:v>
                </c:pt>
                <c:pt idx="3">
                  <c:v>19.658713524171421</c:v>
                </c:pt>
                <c:pt idx="4">
                  <c:v>22.374403754542193</c:v>
                </c:pt>
                <c:pt idx="5">
                  <c:v>23.999040835549348</c:v>
                </c:pt>
                <c:pt idx="6">
                  <c:v>28.738710813451021</c:v>
                </c:pt>
                <c:pt idx="7">
                  <c:v>29.185689738347055</c:v>
                </c:pt>
                <c:pt idx="8">
                  <c:v>28.736073815859417</c:v>
                </c:pt>
                <c:pt idx="9">
                  <c:v>30.599458099820385</c:v>
                </c:pt>
                <c:pt idx="10">
                  <c:v>33.0284365134805</c:v>
                </c:pt>
                <c:pt idx="11">
                  <c:v>31.36832491148439</c:v>
                </c:pt>
                <c:pt idx="12">
                  <c:v>34.327153013113936</c:v>
                </c:pt>
                <c:pt idx="13">
                  <c:v>35.679552370098477</c:v>
                </c:pt>
                <c:pt idx="14">
                  <c:v>37.068753682748685</c:v>
                </c:pt>
                <c:pt idx="15">
                  <c:v>38.32177885101909</c:v>
                </c:pt>
                <c:pt idx="16">
                  <c:v>39.527351514137038</c:v>
                </c:pt>
                <c:pt idx="17">
                  <c:v>40.699631623564137</c:v>
                </c:pt>
                <c:pt idx="18" formatCode="General">
                  <c:v>41.84550651204804</c:v>
                </c:pt>
                <c:pt idx="19" formatCode="General">
                  <c:v>42.957657361827636</c:v>
                </c:pt>
                <c:pt idx="20" formatCode="General">
                  <c:v>44.063252038187777</c:v>
                </c:pt>
                <c:pt idx="21" formatCode="General">
                  <c:v>45.144867352857965</c:v>
                </c:pt>
                <c:pt idx="22" formatCode="General">
                  <c:v>46.208786816696801</c:v>
                </c:pt>
                <c:pt idx="23" formatCode="General">
                  <c:v>47.251326190961713</c:v>
                </c:pt>
                <c:pt idx="24" formatCode="General">
                  <c:v>48.285833992943409</c:v>
                </c:pt>
                <c:pt idx="25" formatCode="General">
                  <c:v>49.260261243054273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100.73584880368634</c:v>
                </c:pt>
                <c:pt idx="1">
                  <c:v>92.039615817664838</c:v>
                </c:pt>
                <c:pt idx="2">
                  <c:v>74.954695503098762</c:v>
                </c:pt>
                <c:pt idx="3">
                  <c:v>80.509317740192103</c:v>
                </c:pt>
                <c:pt idx="4">
                  <c:v>59.92205044825549</c:v>
                </c:pt>
                <c:pt idx="5">
                  <c:v>74.446269157921392</c:v>
                </c:pt>
                <c:pt idx="6">
                  <c:v>68.918769624372217</c:v>
                </c:pt>
                <c:pt idx="7">
                  <c:v>71.112874319166892</c:v>
                </c:pt>
                <c:pt idx="8">
                  <c:v>67.393664641755237</c:v>
                </c:pt>
                <c:pt idx="9">
                  <c:v>75.036889207583286</c:v>
                </c:pt>
                <c:pt idx="10">
                  <c:v>65.589553784917953</c:v>
                </c:pt>
                <c:pt idx="11">
                  <c:v>73.645436189718453</c:v>
                </c:pt>
                <c:pt idx="12">
                  <c:v>66.056020778824077</c:v>
                </c:pt>
                <c:pt idx="13">
                  <c:v>64.399208779566266</c:v>
                </c:pt>
                <c:pt idx="14">
                  <c:v>62.52778913380012</c:v>
                </c:pt>
                <c:pt idx="15">
                  <c:v>61.861108129002908</c:v>
                </c:pt>
                <c:pt idx="16">
                  <c:v>61.322784140512042</c:v>
                </c:pt>
                <c:pt idx="17">
                  <c:v>60.648431632611292</c:v>
                </c:pt>
                <c:pt idx="18">
                  <c:v>60.122509915860284</c:v>
                </c:pt>
                <c:pt idx="19">
                  <c:v>59.515779422046265</c:v>
                </c:pt>
                <c:pt idx="20">
                  <c:v>58.993847691825302</c:v>
                </c:pt>
                <c:pt idx="21">
                  <c:v>58.40041755126385</c:v>
                </c:pt>
                <c:pt idx="22">
                  <c:v>57.743852986749978</c:v>
                </c:pt>
                <c:pt idx="23">
                  <c:v>57.017367134175309</c:v>
                </c:pt>
                <c:pt idx="24">
                  <c:v>56.355878897892033</c:v>
                </c:pt>
                <c:pt idx="25">
                  <c:v>57.677325707749176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276.50208736426868</c:v>
                </c:pt>
                <c:pt idx="1">
                  <c:v>269.25344928263479</c:v>
                </c:pt>
                <c:pt idx="2">
                  <c:v>260.12785613858262</c:v>
                </c:pt>
                <c:pt idx="3">
                  <c:v>248.99397870623119</c:v>
                </c:pt>
                <c:pt idx="4">
                  <c:v>248.26536168788292</c:v>
                </c:pt>
                <c:pt idx="5">
                  <c:v>259.88642960346044</c:v>
                </c:pt>
                <c:pt idx="6">
                  <c:v>260.26934632544993</c:v>
                </c:pt>
                <c:pt idx="7">
                  <c:v>242.25503635551021</c:v>
                </c:pt>
                <c:pt idx="8">
                  <c:v>235.56541382628268</c:v>
                </c:pt>
                <c:pt idx="9">
                  <c:v>235.27152201069026</c:v>
                </c:pt>
                <c:pt idx="10">
                  <c:v>206.58401019547296</c:v>
                </c:pt>
                <c:pt idx="11">
                  <c:v>225.4018670688537</c:v>
                </c:pt>
                <c:pt idx="12">
                  <c:v>212.20220837658667</c:v>
                </c:pt>
                <c:pt idx="13">
                  <c:v>207.32319389119994</c:v>
                </c:pt>
                <c:pt idx="14">
                  <c:v>202.4631072150062</c:v>
                </c:pt>
                <c:pt idx="15">
                  <c:v>196.67891737376237</c:v>
                </c:pt>
                <c:pt idx="16">
                  <c:v>190.69193924854724</c:v>
                </c:pt>
                <c:pt idx="17">
                  <c:v>184.6304822111976</c:v>
                </c:pt>
                <c:pt idx="18">
                  <c:v>178.53055653974411</c:v>
                </c:pt>
                <c:pt idx="19">
                  <c:v>172.39730750383487</c:v>
                </c:pt>
                <c:pt idx="20">
                  <c:v>166.31681044593881</c:v>
                </c:pt>
                <c:pt idx="21">
                  <c:v>160.17394076765447</c:v>
                </c:pt>
                <c:pt idx="22">
                  <c:v>154.02499044754879</c:v>
                </c:pt>
                <c:pt idx="23">
                  <c:v>147.8379509272884</c:v>
                </c:pt>
                <c:pt idx="24">
                  <c:v>141.58785707298313</c:v>
                </c:pt>
                <c:pt idx="25">
                  <c:v>135.0763248320099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368.17451374398257</c:v>
                </c:pt>
                <c:pt idx="1">
                  <c:v>376.0660489990546</c:v>
                </c:pt>
                <c:pt idx="2">
                  <c:v>374.64293064175649</c:v>
                </c:pt>
                <c:pt idx="3">
                  <c:v>377.08671051164475</c:v>
                </c:pt>
                <c:pt idx="4">
                  <c:v>374.6075757375682</c:v>
                </c:pt>
                <c:pt idx="5">
                  <c:v>380.41645222563835</c:v>
                </c:pt>
                <c:pt idx="6">
                  <c:v>392.27452484502476</c:v>
                </c:pt>
                <c:pt idx="7">
                  <c:v>378.82308279576756</c:v>
                </c:pt>
                <c:pt idx="8">
                  <c:v>363.50478371341518</c:v>
                </c:pt>
                <c:pt idx="9">
                  <c:v>378.35763512482373</c:v>
                </c:pt>
                <c:pt idx="10">
                  <c:v>348.5997966928187</c:v>
                </c:pt>
                <c:pt idx="11">
                  <c:v>365.75598276714885</c:v>
                </c:pt>
                <c:pt idx="12">
                  <c:v>354.15746738775425</c:v>
                </c:pt>
                <c:pt idx="13">
                  <c:v>351.62923449909641</c:v>
                </c:pt>
                <c:pt idx="14">
                  <c:v>349.1712479199507</c:v>
                </c:pt>
                <c:pt idx="15">
                  <c:v>345.12776302939841</c:v>
                </c:pt>
                <c:pt idx="16">
                  <c:v>340.70390738691134</c:v>
                </c:pt>
                <c:pt idx="17">
                  <c:v>336.10080496143735</c:v>
                </c:pt>
                <c:pt idx="18">
                  <c:v>331.44907861314675</c:v>
                </c:pt>
                <c:pt idx="19">
                  <c:v>326.74353266285362</c:v>
                </c:pt>
                <c:pt idx="20">
                  <c:v>322.11042558856769</c:v>
                </c:pt>
                <c:pt idx="21">
                  <c:v>317.41328417513893</c:v>
                </c:pt>
                <c:pt idx="22">
                  <c:v>312.67956252286854</c:v>
                </c:pt>
                <c:pt idx="23">
                  <c:v>307.92188380349853</c:v>
                </c:pt>
                <c:pt idx="24">
                  <c:v>303.09551264399204</c:v>
                </c:pt>
                <c:pt idx="25">
                  <c:v>297.91135451529937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371.28547657633266</c:v>
                </c:pt>
                <c:pt idx="1">
                  <c:v>366.59405760865678</c:v>
                </c:pt>
                <c:pt idx="2">
                  <c:v>387.78116417073022</c:v>
                </c:pt>
                <c:pt idx="3">
                  <c:v>360.29382246280744</c:v>
                </c:pt>
                <c:pt idx="4">
                  <c:v>377.62234217825159</c:v>
                </c:pt>
                <c:pt idx="5">
                  <c:v>394.06474367741254</c:v>
                </c:pt>
                <c:pt idx="6">
                  <c:v>410.94189314362848</c:v>
                </c:pt>
                <c:pt idx="7">
                  <c:v>402.12275408362711</c:v>
                </c:pt>
                <c:pt idx="8">
                  <c:v>400.30808786595225</c:v>
                </c:pt>
                <c:pt idx="9">
                  <c:v>384.55892902288628</c:v>
                </c:pt>
                <c:pt idx="10">
                  <c:v>404.07920375408526</c:v>
                </c:pt>
                <c:pt idx="11">
                  <c:v>388.50146566483306</c:v>
                </c:pt>
                <c:pt idx="12">
                  <c:v>395.48975765345864</c:v>
                </c:pt>
                <c:pt idx="13">
                  <c:v>397.92007165420409</c:v>
                </c:pt>
                <c:pt idx="14">
                  <c:v>400.74195983361011</c:v>
                </c:pt>
                <c:pt idx="15">
                  <c:v>401.93518112135496</c:v>
                </c:pt>
                <c:pt idx="16">
                  <c:v>402.62112006174766</c:v>
                </c:pt>
                <c:pt idx="17">
                  <c:v>403.04419366757327</c:v>
                </c:pt>
                <c:pt idx="18">
                  <c:v>403.46179095183379</c:v>
                </c:pt>
                <c:pt idx="19">
                  <c:v>403.93568447748248</c:v>
                </c:pt>
                <c:pt idx="20">
                  <c:v>404.58631108180629</c:v>
                </c:pt>
                <c:pt idx="21">
                  <c:v>405.27575747726092</c:v>
                </c:pt>
                <c:pt idx="22">
                  <c:v>406.02981285689708</c:v>
                </c:pt>
                <c:pt idx="23">
                  <c:v>406.86847014162817</c:v>
                </c:pt>
                <c:pt idx="24">
                  <c:v>407.74026540352156</c:v>
                </c:pt>
                <c:pt idx="25">
                  <c:v>408.22696951285718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92.858555437079119</c:v>
                </c:pt>
                <c:pt idx="1">
                  <c:v>97.55018743609601</c:v>
                </c:pt>
                <c:pt idx="2">
                  <c:v>104.79274174150854</c:v>
                </c:pt>
                <c:pt idx="3">
                  <c:v>103.47716483915015</c:v>
                </c:pt>
                <c:pt idx="4">
                  <c:v>110.99185423425789</c:v>
                </c:pt>
                <c:pt idx="5">
                  <c:v>106.73990268759962</c:v>
                </c:pt>
                <c:pt idx="6">
                  <c:v>107.62336971932936</c:v>
                </c:pt>
                <c:pt idx="7">
                  <c:v>112.78939864349213</c:v>
                </c:pt>
                <c:pt idx="8">
                  <c:v>111.31368806715942</c:v>
                </c:pt>
                <c:pt idx="9">
                  <c:v>120.24436110866318</c:v>
                </c:pt>
                <c:pt idx="10">
                  <c:v>121.1857382681108</c:v>
                </c:pt>
                <c:pt idx="11">
                  <c:v>117.65670895715421</c:v>
                </c:pt>
                <c:pt idx="12">
                  <c:v>119.79069681963142</c:v>
                </c:pt>
                <c:pt idx="13">
                  <c:v>121.86605656490133</c:v>
                </c:pt>
                <c:pt idx="14">
                  <c:v>124.10710175864716</c:v>
                </c:pt>
                <c:pt idx="15">
                  <c:v>125.82180573475058</c:v>
                </c:pt>
                <c:pt idx="16">
                  <c:v>127.53593190502274</c:v>
                </c:pt>
                <c:pt idx="17">
                  <c:v>129.24277502950423</c:v>
                </c:pt>
                <c:pt idx="18" formatCode="General">
                  <c:v>131.01693822286046</c:v>
                </c:pt>
                <c:pt idx="19" formatCode="General">
                  <c:v>132.84553362387126</c:v>
                </c:pt>
                <c:pt idx="20" formatCode="General">
                  <c:v>134.78267398540044</c:v>
                </c:pt>
                <c:pt idx="21" formatCode="General">
                  <c:v>136.77201427236665</c:v>
                </c:pt>
                <c:pt idx="22">
                  <c:v>138.80241621192832</c:v>
                </c:pt>
                <c:pt idx="23">
                  <c:v>140.94335681866309</c:v>
                </c:pt>
                <c:pt idx="24">
                  <c:v>143.19957386486939</c:v>
                </c:pt>
                <c:pt idx="25">
                  <c:v>145.34374655110994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109.52199355172385</c:v>
                </c:pt>
                <c:pt idx="1">
                  <c:v>110.14289102253657</c:v>
                </c:pt>
                <c:pt idx="2">
                  <c:v>114.24914214477197</c:v>
                </c:pt>
                <c:pt idx="3">
                  <c:v>112.07193204164139</c:v>
                </c:pt>
                <c:pt idx="4">
                  <c:v>115.99575213782254</c:v>
                </c:pt>
                <c:pt idx="5">
                  <c:v>111.37951388333845</c:v>
                </c:pt>
                <c:pt idx="6">
                  <c:v>111.56567866234371</c:v>
                </c:pt>
                <c:pt idx="7">
                  <c:v>114.550101498155</c:v>
                </c:pt>
                <c:pt idx="8">
                  <c:v>112.62495473312582</c:v>
                </c:pt>
                <c:pt idx="9">
                  <c:v>119.0889868047275</c:v>
                </c:pt>
                <c:pt idx="10">
                  <c:v>118.37738467360538</c:v>
                </c:pt>
                <c:pt idx="11">
                  <c:v>114.32020381623229</c:v>
                </c:pt>
                <c:pt idx="12">
                  <c:v>115.57269903941088</c:v>
                </c:pt>
                <c:pt idx="13">
                  <c:v>116.77133417276374</c:v>
                </c:pt>
                <c:pt idx="14">
                  <c:v>118.23284106267853</c:v>
                </c:pt>
                <c:pt idx="15">
                  <c:v>119.31568370883986</c:v>
                </c:pt>
                <c:pt idx="16">
                  <c:v>120.45503921948304</c:v>
                </c:pt>
                <c:pt idx="17">
                  <c:v>121.56171668252641</c:v>
                </c:pt>
                <c:pt idx="18" formatCode="General">
                  <c:v>122.707199405018</c:v>
                </c:pt>
                <c:pt idx="19" formatCode="General">
                  <c:v>124.04163565319554</c:v>
                </c:pt>
                <c:pt idx="20" formatCode="General">
                  <c:v>125.47835265095098</c:v>
                </c:pt>
                <c:pt idx="21" formatCode="General">
                  <c:v>126.9976158009094</c:v>
                </c:pt>
                <c:pt idx="22">
                  <c:v>128.65349461367572</c:v>
                </c:pt>
                <c:pt idx="23">
                  <c:v>130.42230978714619</c:v>
                </c:pt>
                <c:pt idx="24">
                  <c:v>132.2465446049151</c:v>
                </c:pt>
                <c:pt idx="25">
                  <c:v>133.9754015432687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288.96515264318447</c:v>
                </c:pt>
                <c:pt idx="1">
                  <c:v>306.54845478693289</c:v>
                </c:pt>
                <c:pt idx="2">
                  <c:v>335.00728074263458</c:v>
                </c:pt>
                <c:pt idx="3">
                  <c:v>341.9426000238048</c:v>
                </c:pt>
                <c:pt idx="4">
                  <c:v>369.36080432306846</c:v>
                </c:pt>
                <c:pt idx="5">
                  <c:v>367.54349964585208</c:v>
                </c:pt>
                <c:pt idx="6">
                  <c:v>368.08298962911067</c:v>
                </c:pt>
                <c:pt idx="7">
                  <c:v>383.50792209129293</c:v>
                </c:pt>
                <c:pt idx="8">
                  <c:v>388.32494620070946</c:v>
                </c:pt>
                <c:pt idx="9">
                  <c:v>420.42465629857872</c:v>
                </c:pt>
                <c:pt idx="10">
                  <c:v>420.05002105478684</c:v>
                </c:pt>
                <c:pt idx="11">
                  <c:v>420.01278983838375</c:v>
                </c:pt>
                <c:pt idx="12">
                  <c:v>426.69044114299965</c:v>
                </c:pt>
                <c:pt idx="13">
                  <c:v>435.13128633224903</c:v>
                </c:pt>
                <c:pt idx="14">
                  <c:v>444.2807694836564</c:v>
                </c:pt>
                <c:pt idx="15">
                  <c:v>451.84273478487921</c:v>
                </c:pt>
                <c:pt idx="16">
                  <c:v>458.95491782705255</c:v>
                </c:pt>
                <c:pt idx="17">
                  <c:v>466.03857053158583</c:v>
                </c:pt>
                <c:pt idx="18" formatCode="General">
                  <c:v>473.26827822847849</c:v>
                </c:pt>
                <c:pt idx="19" formatCode="General">
                  <c:v>480.45485584782188</c:v>
                </c:pt>
                <c:pt idx="20" formatCode="General">
                  <c:v>487.86958920446148</c:v>
                </c:pt>
                <c:pt idx="21" formatCode="General">
                  <c:v>495.37656635192752</c:v>
                </c:pt>
                <c:pt idx="22" formatCode="General">
                  <c:v>502.96365088538857</c:v>
                </c:pt>
                <c:pt idx="23" formatCode="General">
                  <c:v>510.67627054504254</c:v>
                </c:pt>
                <c:pt idx="24" formatCode="General">
                  <c:v>518.47856595309258</c:v>
                </c:pt>
                <c:pt idx="25" formatCode="General">
                  <c:v>526.09331122981621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134.89540702878352</c:v>
                </c:pt>
                <c:pt idx="1">
                  <c:v>134.86895902504403</c:v>
                </c:pt>
                <c:pt idx="2">
                  <c:v>146.47271667238414</c:v>
                </c:pt>
                <c:pt idx="3">
                  <c:v>137.50976015035803</c:v>
                </c:pt>
                <c:pt idx="4">
                  <c:v>161.41285549834876</c:v>
                </c:pt>
                <c:pt idx="5">
                  <c:v>170.52314828322898</c:v>
                </c:pt>
                <c:pt idx="6">
                  <c:v>203.35471723728864</c:v>
                </c:pt>
                <c:pt idx="7">
                  <c:v>208.55714047464289</c:v>
                </c:pt>
                <c:pt idx="8">
                  <c:v>206.11538713573992</c:v>
                </c:pt>
                <c:pt idx="9">
                  <c:v>218.26656232222686</c:v>
                </c:pt>
                <c:pt idx="10">
                  <c:v>236.06485506272219</c:v>
                </c:pt>
                <c:pt idx="11">
                  <c:v>223.30422078619054</c:v>
                </c:pt>
                <c:pt idx="12">
                  <c:v>245.22755578821972</c:v>
                </c:pt>
                <c:pt idx="13">
                  <c:v>254.97606173592138</c:v>
                </c:pt>
                <c:pt idx="14">
                  <c:v>265.03942990990066</c:v>
                </c:pt>
                <c:pt idx="15">
                  <c:v>273.98802726699296</c:v>
                </c:pt>
                <c:pt idx="16">
                  <c:v>282.5610086965857</c:v>
                </c:pt>
                <c:pt idx="17">
                  <c:v>290.88439365999756</c:v>
                </c:pt>
                <c:pt idx="18" formatCode="General">
                  <c:v>298.9891416110089</c:v>
                </c:pt>
                <c:pt idx="19" formatCode="General">
                  <c:v>306.938013447066</c:v>
                </c:pt>
                <c:pt idx="20" formatCode="General">
                  <c:v>314.81773731285796</c:v>
                </c:pt>
                <c:pt idx="21" formatCode="General">
                  <c:v>322.53153625061952</c:v>
                </c:pt>
                <c:pt idx="22" formatCode="General">
                  <c:v>330.08243265824751</c:v>
                </c:pt>
                <c:pt idx="23" formatCode="General">
                  <c:v>337.50806465159769</c:v>
                </c:pt>
                <c:pt idx="24" formatCode="General">
                  <c:v>344.71896756578957</c:v>
                </c:pt>
                <c:pt idx="25" formatCode="General">
                  <c:v>351.46430486483439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19.213964850958053</c:v>
                </c:pt>
                <c:pt idx="1">
                  <c:v>18.83333602137894</c:v>
                </c:pt>
                <c:pt idx="2">
                  <c:v>20.739472244531974</c:v>
                </c:pt>
                <c:pt idx="3">
                  <c:v>19.658713524171421</c:v>
                </c:pt>
                <c:pt idx="4">
                  <c:v>22.374403754542193</c:v>
                </c:pt>
                <c:pt idx="5">
                  <c:v>23.999040835549348</c:v>
                </c:pt>
                <c:pt idx="6">
                  <c:v>28.738710813451021</c:v>
                </c:pt>
                <c:pt idx="7">
                  <c:v>29.185689738347055</c:v>
                </c:pt>
                <c:pt idx="8">
                  <c:v>28.736073815859417</c:v>
                </c:pt>
                <c:pt idx="9">
                  <c:v>30.599458099820385</c:v>
                </c:pt>
                <c:pt idx="10">
                  <c:v>33.0284365134805</c:v>
                </c:pt>
                <c:pt idx="11">
                  <c:v>31.36832491148439</c:v>
                </c:pt>
                <c:pt idx="12">
                  <c:v>34.327153013113936</c:v>
                </c:pt>
                <c:pt idx="13">
                  <c:v>35.679552370098477</c:v>
                </c:pt>
                <c:pt idx="14">
                  <c:v>37.068753682748685</c:v>
                </c:pt>
                <c:pt idx="15">
                  <c:v>38.32177885101909</c:v>
                </c:pt>
                <c:pt idx="16">
                  <c:v>39.527351514137038</c:v>
                </c:pt>
                <c:pt idx="17">
                  <c:v>40.699631623564137</c:v>
                </c:pt>
                <c:pt idx="18" formatCode="General">
                  <c:v>41.84550651204804</c:v>
                </c:pt>
                <c:pt idx="19" formatCode="General">
                  <c:v>42.957657361827636</c:v>
                </c:pt>
                <c:pt idx="20" formatCode="General">
                  <c:v>44.063252038187777</c:v>
                </c:pt>
                <c:pt idx="21" formatCode="General">
                  <c:v>45.144867352857965</c:v>
                </c:pt>
                <c:pt idx="22" formatCode="General">
                  <c:v>46.208786816696801</c:v>
                </c:pt>
                <c:pt idx="23" formatCode="General">
                  <c:v>47.251326190961713</c:v>
                </c:pt>
                <c:pt idx="24" formatCode="General">
                  <c:v>48.285833992943409</c:v>
                </c:pt>
                <c:pt idx="25" formatCode="General">
                  <c:v>49.260261243054273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142.11344998566361</c:v>
                </c:pt>
                <c:pt idx="1">
                  <c:v>65.975556355631895</c:v>
                </c:pt>
                <c:pt idx="2">
                  <c:v>105.58038632047482</c:v>
                </c:pt>
                <c:pt idx="3">
                  <c:v>69.239672448721819</c:v>
                </c:pt>
                <c:pt idx="4">
                  <c:v>82.399044379999168</c:v>
                </c:pt>
                <c:pt idx="5">
                  <c:v>112.05047241291011</c:v>
                </c:pt>
                <c:pt idx="6">
                  <c:v>28.418502038047784</c:v>
                </c:pt>
                <c:pt idx="7">
                  <c:v>30.984473496547064</c:v>
                </c:pt>
                <c:pt idx="8">
                  <c:v>24.622561847299338</c:v>
                </c:pt>
                <c:pt idx="9">
                  <c:v>42.404562749373561</c:v>
                </c:pt>
                <c:pt idx="10">
                  <c:v>120.31365488352647</c:v>
                </c:pt>
                <c:pt idx="11">
                  <c:v>159.06669958827774</c:v>
                </c:pt>
                <c:pt idx="12">
                  <c:v>47.105790488250946</c:v>
                </c:pt>
                <c:pt idx="13">
                  <c:v>21.627910326937872</c:v>
                </c:pt>
                <c:pt idx="14">
                  <c:v>65.107117441471772</c:v>
                </c:pt>
                <c:pt idx="15">
                  <c:v>66.039361014646175</c:v>
                </c:pt>
                <c:pt idx="16">
                  <c:v>43.755103719755901</c:v>
                </c:pt>
                <c:pt idx="17">
                  <c:v>138.92894500308412</c:v>
                </c:pt>
                <c:pt idx="18">
                  <c:v>47.833992930442548</c:v>
                </c:pt>
                <c:pt idx="19">
                  <c:v>2.1998499632052932</c:v>
                </c:pt>
                <c:pt idx="20">
                  <c:v>124.45083461496998</c:v>
                </c:pt>
                <c:pt idx="21">
                  <c:v>27.622766338791287</c:v>
                </c:pt>
                <c:pt idx="22">
                  <c:v>31.989800823579124</c:v>
                </c:pt>
                <c:pt idx="23">
                  <c:v>66.217533371869635</c:v>
                </c:pt>
                <c:pt idx="24">
                  <c:v>28.852951998385951</c:v>
                </c:pt>
                <c:pt idx="25">
                  <c:v>194.09800545813565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170.11400890035003</c:v>
                </c:pt>
                <c:pt idx="1">
                  <c:v>69.428147259846497</c:v>
                </c:pt>
                <c:pt idx="2">
                  <c:v>123.64888146177576</c:v>
                </c:pt>
                <c:pt idx="3">
                  <c:v>81.851596869197067</c:v>
                </c:pt>
                <c:pt idx="4">
                  <c:v>92.034650342960504</c:v>
                </c:pt>
                <c:pt idx="5">
                  <c:v>139.68340269756936</c:v>
                </c:pt>
                <c:pt idx="6">
                  <c:v>35.873891783055704</c:v>
                </c:pt>
                <c:pt idx="7">
                  <c:v>35.986345096937058</c:v>
                </c:pt>
                <c:pt idx="8">
                  <c:v>25.254512132335314</c:v>
                </c:pt>
                <c:pt idx="9">
                  <c:v>43.667836288196057</c:v>
                </c:pt>
                <c:pt idx="10">
                  <c:v>131.54335653415575</c:v>
                </c:pt>
                <c:pt idx="11">
                  <c:v>160.22724941451574</c:v>
                </c:pt>
                <c:pt idx="12">
                  <c:v>42.092350982240532</c:v>
                </c:pt>
                <c:pt idx="13">
                  <c:v>18.423275047504692</c:v>
                </c:pt>
                <c:pt idx="14">
                  <c:v>59.313858279466132</c:v>
                </c:pt>
                <c:pt idx="15">
                  <c:v>59.33245648123463</c:v>
                </c:pt>
                <c:pt idx="16">
                  <c:v>36.972227993428334</c:v>
                </c:pt>
                <c:pt idx="17">
                  <c:v>138.66449033557456</c:v>
                </c:pt>
                <c:pt idx="18">
                  <c:v>48.079312225325836</c:v>
                </c:pt>
                <c:pt idx="19">
                  <c:v>2.2513796469913352</c:v>
                </c:pt>
                <c:pt idx="20">
                  <c:v>116.88537099540051</c:v>
                </c:pt>
                <c:pt idx="21">
                  <c:v>30.195440648065798</c:v>
                </c:pt>
                <c:pt idx="22">
                  <c:v>28.412129261988664</c:v>
                </c:pt>
                <c:pt idx="23">
                  <c:v>61.493967383714804</c:v>
                </c:pt>
                <c:pt idx="24">
                  <c:v>22.914244932899049</c:v>
                </c:pt>
                <c:pt idx="25">
                  <c:v>179.21461700527135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171.46376856955274</c:v>
                </c:pt>
                <c:pt idx="1">
                  <c:v>82.824070625638811</c:v>
                </c:pt>
                <c:pt idx="2">
                  <c:v>175.57418246560948</c:v>
                </c:pt>
                <c:pt idx="3">
                  <c:v>85.354136143456884</c:v>
                </c:pt>
                <c:pt idx="4">
                  <c:v>94.236307690618332</c:v>
                </c:pt>
                <c:pt idx="5">
                  <c:v>164.70658062427913</c:v>
                </c:pt>
                <c:pt idx="6">
                  <c:v>37.569055539691277</c:v>
                </c:pt>
                <c:pt idx="7">
                  <c:v>65.606385509770902</c:v>
                </c:pt>
                <c:pt idx="8">
                  <c:v>24.18272601970186</c:v>
                </c:pt>
                <c:pt idx="9">
                  <c:v>42.094140984087467</c:v>
                </c:pt>
                <c:pt idx="10">
                  <c:v>143.95131335234819</c:v>
                </c:pt>
                <c:pt idx="11">
                  <c:v>158.57009356589407</c:v>
                </c:pt>
                <c:pt idx="12">
                  <c:v>29.74639670211457</c:v>
                </c:pt>
                <c:pt idx="13">
                  <c:v>21.640890898208802</c:v>
                </c:pt>
                <c:pt idx="14">
                  <c:v>61.41682244855987</c:v>
                </c:pt>
                <c:pt idx="15">
                  <c:v>58.211100050560603</c:v>
                </c:pt>
                <c:pt idx="16">
                  <c:v>42.704101516781968</c:v>
                </c:pt>
                <c:pt idx="17">
                  <c:v>158.0465478757414</c:v>
                </c:pt>
                <c:pt idx="18">
                  <c:v>46.056125994401043</c:v>
                </c:pt>
                <c:pt idx="19">
                  <c:v>1.8852288017415892</c:v>
                </c:pt>
                <c:pt idx="20">
                  <c:v>113.07006864782468</c:v>
                </c:pt>
                <c:pt idx="21">
                  <c:v>37.779933076243466</c:v>
                </c:pt>
                <c:pt idx="22">
                  <c:v>29.966938492040839</c:v>
                </c:pt>
                <c:pt idx="23">
                  <c:v>61.548373290700511</c:v>
                </c:pt>
                <c:pt idx="24">
                  <c:v>46.067724720186334</c:v>
                </c:pt>
                <c:pt idx="25">
                  <c:v>150.75598639424518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28.000558914686422</c:v>
                </c:pt>
                <c:pt idx="1">
                  <c:v>3.4525909042146026</c:v>
                </c:pt>
                <c:pt idx="2">
                  <c:v>18.068495141300943</c:v>
                </c:pt>
                <c:pt idx="3">
                  <c:v>12.611924420475248</c:v>
                </c:pt>
                <c:pt idx="4">
                  <c:v>9.6356059629613355</c:v>
                </c:pt>
                <c:pt idx="5">
                  <c:v>27.632930284659253</c:v>
                </c:pt>
                <c:pt idx="6">
                  <c:v>7.4553897450079205</c:v>
                </c:pt>
                <c:pt idx="7">
                  <c:v>5.0018716003899932</c:v>
                </c:pt>
                <c:pt idx="8">
                  <c:v>0.63195028503597683</c:v>
                </c:pt>
                <c:pt idx="9">
                  <c:v>1.2632735388224958</c:v>
                </c:pt>
                <c:pt idx="10">
                  <c:v>11.229701650629281</c:v>
                </c:pt>
                <c:pt idx="11">
                  <c:v>1.1605498262379967</c:v>
                </c:pt>
                <c:pt idx="12">
                  <c:v>-5.013439506010414</c:v>
                </c:pt>
                <c:pt idx="13">
                  <c:v>-3.2046352794331803</c:v>
                </c:pt>
                <c:pt idx="14">
                  <c:v>-5.79325916200564</c:v>
                </c:pt>
                <c:pt idx="15">
                  <c:v>-6.7069045334115458</c:v>
                </c:pt>
                <c:pt idx="16">
                  <c:v>-6.7828757263275676</c:v>
                </c:pt>
                <c:pt idx="17">
                  <c:v>-0.26445466750956825</c:v>
                </c:pt>
                <c:pt idx="18">
                  <c:v>0.24531929488328785</c:v>
                </c:pt>
                <c:pt idx="19">
                  <c:v>5.1529683786041947E-2</c:v>
                </c:pt>
                <c:pt idx="20">
                  <c:v>-7.5654636195694707</c:v>
                </c:pt>
                <c:pt idx="21">
                  <c:v>2.572674309274511</c:v>
                </c:pt>
                <c:pt idx="22">
                  <c:v>-3.57767156159046</c:v>
                </c:pt>
                <c:pt idx="23">
                  <c:v>-4.7235659881548315</c:v>
                </c:pt>
                <c:pt idx="24">
                  <c:v>-5.9387070654869021</c:v>
                </c:pt>
                <c:pt idx="25">
                  <c:v>-14.883388452864295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1.3497596692027116</c:v>
                </c:pt>
                <c:pt idx="1">
                  <c:v>13.395923365792314</c:v>
                </c:pt>
                <c:pt idx="2">
                  <c:v>51.925301003833724</c:v>
                </c:pt>
                <c:pt idx="3">
                  <c:v>3.5025392742598171</c:v>
                </c:pt>
                <c:pt idx="4">
                  <c:v>2.2016573476578287</c:v>
                </c:pt>
                <c:pt idx="5">
                  <c:v>25.023177926709764</c:v>
                </c:pt>
                <c:pt idx="6">
                  <c:v>1.6951637566355728</c:v>
                </c:pt>
                <c:pt idx="7">
                  <c:v>29.620040412833845</c:v>
                </c:pt>
                <c:pt idx="8">
                  <c:v>-1.071786112633454</c:v>
                </c:pt>
                <c:pt idx="9">
                  <c:v>-1.5736953041085897</c:v>
                </c:pt>
                <c:pt idx="10">
                  <c:v>12.407956818192446</c:v>
                </c:pt>
                <c:pt idx="11">
                  <c:v>-1.6571558486216702</c:v>
                </c:pt>
                <c:pt idx="12">
                  <c:v>-12.345954280125962</c:v>
                </c:pt>
                <c:pt idx="13">
                  <c:v>3.2176158507041102</c:v>
                </c:pt>
                <c:pt idx="14">
                  <c:v>2.1029641690937382</c:v>
                </c:pt>
                <c:pt idx="15">
                  <c:v>-1.1213564306740267</c:v>
                </c:pt>
                <c:pt idx="16">
                  <c:v>5.7318735233536344</c:v>
                </c:pt>
                <c:pt idx="17">
                  <c:v>19.382057540166841</c:v>
                </c:pt>
                <c:pt idx="18">
                  <c:v>-2.023186230924793</c:v>
                </c:pt>
                <c:pt idx="19">
                  <c:v>-0.36615084524974595</c:v>
                </c:pt>
                <c:pt idx="20">
                  <c:v>-3.8153023475758232</c:v>
                </c:pt>
                <c:pt idx="21">
                  <c:v>7.5844924281776684</c:v>
                </c:pt>
                <c:pt idx="22">
                  <c:v>1.5548092300521752</c:v>
                </c:pt>
                <c:pt idx="23">
                  <c:v>5.440590698570702E-2</c:v>
                </c:pt>
                <c:pt idx="24">
                  <c:v>23.153479787287285</c:v>
                </c:pt>
                <c:pt idx="25">
                  <c:v>-28.458630611026166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7.5232146753737625</c:v>
                </c:pt>
                <c:pt idx="1">
                  <c:v>8.7079022901458281</c:v>
                </c:pt>
                <c:pt idx="2">
                  <c:v>8.1454349830597454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3.4926199725691705</c:v>
                </c:pt>
                <c:pt idx="1">
                  <c:v>3.5539314277094505</c:v>
                </c:pt>
                <c:pt idx="2">
                  <c:v>3.9345809784871748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1.5044212325177402</c:v>
                </c:pt>
                <c:pt idx="1">
                  <c:v>1.8363352109179036</c:v>
                </c:pt>
                <c:pt idx="2">
                  <c:v>1.7847286445788284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1.6402588617859017</c:v>
                </c:pt>
                <c:pt idx="1">
                  <c:v>1.842091541485926</c:v>
                </c:pt>
                <c:pt idx="2">
                  <c:v>3.1166499611060412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1.3034714072002864</c:v>
                </c:pt>
                <c:pt idx="1">
                  <c:v>1.2927437631694412</c:v>
                </c:pt>
                <c:pt idx="2">
                  <c:v>1.1488072620235565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2.2448165800709035</c:v>
                </c:pt>
                <c:pt idx="1">
                  <c:v>2.2352965171871459</c:v>
                </c:pt>
                <c:pt idx="2">
                  <c:v>1.9996941127218417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6.3691751495647413</c:v>
                </c:pt>
                <c:pt idx="1">
                  <c:v>6.7335236117340544</c:v>
                </c:pt>
                <c:pt idx="2">
                  <c:v>6.8384479906142932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8.4206873369587676</c:v>
                </c:pt>
                <c:pt idx="1">
                  <c:v>8.2018126616352856</c:v>
                </c:pt>
                <c:pt idx="2">
                  <c:v>7.5329172931058928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2.4936905995318659</c:v>
                </c:pt>
                <c:pt idx="1">
                  <c:v>2.1546495899146385</c:v>
                </c:pt>
                <c:pt idx="2">
                  <c:v>1.4131110166232657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7.3546330624359317</c:v>
                </c:pt>
                <c:pt idx="1">
                  <c:v>7.098044662872967</c:v>
                </c:pt>
                <c:pt idx="2">
                  <c:v>7.5080461065259136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2.5322402463125999</c:v>
                </c:pt>
                <c:pt idx="1">
                  <c:v>2.4611139067376935</c:v>
                </c:pt>
                <c:pt idx="2">
                  <c:v>2.1879093349498291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0.11645585641947367</c:v>
                </c:pt>
                <c:pt idx="1">
                  <c:v>0.11524502955842818</c:v>
                </c:pt>
                <c:pt idx="2">
                  <c:v>8.9558329207891627E-2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6.5881895445667249</c:v>
                </c:pt>
                <c:pt idx="1">
                  <c:v>5.9832014797300959</c:v>
                </c:pt>
                <c:pt idx="2">
                  <c:v>5.3714256975948862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1.4622965040633313</c:v>
                </c:pt>
                <c:pt idx="1">
                  <c:v>1.5456631024742935</c:v>
                </c:pt>
                <c:pt idx="2">
                  <c:v>1.7947464417945529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1.6934789707977147</c:v>
                </c:pt>
                <c:pt idx="1">
                  <c:v>1.4543778438218988</c:v>
                </c:pt>
                <c:pt idx="2">
                  <c:v>1.423587916938001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3.5054297737515818</c:v>
                </c:pt>
                <c:pt idx="1">
                  <c:v>3.1477916655557769</c:v>
                </c:pt>
                <c:pt idx="2">
                  <c:v>2.9238729390759226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5.5892240451410942</c:v>
                </c:pt>
                <c:pt idx="1">
                  <c:v>6.3294162839093007</c:v>
                </c:pt>
                <c:pt idx="2">
                  <c:v>8.3407013616253955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3.6654160456793163</c:v>
                </c:pt>
                <c:pt idx="1">
                  <c:v>4.1898707369061814</c:v>
                </c:pt>
                <c:pt idx="2">
                  <c:v>4.0547724588809402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4.3620480677861231</c:v>
                </c:pt>
                <c:pt idx="1">
                  <c:v>4.7111272473961865</c:v>
                </c:pt>
                <c:pt idx="2">
                  <c:v>4.4767225387687448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5.931738048189021</c:v>
                </c:pt>
                <c:pt idx="1">
                  <c:v>7.1502013861659313</c:v>
                </c:pt>
                <c:pt idx="2">
                  <c:v>7.8244328521972424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1.1449402740254429</c:v>
                </c:pt>
                <c:pt idx="1">
                  <c:v>0.94306212648323817</c:v>
                </c:pt>
                <c:pt idx="2">
                  <c:v>1.0280566632672898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3.4466464747451839</c:v>
                </c:pt>
                <c:pt idx="1">
                  <c:v>3.0361948771174099</c:v>
                </c:pt>
                <c:pt idx="2">
                  <c:v>2.9176235789891662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3.4959976693818353</c:v>
                </c:pt>
                <c:pt idx="1">
                  <c:v>3.0371468935023</c:v>
                </c:pt>
                <c:pt idx="2">
                  <c:v>2.7653348267677353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2.3163116401732298</c:v>
                </c:pt>
                <c:pt idx="1">
                  <c:v>1.8925575318394949</c:v>
                </c:pt>
                <c:pt idx="2">
                  <c:v>2.0286704609191588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1.5274201838320696</c:v>
                </c:pt>
                <c:pt idx="1">
                  <c:v>1.1729487019792615</c:v>
                </c:pt>
                <c:pt idx="2">
                  <c:v>2.1884603357096895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10.275177777126174</c:v>
                </c:pt>
                <c:pt idx="1">
                  <c:v>9.1737499100498763</c:v>
                </c:pt>
                <c:pt idx="2">
                  <c:v>7.1617059144669817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-5.3051508237388703</c:v>
                </c:pt>
                <c:pt idx="1">
                  <c:v>1.6092151370378787</c:v>
                </c:pt>
                <c:pt idx="2">
                  <c:v>3.7691900806018452</c:v>
                </c:pt>
                <c:pt idx="3">
                  <c:v>16.992720463992299</c:v>
                </c:pt>
                <c:pt idx="4">
                  <c:v>9.9310971124774596</c:v>
                </c:pt>
                <c:pt idx="5">
                  <c:v>-14.003110128747636</c:v>
                </c:pt>
                <c:pt idx="6">
                  <c:v>41.07767957091977</c:v>
                </c:pt>
                <c:pt idx="7">
                  <c:v>82.652675552461176</c:v>
                </c:pt>
                <c:pt idx="8">
                  <c:v>14.745683034995039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88.864518132607174</c:v>
                </c:pt>
                <c:pt idx="1">
                  <c:v>45.715540247452005</c:v>
                </c:pt>
                <c:pt idx="2">
                  <c:v>70.135978632468664</c:v>
                </c:pt>
                <c:pt idx="3">
                  <c:v>122.87810324719632</c:v>
                </c:pt>
                <c:pt idx="4">
                  <c:v>87.014969941899381</c:v>
                </c:pt>
                <c:pt idx="5">
                  <c:v>86.882298508788452</c:v>
                </c:pt>
                <c:pt idx="6">
                  <c:v>178.30930498696713</c:v>
                </c:pt>
                <c:pt idx="7">
                  <c:v>304.5428251727584</c:v>
                </c:pt>
                <c:pt idx="8">
                  <c:v>140.1804732596184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1.3497596692027116</c:v>
                </c:pt>
                <c:pt idx="1">
                  <c:v>13.395923365792314</c:v>
                </c:pt>
                <c:pt idx="2">
                  <c:v>51.925301003833724</c:v>
                </c:pt>
                <c:pt idx="3">
                  <c:v>3.5025392742598171</c:v>
                </c:pt>
                <c:pt idx="4">
                  <c:v>2.2016573476578287</c:v>
                </c:pt>
                <c:pt idx="5">
                  <c:v>25.023177926709764</c:v>
                </c:pt>
                <c:pt idx="6">
                  <c:v>1.6951637566355728</c:v>
                </c:pt>
                <c:pt idx="7">
                  <c:v>29.620040412833845</c:v>
                </c:pt>
                <c:pt idx="8">
                  <c:v>-1.071786112633454</c:v>
                </c:pt>
                <c:pt idx="9">
                  <c:v>-1.5736953041085897</c:v>
                </c:pt>
                <c:pt idx="10">
                  <c:v>12.407956818192446</c:v>
                </c:pt>
                <c:pt idx="11">
                  <c:v>-1.6571558486216702</c:v>
                </c:pt>
                <c:pt idx="12">
                  <c:v>-12.345954280125962</c:v>
                </c:pt>
                <c:pt idx="13">
                  <c:v>3.2176158507041102</c:v>
                </c:pt>
                <c:pt idx="14">
                  <c:v>2.1029641690937382</c:v>
                </c:pt>
                <c:pt idx="15">
                  <c:v>-1.1213564306740267</c:v>
                </c:pt>
                <c:pt idx="16">
                  <c:v>5.7318735233536344</c:v>
                </c:pt>
                <c:pt idx="17">
                  <c:v>19.382057540166841</c:v>
                </c:pt>
                <c:pt idx="18">
                  <c:v>-2.023186230924793</c:v>
                </c:pt>
                <c:pt idx="19">
                  <c:v>-0.36615084524974595</c:v>
                </c:pt>
                <c:pt idx="20">
                  <c:v>-3.8153023475758232</c:v>
                </c:pt>
                <c:pt idx="21">
                  <c:v>7.5844924281776684</c:v>
                </c:pt>
                <c:pt idx="22">
                  <c:v>1.5548092300521752</c:v>
                </c:pt>
                <c:pt idx="23">
                  <c:v>5.440590698570702E-2</c:v>
                </c:pt>
                <c:pt idx="24">
                  <c:v>23.153479787287285</c:v>
                </c:pt>
                <c:pt idx="25">
                  <c:v>-28.458630611026166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84.16371426206193</c:v>
                </c:pt>
                <c:pt idx="1">
                  <c:v>56.016758997556437</c:v>
                </c:pt>
                <c:pt idx="2">
                  <c:v>111.038365468856</c:v>
                </c:pt>
                <c:pt idx="3">
                  <c:v>47.383971379315803</c:v>
                </c:pt>
                <c:pt idx="4">
                  <c:v>48.969648473006721</c:v>
                </c:pt>
                <c:pt idx="5">
                  <c:v>97.150839851579832</c:v>
                </c:pt>
                <c:pt idx="6">
                  <c:v>16.203103584807867</c:v>
                </c:pt>
                <c:pt idx="7">
                  <c:v>62.694567059043756</c:v>
                </c:pt>
                <c:pt idx="8">
                  <c:v>6.8908911538288091</c:v>
                </c:pt>
                <c:pt idx="9">
                  <c:v>17.3175843424278</c:v>
                </c:pt>
                <c:pt idx="10">
                  <c:v>75.203158846858955</c:v>
                </c:pt>
                <c:pt idx="11">
                  <c:v>80.078133762910213</c:v>
                </c:pt>
                <c:pt idx="12">
                  <c:v>6.8041647458782393</c:v>
                </c:pt>
                <c:pt idx="13">
                  <c:v>14.197745856435109</c:v>
                </c:pt>
                <c:pt idx="14">
                  <c:v>25.384703343475596</c:v>
                </c:pt>
                <c:pt idx="15">
                  <c:v>24.120081756081436</c:v>
                </c:pt>
                <c:pt idx="16">
                  <c:v>23.312438985907239</c:v>
                </c:pt>
                <c:pt idx="17">
                  <c:v>101.19834139812828</c:v>
                </c:pt>
                <c:pt idx="18">
                  <c:v>21.145043112269907</c:v>
                </c:pt>
                <c:pt idx="19">
                  <c:v>0.53471873679813875</c:v>
                </c:pt>
                <c:pt idx="20">
                  <c:v>46.79836019261456</c:v>
                </c:pt>
                <c:pt idx="21">
                  <c:v>23.337618439854111</c:v>
                </c:pt>
                <c:pt idx="22">
                  <c:v>13.038787390090567</c:v>
                </c:pt>
                <c:pt idx="23">
                  <c:v>32.676752857361443</c:v>
                </c:pt>
                <c:pt idx="24">
                  <c:v>40.571576715587724</c:v>
                </c:pt>
                <c:pt idx="25">
                  <c:v>48.292941417019449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44960.560671296298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automation/Data/Results/Workbooks/LEPs/SO_LEP/SO_LEP_Database.Main.xlsx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South East</v>
      </c>
      <c r="L1" s="19" t="str">
        <f>CONCATENATE("Industry Table 1.1  Employment by Industry Sector (SIC 2007), ",B$5,"-",F$5,", ",Info!B5)</f>
        <v>Industry Table 1.1  Employment by Industry Sector (SIC 2007), 2015-2035, South East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43.256000000000007</v>
      </c>
      <c r="N5" s="11">
        <f t="shared" si="1"/>
        <v>50.720000000000034</v>
      </c>
      <c r="O5" s="11">
        <f t="shared" si="1"/>
        <v>40.797999999999917</v>
      </c>
      <c r="P5" s="11">
        <f t="shared" si="1"/>
        <v>42.214999999999975</v>
      </c>
      <c r="Q5" s="11">
        <f t="shared" si="1"/>
        <v>43.915000000000035</v>
      </c>
      <c r="R5" s="40">
        <f t="shared" ref="R5:R10" si="2">IF(D$5-B$5 &lt;&gt; 0,(EXP(LN(D7/B7)/(D$5-B$5))-1)*100,0)</f>
        <v>-1.1632392725525409</v>
      </c>
      <c r="S5" s="40">
        <f t="shared" si="0"/>
        <v>0.49202573586761833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115.94699999999999</v>
      </c>
      <c r="N6" s="11">
        <f t="shared" si="1"/>
        <v>119.90700000000001</v>
      </c>
      <c r="O6" s="11">
        <f t="shared" si="1"/>
        <v>117.71299999999991</v>
      </c>
      <c r="P6" s="11">
        <f t="shared" si="1"/>
        <v>112.6690000000001</v>
      </c>
      <c r="Q6" s="11">
        <f t="shared" si="1"/>
        <v>101.48600000000015</v>
      </c>
      <c r="R6" s="40">
        <f t="shared" si="2"/>
        <v>0.30278283040563458</v>
      </c>
      <c r="S6" s="40">
        <f t="shared" si="0"/>
        <v>-0.98398421866270347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43.256000000000007</v>
      </c>
      <c r="C7" s="11">
        <f t="array" ref="C7:C12">MMULT(aggregation!$B$3:$W$8,'Ind T2'!C5:C26)</f>
        <v>50.720000000000034</v>
      </c>
      <c r="D7" s="11">
        <f t="array" ref="D7:D12">MMULT(aggregation!$B$3:$W$8,'Ind T2'!D5:D26)</f>
        <v>40.797999999999917</v>
      </c>
      <c r="E7" s="11">
        <f t="array" ref="E7:E12">MMULT(aggregation!$B$3:$W$8,'Ind T2'!E5:E26)</f>
        <v>42.214999999999975</v>
      </c>
      <c r="F7" s="11">
        <f t="array" ref="F7:F12">MMULT(aggregation!$B$3:$W$8,'Ind T2'!F5:F26)</f>
        <v>43.915000000000035</v>
      </c>
      <c r="G7" s="11"/>
      <c r="H7" s="11">
        <f>F7-D7</f>
        <v>3.1170000000001181</v>
      </c>
      <c r="I7" s="11">
        <f t="array" ref="I7:I12">MMULT(aggregation!$B$3:$W$8,'RD T1'!AB7:AB28)</f>
        <v>19.930799524499239</v>
      </c>
      <c r="J7" s="11">
        <f>SUM(H7:I7)</f>
        <v>23.047799524499357</v>
      </c>
      <c r="K7" s="11"/>
      <c r="L7" t="str">
        <f t="shared" si="1"/>
        <v>Construction</v>
      </c>
      <c r="M7" s="11">
        <f t="shared" si="1"/>
        <v>156.88900000000041</v>
      </c>
      <c r="N7" s="11">
        <f t="shared" si="1"/>
        <v>171.66100000000043</v>
      </c>
      <c r="O7" s="11">
        <f t="shared" si="1"/>
        <v>189.16200000000023</v>
      </c>
      <c r="P7" s="11">
        <f t="shared" si="1"/>
        <v>206.10499999999976</v>
      </c>
      <c r="Q7" s="11">
        <f t="shared" si="1"/>
        <v>227.98799999999994</v>
      </c>
      <c r="R7" s="40">
        <f>IF(D$5-B$5 &lt;&gt; 0,(EXP(LN(D9/B9)/(D$5-B$5))-1)*100,0)</f>
        <v>3.8121726780528498</v>
      </c>
      <c r="S7" s="40">
        <f t="shared" si="0"/>
        <v>1.2523720131033311</v>
      </c>
    </row>
    <row r="8" spans="1:19" x14ac:dyDescent="0.2">
      <c r="A8" t="str">
        <f>name!C5</f>
        <v>Manufacturing</v>
      </c>
      <c r="B8" s="11">
        <v>115.94699999999999</v>
      </c>
      <c r="C8" s="11">
        <v>119.90700000000001</v>
      </c>
      <c r="D8" s="11">
        <v>117.71299999999991</v>
      </c>
      <c r="E8" s="11">
        <v>112.6690000000001</v>
      </c>
      <c r="F8" s="11">
        <v>101.48600000000015</v>
      </c>
      <c r="G8" s="11"/>
      <c r="H8" s="11">
        <f t="shared" ref="H8:H12" si="3">F8-D8</f>
        <v>-16.226999999999762</v>
      </c>
      <c r="I8" s="11">
        <v>46.642552576227452</v>
      </c>
      <c r="J8" s="11">
        <f t="shared" ref="J8:J12" si="4">SUM(H8:I8)</f>
        <v>30.415552576227689</v>
      </c>
      <c r="K8" s="11"/>
      <c r="L8" t="str">
        <f t="shared" si="1"/>
        <v>Trade, accomod. and transport</v>
      </c>
      <c r="M8" s="11">
        <f t="shared" si="1"/>
        <v>522.0439999999993</v>
      </c>
      <c r="N8" s="11">
        <f t="shared" si="1"/>
        <v>552.05000000000052</v>
      </c>
      <c r="O8" s="11">
        <f t="shared" si="1"/>
        <v>538.85900000000038</v>
      </c>
      <c r="P8" s="11">
        <f t="shared" si="1"/>
        <v>554.63099999999963</v>
      </c>
      <c r="Q8" s="11">
        <f t="shared" si="1"/>
        <v>579.55000000000007</v>
      </c>
      <c r="R8" s="40">
        <f t="shared" si="2"/>
        <v>0.63605560926769389</v>
      </c>
      <c r="S8" s="40">
        <f t="shared" si="0"/>
        <v>0.48649957960218426</v>
      </c>
    </row>
    <row r="9" spans="1:19" x14ac:dyDescent="0.2">
      <c r="A9" t="str">
        <f>name!C6</f>
        <v>Construction</v>
      </c>
      <c r="B9" s="11">
        <v>156.88900000000041</v>
      </c>
      <c r="C9" s="11">
        <v>171.66100000000043</v>
      </c>
      <c r="D9" s="11">
        <v>189.16200000000023</v>
      </c>
      <c r="E9" s="11">
        <v>206.10499999999976</v>
      </c>
      <c r="F9" s="11">
        <v>227.98799999999994</v>
      </c>
      <c r="G9" s="11"/>
      <c r="H9" s="11">
        <f t="shared" si="3"/>
        <v>38.825999999999709</v>
      </c>
      <c r="I9" s="11">
        <v>87.20748507330778</v>
      </c>
      <c r="J9" s="11">
        <f t="shared" si="4"/>
        <v>126.03348507330749</v>
      </c>
      <c r="K9" s="11"/>
      <c r="L9" t="str">
        <f t="shared" si="1"/>
        <v>Business and other services</v>
      </c>
      <c r="M9" s="11">
        <f t="shared" si="1"/>
        <v>561.17099999999971</v>
      </c>
      <c r="N9" s="11">
        <f t="shared" si="1"/>
        <v>578.3860000000011</v>
      </c>
      <c r="O9" s="11">
        <f t="shared" si="1"/>
        <v>564.69700000000012</v>
      </c>
      <c r="P9" s="11">
        <f t="shared" si="1"/>
        <v>581.56399999999962</v>
      </c>
      <c r="Q9" s="11">
        <f t="shared" si="1"/>
        <v>615.07199999999989</v>
      </c>
      <c r="R9" s="40">
        <f t="shared" si="2"/>
        <v>0.12535114292073768</v>
      </c>
      <c r="S9" s="40">
        <f t="shared" si="0"/>
        <v>0.57129255399914758</v>
      </c>
    </row>
    <row r="10" spans="1:19" x14ac:dyDescent="0.2">
      <c r="A10" t="str">
        <f>name!C7</f>
        <v>Trade, accomod. and transport</v>
      </c>
      <c r="B10" s="11">
        <v>522.0439999999993</v>
      </c>
      <c r="C10" s="11">
        <v>552.05000000000052</v>
      </c>
      <c r="D10" s="11">
        <v>538.85900000000038</v>
      </c>
      <c r="E10" s="11">
        <v>554.63099999999963</v>
      </c>
      <c r="F10" s="11">
        <v>579.55000000000007</v>
      </c>
      <c r="G10" s="11"/>
      <c r="H10" s="11">
        <f t="shared" si="3"/>
        <v>40.69099999999969</v>
      </c>
      <c r="I10" s="11">
        <v>260.27981216130735</v>
      </c>
      <c r="J10" s="11">
        <f t="shared" si="4"/>
        <v>300.97081216130704</v>
      </c>
      <c r="K10" s="11"/>
      <c r="L10" t="str">
        <f t="shared" si="1"/>
        <v>Non-marketed services</v>
      </c>
      <c r="M10" s="11">
        <f t="shared" si="1"/>
        <v>489.69199999999989</v>
      </c>
      <c r="N10" s="11">
        <f t="shared" si="1"/>
        <v>509.12499999999994</v>
      </c>
      <c r="O10" s="11">
        <f t="shared" si="1"/>
        <v>502.32999999999993</v>
      </c>
      <c r="P10" s="11">
        <f t="shared" si="1"/>
        <v>517.70900000000029</v>
      </c>
      <c r="Q10" s="11">
        <f t="shared" si="1"/>
        <v>537.0179999999998</v>
      </c>
      <c r="R10" s="40">
        <f t="shared" si="2"/>
        <v>0.51091377978798036</v>
      </c>
      <c r="S10" s="40">
        <f t="shared" si="0"/>
        <v>0.44615458088592685</v>
      </c>
    </row>
    <row r="11" spans="1:19" x14ac:dyDescent="0.2">
      <c r="A11" t="str">
        <f>name!C8</f>
        <v>Business and other services</v>
      </c>
      <c r="B11" s="11">
        <v>561.17099999999971</v>
      </c>
      <c r="C11" s="11">
        <v>578.3860000000011</v>
      </c>
      <c r="D11" s="11">
        <v>564.69700000000012</v>
      </c>
      <c r="E11" s="11">
        <v>581.56399999999962</v>
      </c>
      <c r="F11" s="11">
        <v>615.07199999999989</v>
      </c>
      <c r="G11" s="11"/>
      <c r="H11" s="11">
        <f t="shared" si="3"/>
        <v>50.374999999999773</v>
      </c>
      <c r="I11" s="11">
        <v>282.01109826113691</v>
      </c>
      <c r="J11" s="11">
        <f t="shared" si="4"/>
        <v>332.38609826113668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489.69199999999989</v>
      </c>
      <c r="C12" s="11">
        <v>509.12499999999994</v>
      </c>
      <c r="D12" s="11">
        <v>502.32999999999993</v>
      </c>
      <c r="E12" s="11">
        <v>517.70900000000029</v>
      </c>
      <c r="F12" s="11">
        <v>537.0179999999998</v>
      </c>
      <c r="G12" s="11"/>
      <c r="H12" s="11">
        <f t="shared" si="3"/>
        <v>34.687999999999874</v>
      </c>
      <c r="I12" s="11">
        <v>276.98226453327823</v>
      </c>
      <c r="J12" s="11">
        <f t="shared" si="4"/>
        <v>311.6702645332781</v>
      </c>
      <c r="K12" s="11"/>
      <c r="L12" s="24" t="str">
        <f t="shared" ref="L12:Q12" si="5">A14</f>
        <v>All industries</v>
      </c>
      <c r="M12" s="34">
        <f t="shared" si="5"/>
        <v>1888.9989999999993</v>
      </c>
      <c r="N12" s="34">
        <f t="shared" si="5"/>
        <v>1981.849000000002</v>
      </c>
      <c r="O12" s="34">
        <f t="shared" si="5"/>
        <v>1953.5590000000004</v>
      </c>
      <c r="P12" s="34">
        <f t="shared" si="5"/>
        <v>2014.8929999999993</v>
      </c>
      <c r="Q12" s="34">
        <f t="shared" si="5"/>
        <v>2105.0289999999995</v>
      </c>
      <c r="R12" s="43">
        <f>IF(D$5-B$5 &lt;&gt; 0,(EXP(LN(D14/B14)/(D$5-B$5))-1)*100,0)</f>
        <v>0.67437932790050947</v>
      </c>
      <c r="S12" s="43">
        <f>F41</f>
        <v>0.4990840058880508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1888.9989999999993</v>
      </c>
      <c r="C14" s="34">
        <f t="shared" ref="C14:F14" si="6">SUM(C7:C12)</f>
        <v>1981.849000000002</v>
      </c>
      <c r="D14" s="34">
        <f t="shared" si="6"/>
        <v>1953.5590000000004</v>
      </c>
      <c r="E14" s="34">
        <f t="shared" si="6"/>
        <v>2014.8929999999993</v>
      </c>
      <c r="F14" s="34">
        <f t="shared" si="6"/>
        <v>2105.0289999999995</v>
      </c>
      <c r="G14" s="34"/>
      <c r="H14" s="34">
        <f>SUM(H7:H12)</f>
        <v>151.4699999999994</v>
      </c>
      <c r="I14" s="34">
        <f>SUM(I7:I12)</f>
        <v>973.05401212975698</v>
      </c>
      <c r="J14" s="34">
        <f t="shared" ref="J14" si="7">SUM(J7:J12)</f>
        <v>1124.5240121297563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2.2898900422922415</v>
      </c>
      <c r="C20" s="18">
        <f t="shared" si="8"/>
        <v>2.5592262579036031</v>
      </c>
      <c r="D20" s="18">
        <f t="shared" si="8"/>
        <v>2.0883935422477595</v>
      </c>
      <c r="E20" s="18">
        <f t="shared" si="8"/>
        <v>2.095148476867009</v>
      </c>
      <c r="F20" s="18">
        <f t="shared" si="8"/>
        <v>2.0861945369873784</v>
      </c>
      <c r="G20" s="351"/>
      <c r="H20" s="40">
        <f>IF(D7&gt;0,(H7/D7)*100,0)</f>
        <v>7.6400803960981536</v>
      </c>
      <c r="I20" s="40">
        <f>IF(D7&gt;0,(I7/D7)*100,0)</f>
        <v>48.852393559731553</v>
      </c>
      <c r="J20" s="40">
        <f>IF(D7&gt;0,(J7/D7)*100,0)</f>
        <v>56.492473955829702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6.1380127781962841</v>
      </c>
      <c r="C21" s="18">
        <f t="shared" si="8"/>
        <v>6.0502591267044004</v>
      </c>
      <c r="D21" s="18">
        <f t="shared" si="8"/>
        <v>6.025566670881191</v>
      </c>
      <c r="E21" s="18">
        <f t="shared" si="8"/>
        <v>5.5918105824974393</v>
      </c>
      <c r="F21" s="18">
        <f t="shared" si="8"/>
        <v>4.8211212292087264</v>
      </c>
      <c r="G21" s="351"/>
      <c r="H21" s="40">
        <f t="shared" ref="H21:H25" si="9">IF(D8&gt;0,(H8/D8)*100,0)</f>
        <v>-13.785223382294031</v>
      </c>
      <c r="I21" s="40">
        <f t="shared" ref="I21:I25" si="10">IF(D8&gt;0,(I8/D8)*100,0)</f>
        <v>39.623960459955562</v>
      </c>
      <c r="J21" s="40">
        <f t="shared" ref="J21:J27" si="11">IF(D8&gt;0,(J8/D8)*100,0)</f>
        <v>25.838737077661527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8.3054040790916499</v>
      </c>
      <c r="C22" s="18">
        <f t="shared" si="8"/>
        <v>8.6616588852127609</v>
      </c>
      <c r="D22" s="18">
        <f t="shared" si="8"/>
        <v>9.6829427726523836</v>
      </c>
      <c r="E22" s="18">
        <f t="shared" si="8"/>
        <v>10.229079162020009</v>
      </c>
      <c r="F22" s="18">
        <f t="shared" si="8"/>
        <v>10.830634637337537</v>
      </c>
      <c r="G22" s="351"/>
      <c r="H22" s="40">
        <f t="shared" si="9"/>
        <v>20.525264059377495</v>
      </c>
      <c r="I22" s="40">
        <f t="shared" si="10"/>
        <v>46.102010484826586</v>
      </c>
      <c r="J22" s="40">
        <f t="shared" si="11"/>
        <v>66.627274544204084</v>
      </c>
      <c r="K22" s="351"/>
    </row>
    <row r="23" spans="1:12" x14ac:dyDescent="0.2">
      <c r="A23" t="str">
        <f>$A$10</f>
        <v>Trade, accomod. and transport</v>
      </c>
      <c r="B23" s="18">
        <f t="shared" si="8"/>
        <v>27.636012512447039</v>
      </c>
      <c r="C23" s="18">
        <f t="shared" si="8"/>
        <v>27.855300782249305</v>
      </c>
      <c r="D23" s="18">
        <f t="shared" si="8"/>
        <v>27.583451536401011</v>
      </c>
      <c r="E23" s="18">
        <f t="shared" si="8"/>
        <v>27.526573371389933</v>
      </c>
      <c r="F23" s="18">
        <f t="shared" si="8"/>
        <v>27.531687211910157</v>
      </c>
      <c r="G23" s="351"/>
      <c r="H23" s="40">
        <f t="shared" si="9"/>
        <v>7.5513260426196203</v>
      </c>
      <c r="I23" s="40">
        <f t="shared" si="10"/>
        <v>48.302025606198868</v>
      </c>
      <c r="J23" s="40">
        <f t="shared" si="11"/>
        <v>55.853351648818496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29.707321179100671</v>
      </c>
      <c r="C24" s="18">
        <f t="shared" si="8"/>
        <v>29.184160851810631</v>
      </c>
      <c r="D24" s="18">
        <f t="shared" si="8"/>
        <v>28.906063241499229</v>
      </c>
      <c r="E24" s="18">
        <f t="shared" si="8"/>
        <v>28.863269662458496</v>
      </c>
      <c r="F24" s="18">
        <f t="shared" si="8"/>
        <v>29.219169902172371</v>
      </c>
      <c r="G24" s="351"/>
      <c r="H24" s="40">
        <f t="shared" si="9"/>
        <v>8.9207132320518365</v>
      </c>
      <c r="I24" s="40">
        <f t="shared" si="10"/>
        <v>49.940250835605084</v>
      </c>
      <c r="J24" s="40">
        <f t="shared" si="11"/>
        <v>58.860964067656916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25.923359408872109</v>
      </c>
      <c r="C25" s="18">
        <f t="shared" si="8"/>
        <v>25.689394096119301</v>
      </c>
      <c r="D25" s="18">
        <f t="shared" si="8"/>
        <v>25.713582236318423</v>
      </c>
      <c r="E25" s="18">
        <f t="shared" si="8"/>
        <v>25.694118744767113</v>
      </c>
      <c r="F25" s="18">
        <f t="shared" si="8"/>
        <v>25.511192482383848</v>
      </c>
      <c r="G25" s="351"/>
      <c r="H25" s="40">
        <f t="shared" si="9"/>
        <v>6.9054207393545841</v>
      </c>
      <c r="I25" s="40">
        <f t="shared" si="10"/>
        <v>55.139502823498155</v>
      </c>
      <c r="J25" s="40">
        <f t="shared" si="11"/>
        <v>62.044923562852738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7.753541101138965</v>
      </c>
      <c r="I27" s="43">
        <f>IF(D14&gt;0,(I14/D14)*100,0)</f>
        <v>49.809297396687626</v>
      </c>
      <c r="J27" s="43">
        <f t="shared" si="11"/>
        <v>57.562838497826583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South East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4.0598563596555115</v>
      </c>
      <c r="C34" s="18">
        <f t="shared" si="12"/>
        <v>-19.562302839116942</v>
      </c>
      <c r="D34" s="18">
        <f t="shared" si="12"/>
        <v>0.68518769331193941</v>
      </c>
      <c r="E34" s="18">
        <f t="shared" si="12"/>
        <v>0.39558376771440251</v>
      </c>
      <c r="F34" s="18">
        <f t="shared" ref="F34:F39" si="13">IF(F$5-D$5 &lt;&gt; 0,(EXP(LN(F7/D7)/(F$5-D$5))-1)*100,0)</f>
        <v>0.49202573586761833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0.84311567242303376</v>
      </c>
      <c r="C35" s="18">
        <f t="shared" si="12"/>
        <v>-1.8297513906611829</v>
      </c>
      <c r="D35" s="18">
        <f t="shared" si="12"/>
        <v>-0.87207798268386094</v>
      </c>
      <c r="E35" s="18">
        <f t="shared" si="12"/>
        <v>-1.0398899533217709</v>
      </c>
      <c r="F35" s="18">
        <f t="shared" si="13"/>
        <v>-0.98398421866270347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2.2750700967663962</v>
      </c>
      <c r="C36" s="18">
        <f t="shared" si="12"/>
        <v>10.195093818630774</v>
      </c>
      <c r="D36" s="18">
        <f t="shared" si="12"/>
        <v>1.730440752336837</v>
      </c>
      <c r="E36" s="18">
        <f t="shared" si="12"/>
        <v>1.014180787290675</v>
      </c>
      <c r="F36" s="18">
        <f t="shared" si="13"/>
        <v>1.2523720131033311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1.4069746761308899</v>
      </c>
      <c r="C37" s="18">
        <f t="shared" si="12"/>
        <v>-2.3894574766778587</v>
      </c>
      <c r="D37" s="18">
        <f>IF(E$5-D$5 &lt;&gt; 0,(EXP(LN(E10/D10)/(E$5-D$5))-1)*100,0)</f>
        <v>0.57864947801014033</v>
      </c>
      <c r="E37" s="18">
        <f t="shared" si="12"/>
        <v>0.44045629554629873</v>
      </c>
      <c r="F37" s="18">
        <f t="shared" si="13"/>
        <v>0.48649957960218426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0.75825515299863255</v>
      </c>
      <c r="C38" s="18">
        <f t="shared" si="12"/>
        <v>-2.3667585314998907</v>
      </c>
      <c r="D38" s="18">
        <f t="shared" si="12"/>
        <v>0.59037029644395389</v>
      </c>
      <c r="E38" s="18">
        <f t="shared" si="12"/>
        <v>0.56175503966022777</v>
      </c>
      <c r="F38" s="18">
        <f t="shared" si="13"/>
        <v>0.57129255399914758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0.97767188637623015</v>
      </c>
      <c r="C39" s="18">
        <f t="shared" si="12"/>
        <v>-1.3346427694574059</v>
      </c>
      <c r="D39" s="18">
        <f t="shared" si="12"/>
        <v>0.60494311689305302</v>
      </c>
      <c r="E39" s="18">
        <f t="shared" si="12"/>
        <v>0.36685432082184111</v>
      </c>
      <c r="F39" s="18">
        <f t="shared" si="13"/>
        <v>0.44615458088592685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1.2068035184746639</v>
      </c>
      <c r="C41" s="18">
        <f>IF(D$5-C$5 &lt;&gt; 0,(EXP(LN(D14/C14)/(D$5-C$5))-1)*100,0)</f>
        <v>-1.4274548666422859</v>
      </c>
      <c r="D41" s="18">
        <f>IF(E$5-D$5 &lt;&gt; 0,(EXP(LN(E14/D14)/(E$5-D$5))-1)*100,0)</f>
        <v>0.6201803035188469</v>
      </c>
      <c r="E41" s="18">
        <f>IF(F$5-E$5 &lt;&gt; 0,(EXP(LN(F14/E14)/(F$5-E$5))-1)*100,0)</f>
        <v>0.4385905202724194</v>
      </c>
      <c r="F41" s="18">
        <f>IF(F$5-D$5 &lt;&gt; 0,(EXP(LN(F14/D14)/(F$5-D$5))-1)*100,0)</f>
        <v>0.4990840058880508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7.4640000000000271</v>
      </c>
      <c r="C45" s="27">
        <f>D7-C7</f>
        <v>-9.9220000000001178</v>
      </c>
      <c r="D45" s="27">
        <f>E7-D7</f>
        <v>1.4170000000000584</v>
      </c>
      <c r="E45" s="27">
        <f>F7-E7</f>
        <v>1.7000000000000597</v>
      </c>
      <c r="F45" s="27">
        <f>F7-D7</f>
        <v>3.1170000000001181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3.9600000000000222</v>
      </c>
      <c r="C46" s="27">
        <f>D8-C8</f>
        <v>-2.1940000000001021</v>
      </c>
      <c r="D46" s="27">
        <f t="shared" si="14"/>
        <v>-5.0439999999998122</v>
      </c>
      <c r="E46" s="27">
        <f t="shared" si="14"/>
        <v>-11.18299999999995</v>
      </c>
      <c r="F46" s="27">
        <f t="shared" ref="F46:F52" si="15">F8-D8</f>
        <v>-16.226999999999762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14.77200000000002</v>
      </c>
      <c r="C47" s="27">
        <f t="shared" ref="C47:C50" si="16">D9-C9</f>
        <v>17.500999999999806</v>
      </c>
      <c r="D47" s="27">
        <f t="shared" si="14"/>
        <v>16.942999999999529</v>
      </c>
      <c r="E47" s="27">
        <f t="shared" si="14"/>
        <v>21.88300000000018</v>
      </c>
      <c r="F47" s="27">
        <f t="shared" si="15"/>
        <v>38.825999999999709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30.006000000001222</v>
      </c>
      <c r="C48" s="27">
        <f t="shared" si="16"/>
        <v>-13.191000000000145</v>
      </c>
      <c r="D48" s="27">
        <f t="shared" si="14"/>
        <v>15.771999999999252</v>
      </c>
      <c r="E48" s="27">
        <f t="shared" si="14"/>
        <v>24.919000000000437</v>
      </c>
      <c r="F48" s="27">
        <f t="shared" si="15"/>
        <v>40.69099999999969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17.215000000001396</v>
      </c>
      <c r="C49" s="27">
        <f t="shared" si="16"/>
        <v>-13.689000000000988</v>
      </c>
      <c r="D49" s="27">
        <f t="shared" si="14"/>
        <v>16.866999999999507</v>
      </c>
      <c r="E49" s="27">
        <f t="shared" si="14"/>
        <v>33.508000000000266</v>
      </c>
      <c r="F49" s="27">
        <f t="shared" si="15"/>
        <v>50.374999999999773</v>
      </c>
    </row>
    <row r="50" spans="1:6" x14ac:dyDescent="0.2">
      <c r="A50" t="str">
        <f>$A$12</f>
        <v>Non-marketed services</v>
      </c>
      <c r="B50" s="27">
        <f t="shared" si="14"/>
        <v>19.43300000000005</v>
      </c>
      <c r="C50" s="27">
        <f t="shared" si="16"/>
        <v>-6.7950000000000159</v>
      </c>
      <c r="D50" s="27">
        <f t="shared" si="14"/>
        <v>15.37900000000036</v>
      </c>
      <c r="E50" s="27">
        <f t="shared" si="14"/>
        <v>19.308999999999514</v>
      </c>
      <c r="F50" s="27">
        <f t="shared" si="15"/>
        <v>34.687999999999874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92.850000000002638</v>
      </c>
      <c r="C52" s="29">
        <f>D14-C14</f>
        <v>-28.290000000001555</v>
      </c>
      <c r="D52" s="29">
        <f t="shared" si="14"/>
        <v>61.333999999998923</v>
      </c>
      <c r="E52" s="29">
        <f t="shared" si="14"/>
        <v>90.136000000000195</v>
      </c>
      <c r="F52" s="29">
        <f t="shared" si="15"/>
        <v>151.46999999999912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South East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24.808000000000003</v>
      </c>
      <c r="C5" s="11">
        <v>28.691000000000017</v>
      </c>
      <c r="D5" s="11">
        <v>20.182999999999982</v>
      </c>
      <c r="E5" s="11">
        <v>20.976999999999983</v>
      </c>
      <c r="F5" s="11">
        <v>21.275000000000013</v>
      </c>
      <c r="G5" s="10"/>
    </row>
    <row r="6" spans="1:7" x14ac:dyDescent="0.2">
      <c r="A6" s="10" t="str">
        <f>name!B5</f>
        <v>Mining and quarrying</v>
      </c>
      <c r="B6" s="11">
        <v>1.0299999999999983</v>
      </c>
      <c r="C6" s="11">
        <v>1.0729999999999995</v>
      </c>
      <c r="D6" s="11">
        <v>1.017999999999998</v>
      </c>
      <c r="E6" s="11">
        <v>0.84800000000000042</v>
      </c>
      <c r="F6" s="11">
        <v>0.68000000000000027</v>
      </c>
    </row>
    <row r="7" spans="1:7" x14ac:dyDescent="0.2">
      <c r="A7" s="10" t="str">
        <f>name!B6</f>
        <v>Food drink and tobacco</v>
      </c>
      <c r="B7" s="11">
        <v>10.563000000000006</v>
      </c>
      <c r="C7" s="11">
        <v>12.350999999999969</v>
      </c>
      <c r="D7" s="11">
        <v>12.156999999999995</v>
      </c>
      <c r="E7" s="11">
        <v>13.433000000000028</v>
      </c>
      <c r="F7" s="11">
        <v>14.894999999999971</v>
      </c>
      <c r="G7" s="11"/>
    </row>
    <row r="8" spans="1:7" x14ac:dyDescent="0.2">
      <c r="A8" s="10" t="str">
        <f>name!B7</f>
        <v>Engineering</v>
      </c>
      <c r="B8" s="11">
        <v>24.641999999999964</v>
      </c>
      <c r="C8" s="11">
        <v>25.467999999999989</v>
      </c>
      <c r="D8" s="11">
        <v>24.507000000000019</v>
      </c>
      <c r="E8" s="11">
        <v>23.693000000000065</v>
      </c>
      <c r="F8" s="11">
        <v>18.988999999999983</v>
      </c>
      <c r="G8" s="11"/>
    </row>
    <row r="9" spans="1:7" x14ac:dyDescent="0.2">
      <c r="A9" s="10" t="str">
        <f>name!B8</f>
        <v>Rest of manufacturing</v>
      </c>
      <c r="B9" s="11">
        <v>80.742000000000019</v>
      </c>
      <c r="C9" s="11">
        <v>82.088000000000051</v>
      </c>
      <c r="D9" s="11">
        <v>81.048999999999893</v>
      </c>
      <c r="E9" s="11">
        <v>75.543000000000006</v>
      </c>
      <c r="F9" s="11">
        <v>67.602000000000189</v>
      </c>
      <c r="G9" s="11"/>
    </row>
    <row r="10" spans="1:7" x14ac:dyDescent="0.2">
      <c r="A10" s="10" t="str">
        <f>name!B9</f>
        <v>Electricity and gas</v>
      </c>
      <c r="B10" s="11">
        <v>3.4569999999999932</v>
      </c>
      <c r="C10" s="11">
        <v>4.6959999999999944</v>
      </c>
      <c r="D10" s="11">
        <v>5.1399999999999935</v>
      </c>
      <c r="E10" s="11">
        <v>4.988000000000004</v>
      </c>
      <c r="F10" s="11">
        <v>4.9780000000000069</v>
      </c>
      <c r="G10" s="11"/>
    </row>
    <row r="11" spans="1:7" x14ac:dyDescent="0.2">
      <c r="A11" s="10" t="str">
        <f>name!B10</f>
        <v>Water and sewerage</v>
      </c>
      <c r="B11" s="11">
        <v>13.961000000000013</v>
      </c>
      <c r="C11" s="11">
        <v>16.260000000000026</v>
      </c>
      <c r="D11" s="11">
        <v>14.456999999999944</v>
      </c>
      <c r="E11" s="11">
        <v>15.401999999999994</v>
      </c>
      <c r="F11" s="11">
        <v>16.982000000000014</v>
      </c>
      <c r="G11" s="11"/>
    </row>
    <row r="12" spans="1:7" x14ac:dyDescent="0.2">
      <c r="A12" s="10" t="str">
        <f>name!B11</f>
        <v>Construction</v>
      </c>
      <c r="B12" s="11">
        <v>156.88900000000041</v>
      </c>
      <c r="C12" s="11">
        <v>171.66100000000043</v>
      </c>
      <c r="D12" s="11">
        <v>189.16200000000023</v>
      </c>
      <c r="E12" s="11">
        <v>206.10499999999976</v>
      </c>
      <c r="F12" s="11">
        <v>227.98799999999994</v>
      </c>
      <c r="G12" s="11"/>
    </row>
    <row r="13" spans="1:7" x14ac:dyDescent="0.2">
      <c r="A13" s="10" t="str">
        <f>name!B12</f>
        <v>Wholesale and retail trade</v>
      </c>
      <c r="B13" s="11">
        <v>305.66999999999933</v>
      </c>
      <c r="C13" s="11">
        <v>305.91500000000059</v>
      </c>
      <c r="D13" s="11">
        <v>306.52600000000018</v>
      </c>
      <c r="E13" s="11">
        <v>310.09199999999959</v>
      </c>
      <c r="F13" s="11">
        <v>314.80600000000027</v>
      </c>
      <c r="G13" s="11"/>
    </row>
    <row r="14" spans="1:7" x14ac:dyDescent="0.2">
      <c r="A14" s="10" t="str">
        <f>name!B13</f>
        <v>Transport and storage</v>
      </c>
      <c r="B14" s="11">
        <v>94.302999999999997</v>
      </c>
      <c r="C14" s="11">
        <v>111.12499999999963</v>
      </c>
      <c r="D14" s="11">
        <v>102.60800000000005</v>
      </c>
      <c r="E14" s="11">
        <v>109.34900000000002</v>
      </c>
      <c r="F14" s="11">
        <v>111.45299999999986</v>
      </c>
      <c r="G14" s="11"/>
    </row>
    <row r="15" spans="1:7" x14ac:dyDescent="0.2">
      <c r="A15" s="10" t="str">
        <f>name!B14</f>
        <v>Accommodation and food</v>
      </c>
      <c r="B15" s="11">
        <v>122.07099999999998</v>
      </c>
      <c r="C15" s="11">
        <v>135.01000000000033</v>
      </c>
      <c r="D15" s="11">
        <v>129.72500000000016</v>
      </c>
      <c r="E15" s="11">
        <v>135.19000000000005</v>
      </c>
      <c r="F15" s="11">
        <v>153.29099999999997</v>
      </c>
      <c r="G15" s="11"/>
    </row>
    <row r="16" spans="1:7" x14ac:dyDescent="0.2">
      <c r="A16" s="10" t="str">
        <f>name!B15</f>
        <v>Media</v>
      </c>
      <c r="B16" s="11">
        <v>20.565999999999978</v>
      </c>
      <c r="C16" s="11">
        <v>13.758000000000003</v>
      </c>
      <c r="D16" s="11">
        <v>14.993999999999984</v>
      </c>
      <c r="E16" s="11">
        <v>14.501000000000015</v>
      </c>
      <c r="F16" s="11">
        <v>14.241000000000005</v>
      </c>
      <c r="G16" s="11"/>
    </row>
    <row r="17" spans="1:7" x14ac:dyDescent="0.2">
      <c r="A17" s="10" t="str">
        <f>name!B16</f>
        <v>Information technology</v>
      </c>
      <c r="B17" s="11">
        <v>44.693000000000033</v>
      </c>
      <c r="C17" s="11">
        <v>41.502000000000073</v>
      </c>
      <c r="D17" s="11">
        <v>41.783000000000015</v>
      </c>
      <c r="E17" s="11">
        <v>44.849000000000004</v>
      </c>
      <c r="F17" s="11">
        <v>48.558999999999905</v>
      </c>
      <c r="G17" s="11"/>
    </row>
    <row r="18" spans="1:7" x14ac:dyDescent="0.2">
      <c r="A18" s="10" t="str">
        <f>name!B17</f>
        <v>Finance and insurance</v>
      </c>
      <c r="B18" s="11">
        <v>50.029000000000046</v>
      </c>
      <c r="C18" s="11">
        <v>48.270000000000095</v>
      </c>
      <c r="D18" s="11">
        <v>49.270999999999987</v>
      </c>
      <c r="E18" s="11">
        <v>47.573000000000029</v>
      </c>
      <c r="F18" s="11">
        <v>43.150999999999968</v>
      </c>
      <c r="G18" s="11"/>
    </row>
    <row r="19" spans="1:7" x14ac:dyDescent="0.2">
      <c r="A19" s="10" t="str">
        <f>name!B18</f>
        <v>Real estate</v>
      </c>
      <c r="B19" s="11">
        <v>30.614000000000001</v>
      </c>
      <c r="C19" s="11">
        <v>30.872000000000043</v>
      </c>
      <c r="D19" s="11">
        <v>34.425999999999974</v>
      </c>
      <c r="E19" s="11">
        <v>34.779999999999994</v>
      </c>
      <c r="F19" s="11">
        <v>39.315999999999917</v>
      </c>
      <c r="G19" s="11"/>
    </row>
    <row r="20" spans="1:7" x14ac:dyDescent="0.2">
      <c r="A20" s="10" t="str">
        <f>name!B19</f>
        <v>Professional services</v>
      </c>
      <c r="B20" s="11">
        <v>144.60199999999983</v>
      </c>
      <c r="C20" s="11">
        <v>167.6940000000003</v>
      </c>
      <c r="D20" s="11">
        <v>154.65800000000024</v>
      </c>
      <c r="E20" s="11">
        <v>163.5290000000002</v>
      </c>
      <c r="F20" s="11">
        <v>177.56700000000009</v>
      </c>
      <c r="G20" s="11"/>
    </row>
    <row r="21" spans="1:7" x14ac:dyDescent="0.2">
      <c r="A21" s="10" t="str">
        <f>name!B20</f>
        <v>Support services</v>
      </c>
      <c r="B21" s="11">
        <v>153.5789999999997</v>
      </c>
      <c r="C21" s="11">
        <v>161.15300000000056</v>
      </c>
      <c r="D21" s="11">
        <v>148.69699999999997</v>
      </c>
      <c r="E21" s="11">
        <v>157.03999999999948</v>
      </c>
      <c r="F21" s="11">
        <v>169.25999999999996</v>
      </c>
      <c r="G21" s="11"/>
    </row>
    <row r="22" spans="1:7" x14ac:dyDescent="0.2">
      <c r="A22" s="10" t="str">
        <f>name!B21</f>
        <v>Public admin. and defence</v>
      </c>
      <c r="B22" s="11">
        <v>76.650000000000134</v>
      </c>
      <c r="C22" s="11">
        <v>74.289000000000001</v>
      </c>
      <c r="D22" s="11">
        <v>75.850000000000094</v>
      </c>
      <c r="E22" s="11">
        <v>79.39499999999974</v>
      </c>
      <c r="F22" s="11">
        <v>79.802000000000021</v>
      </c>
      <c r="G22" s="11"/>
    </row>
    <row r="23" spans="1:7" x14ac:dyDescent="0.2">
      <c r="A23" s="10" t="str">
        <f>name!B22</f>
        <v>Education</v>
      </c>
      <c r="B23" s="11">
        <v>173.41099999999972</v>
      </c>
      <c r="C23" s="11">
        <v>179.5139999999997</v>
      </c>
      <c r="D23" s="11">
        <v>176.68399999999994</v>
      </c>
      <c r="E23" s="11">
        <v>174.67899999999997</v>
      </c>
      <c r="F23" s="11">
        <v>178.82100000000005</v>
      </c>
      <c r="G23" s="11"/>
    </row>
    <row r="24" spans="1:7" x14ac:dyDescent="0.2">
      <c r="A24" s="10" t="str">
        <f>name!B23</f>
        <v>Health and social work</v>
      </c>
      <c r="B24" s="11">
        <v>239.63100000000006</v>
      </c>
      <c r="C24" s="11">
        <v>255.32200000000023</v>
      </c>
      <c r="D24" s="11">
        <v>249.79599999999988</v>
      </c>
      <c r="E24" s="11">
        <v>263.63500000000056</v>
      </c>
      <c r="F24" s="11">
        <v>278.39499999999981</v>
      </c>
      <c r="G24" s="11"/>
    </row>
    <row r="25" spans="1:7" x14ac:dyDescent="0.2">
      <c r="A25" s="10" t="str">
        <f>name!B24</f>
        <v>Arts and entertainment</v>
      </c>
      <c r="B25" s="11">
        <v>54.630000000000088</v>
      </c>
      <c r="C25" s="11">
        <v>54.494999999999933</v>
      </c>
      <c r="D25" s="11">
        <v>59.180999999999933</v>
      </c>
      <c r="E25" s="11">
        <v>59.450999999999951</v>
      </c>
      <c r="F25" s="11">
        <v>63.406000000000049</v>
      </c>
      <c r="G25" s="11"/>
    </row>
    <row r="26" spans="1:7" x14ac:dyDescent="0.2">
      <c r="A26" s="10" t="str">
        <f>name!B25</f>
        <v>Other services</v>
      </c>
      <c r="B26" s="11">
        <v>62.45799999999992</v>
      </c>
      <c r="C26" s="11">
        <v>60.642000000000131</v>
      </c>
      <c r="D26" s="11">
        <v>61.686999999999955</v>
      </c>
      <c r="E26" s="11">
        <v>59.841000000000058</v>
      </c>
      <c r="F26" s="11">
        <v>59.57200000000001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1888.9989999999993</v>
      </c>
      <c r="C28" s="11">
        <f t="shared" ref="C28:F28" si="0">SUM(C5:C26)</f>
        <v>1981.8490000000018</v>
      </c>
      <c r="D28" s="11">
        <f t="shared" si="0"/>
        <v>1953.5590000000004</v>
      </c>
      <c r="E28" s="11">
        <f t="shared" si="0"/>
        <v>2014.8929999999998</v>
      </c>
      <c r="F28" s="11">
        <f t="shared" si="0"/>
        <v>2105.029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1.3132881489084967</v>
      </c>
      <c r="C32" s="18">
        <f t="shared" ref="C32:E32" si="1">C5/C$28*100</f>
        <v>1.4476884969541066</v>
      </c>
      <c r="D32" s="18">
        <f t="shared" si="1"/>
        <v>1.0331400280206524</v>
      </c>
      <c r="E32" s="18">
        <f t="shared" si="1"/>
        <v>1.0410974677067211</v>
      </c>
      <c r="F32" s="18">
        <f>F5/F$28*100</f>
        <v>1.010674912317123</v>
      </c>
    </row>
    <row r="33" spans="1:6" x14ac:dyDescent="0.2">
      <c r="A33" t="str">
        <f>$A$6</f>
        <v>Mining and quarrying</v>
      </c>
      <c r="B33" s="18">
        <f t="shared" ref="B33:F53" si="2">B6/B$28*100</f>
        <v>5.4526233206052439E-2</v>
      </c>
      <c r="C33" s="18">
        <f t="shared" si="2"/>
        <v>5.4141359911880203E-2</v>
      </c>
      <c r="D33" s="18">
        <f t="shared" si="2"/>
        <v>5.2110020736512067E-2</v>
      </c>
      <c r="E33" s="18">
        <f t="shared" si="2"/>
        <v>4.2086602117333304E-2</v>
      </c>
      <c r="F33" s="18">
        <f t="shared" si="2"/>
        <v>3.2303592967127787E-2</v>
      </c>
    </row>
    <row r="34" spans="1:6" x14ac:dyDescent="0.2">
      <c r="A34" t="str">
        <f>$A$7</f>
        <v>Food drink and tobacco</v>
      </c>
      <c r="B34" s="18">
        <f t="shared" si="2"/>
        <v>0.55918504985974105</v>
      </c>
      <c r="C34" s="18">
        <f t="shared" si="2"/>
        <v>0.62320590519257313</v>
      </c>
      <c r="D34" s="18">
        <f t="shared" si="2"/>
        <v>0.62230011993494905</v>
      </c>
      <c r="E34" s="18">
        <f t="shared" si="2"/>
        <v>0.66668552622893773</v>
      </c>
      <c r="F34" s="18">
        <f t="shared" si="2"/>
        <v>0.70759120183142232</v>
      </c>
    </row>
    <row r="35" spans="1:6" x14ac:dyDescent="0.2">
      <c r="A35" t="str">
        <f>$A$8</f>
        <v>Engineering</v>
      </c>
      <c r="B35" s="18">
        <f t="shared" si="2"/>
        <v>1.3045004258869366</v>
      </c>
      <c r="C35" s="18">
        <f t="shared" si="2"/>
        <v>1.2850625854946551</v>
      </c>
      <c r="D35" s="18">
        <f t="shared" si="2"/>
        <v>1.2544796445871362</v>
      </c>
      <c r="E35" s="18">
        <f t="shared" si="2"/>
        <v>1.1758937075070521</v>
      </c>
      <c r="F35" s="18">
        <f t="shared" si="2"/>
        <v>0.90207783360704219</v>
      </c>
    </row>
    <row r="36" spans="1:6" x14ac:dyDescent="0.2">
      <c r="A36" t="str">
        <f>$A$9</f>
        <v>Rest of manufacturing</v>
      </c>
      <c r="B36" s="18">
        <f t="shared" si="2"/>
        <v>4.2743273024496071</v>
      </c>
      <c r="C36" s="18">
        <f t="shared" si="2"/>
        <v>4.1419906360171721</v>
      </c>
      <c r="D36" s="18">
        <f t="shared" si="2"/>
        <v>4.1487869063591054</v>
      </c>
      <c r="E36" s="18">
        <f t="shared" si="2"/>
        <v>3.7492313487614481</v>
      </c>
      <c r="F36" s="18">
        <f t="shared" si="2"/>
        <v>3.2114521937702611</v>
      </c>
    </row>
    <row r="37" spans="1:6" x14ac:dyDescent="0.2">
      <c r="A37" t="str">
        <f>$A$10</f>
        <v>Electricity and gas</v>
      </c>
      <c r="B37" s="18">
        <f t="shared" si="2"/>
        <v>0.18300697882846917</v>
      </c>
      <c r="C37" s="18">
        <f t="shared" si="2"/>
        <v>0.23695044375227325</v>
      </c>
      <c r="D37" s="18">
        <f t="shared" si="2"/>
        <v>0.263109534956456</v>
      </c>
      <c r="E37" s="18">
        <f t="shared" si="2"/>
        <v>0.24755657000148415</v>
      </c>
      <c r="F37" s="18">
        <f t="shared" si="2"/>
        <v>0.23648130263288566</v>
      </c>
    </row>
    <row r="38" spans="1:6" x14ac:dyDescent="0.2">
      <c r="A38" t="str">
        <f>$A$11</f>
        <v>Water and sewerage</v>
      </c>
      <c r="B38" s="18">
        <f t="shared" si="2"/>
        <v>0.73906868134922354</v>
      </c>
      <c r="C38" s="18">
        <f t="shared" si="2"/>
        <v>0.82044595728534375</v>
      </c>
      <c r="D38" s="18">
        <f t="shared" si="2"/>
        <v>0.740033958534139</v>
      </c>
      <c r="E38" s="18">
        <f t="shared" si="2"/>
        <v>0.76440783704147042</v>
      </c>
      <c r="F38" s="18">
        <f t="shared" si="2"/>
        <v>0.80673472907024146</v>
      </c>
    </row>
    <row r="39" spans="1:6" x14ac:dyDescent="0.2">
      <c r="A39" t="str">
        <f>$A$12</f>
        <v>Construction</v>
      </c>
      <c r="B39" s="18">
        <f t="shared" si="2"/>
        <v>8.3054040790916499</v>
      </c>
      <c r="C39" s="18">
        <f t="shared" si="2"/>
        <v>8.6616588852127627</v>
      </c>
      <c r="D39" s="18">
        <f t="shared" si="2"/>
        <v>9.6829427726523836</v>
      </c>
      <c r="E39" s="18">
        <f t="shared" si="2"/>
        <v>10.229079162020009</v>
      </c>
      <c r="F39" s="18">
        <f t="shared" si="2"/>
        <v>10.830634637337536</v>
      </c>
    </row>
    <row r="40" spans="1:6" x14ac:dyDescent="0.2">
      <c r="A40" t="str">
        <f>$A$13</f>
        <v>Wholesale and retail trade</v>
      </c>
      <c r="B40" s="18">
        <f t="shared" si="2"/>
        <v>16.181586120479651</v>
      </c>
      <c r="C40" s="18">
        <f t="shared" si="2"/>
        <v>15.435837947290651</v>
      </c>
      <c r="D40" s="18">
        <f t="shared" si="2"/>
        <v>15.690644613241785</v>
      </c>
      <c r="E40" s="18">
        <f t="shared" si="2"/>
        <v>15.389998377085018</v>
      </c>
      <c r="F40" s="18">
        <f t="shared" si="2"/>
        <v>14.954948364131813</v>
      </c>
    </row>
    <row r="41" spans="1:6" x14ac:dyDescent="0.2">
      <c r="A41" t="str">
        <f>$A$14</f>
        <v>Transport and storage</v>
      </c>
      <c r="B41" s="18">
        <f t="shared" si="2"/>
        <v>4.9922207476023033</v>
      </c>
      <c r="C41" s="18">
        <f t="shared" si="2"/>
        <v>5.6071375770807732</v>
      </c>
      <c r="D41" s="18">
        <f t="shared" si="2"/>
        <v>5.2523624830373707</v>
      </c>
      <c r="E41" s="18">
        <f t="shared" si="2"/>
        <v>5.4270375647739124</v>
      </c>
      <c r="F41" s="18">
        <f t="shared" si="2"/>
        <v>5.2946063925960098</v>
      </c>
    </row>
    <row r="42" spans="1:6" x14ac:dyDescent="0.2">
      <c r="A42" t="str">
        <f>$A$15</f>
        <v>Accommodation and food</v>
      </c>
      <c r="B42" s="18">
        <f t="shared" si="2"/>
        <v>6.4622056443650866</v>
      </c>
      <c r="C42" s="18">
        <f t="shared" si="2"/>
        <v>6.8123252578778812</v>
      </c>
      <c r="D42" s="18">
        <f t="shared" si="2"/>
        <v>6.6404444401218568</v>
      </c>
      <c r="E42" s="18">
        <f t="shared" si="2"/>
        <v>6.7095374295310011</v>
      </c>
      <c r="F42" s="18">
        <f t="shared" si="2"/>
        <v>7.2821324551823263</v>
      </c>
    </row>
    <row r="43" spans="1:6" x14ac:dyDescent="0.2">
      <c r="A43" t="str">
        <f>$A$16</f>
        <v>Media</v>
      </c>
      <c r="B43" s="18">
        <f t="shared" si="2"/>
        <v>1.0887247690443449</v>
      </c>
      <c r="C43" s="18">
        <f t="shared" si="2"/>
        <v>0.69420021404254262</v>
      </c>
      <c r="D43" s="18">
        <f t="shared" si="2"/>
        <v>0.7675222504157786</v>
      </c>
      <c r="E43" s="18">
        <f t="shared" si="2"/>
        <v>0.71969082229180492</v>
      </c>
      <c r="F43" s="18">
        <f t="shared" si="2"/>
        <v>0.67652274624245101</v>
      </c>
    </row>
    <row r="44" spans="1:6" x14ac:dyDescent="0.2">
      <c r="A44" t="str">
        <f>$A$17</f>
        <v>Information technology</v>
      </c>
      <c r="B44" s="18">
        <f t="shared" si="2"/>
        <v>2.36596207832826</v>
      </c>
      <c r="C44" s="18">
        <f t="shared" si="2"/>
        <v>2.0941050503847687</v>
      </c>
      <c r="D44" s="18">
        <f t="shared" si="2"/>
        <v>2.1388143383435056</v>
      </c>
      <c r="E44" s="18">
        <f t="shared" si="2"/>
        <v>2.2258750216512744</v>
      </c>
      <c r="F44" s="18">
        <f t="shared" si="2"/>
        <v>2.3068090748393444</v>
      </c>
    </row>
    <row r="45" spans="1:6" x14ac:dyDescent="0.2">
      <c r="A45" t="str">
        <f>$A$18</f>
        <v>Finance and insurance</v>
      </c>
      <c r="B45" s="18">
        <f t="shared" si="2"/>
        <v>2.6484397291899078</v>
      </c>
      <c r="C45" s="18">
        <f t="shared" si="2"/>
        <v>2.4356043270703296</v>
      </c>
      <c r="D45" s="18">
        <f t="shared" si="2"/>
        <v>2.5221147659220926</v>
      </c>
      <c r="E45" s="18">
        <f t="shared" si="2"/>
        <v>2.3610683048678034</v>
      </c>
      <c r="F45" s="18">
        <f t="shared" si="2"/>
        <v>2.0499005001831314</v>
      </c>
    </row>
    <row r="46" spans="1:6" x14ac:dyDescent="0.2">
      <c r="A46" t="str">
        <f>$A$19</f>
        <v>Real estate</v>
      </c>
      <c r="B46" s="18">
        <f t="shared" si="2"/>
        <v>1.6206467023010607</v>
      </c>
      <c r="C46" s="18">
        <f t="shared" si="2"/>
        <v>1.557737244361201</v>
      </c>
      <c r="D46" s="18">
        <f t="shared" si="2"/>
        <v>1.7622196207025214</v>
      </c>
      <c r="E46" s="18">
        <f t="shared" si="2"/>
        <v>1.7261462519349662</v>
      </c>
      <c r="F46" s="18">
        <f t="shared" si="2"/>
        <v>1.8677177369052833</v>
      </c>
    </row>
    <row r="47" spans="1:6" x14ac:dyDescent="0.2">
      <c r="A47" s="10" t="str">
        <f>$A$20</f>
        <v>Professional services</v>
      </c>
      <c r="B47" s="18">
        <f t="shared" si="2"/>
        <v>7.6549537612248546</v>
      </c>
      <c r="C47" s="18">
        <f t="shared" si="2"/>
        <v>8.4614922731247511</v>
      </c>
      <c r="D47" s="18">
        <f t="shared" si="2"/>
        <v>7.9167304391625848</v>
      </c>
      <c r="E47" s="18">
        <f t="shared" si="2"/>
        <v>8.1160141009969369</v>
      </c>
      <c r="F47" s="18">
        <f t="shared" si="2"/>
        <v>8.4353707241087932</v>
      </c>
    </row>
    <row r="48" spans="1:6" x14ac:dyDescent="0.2">
      <c r="A48" s="10" t="str">
        <f>$A$21</f>
        <v>Support services</v>
      </c>
      <c r="B48" s="18">
        <f t="shared" si="2"/>
        <v>8.1301789995653664</v>
      </c>
      <c r="C48" s="18">
        <f t="shared" si="2"/>
        <v>8.13144694676539</v>
      </c>
      <c r="D48" s="18">
        <f t="shared" si="2"/>
        <v>7.6115950426887515</v>
      </c>
      <c r="E48" s="18">
        <f t="shared" si="2"/>
        <v>7.7939622600306571</v>
      </c>
      <c r="F48" s="18">
        <f t="shared" si="2"/>
        <v>8.0407443317883018</v>
      </c>
    </row>
    <row r="49" spans="1:9" x14ac:dyDescent="0.2">
      <c r="A49" s="10" t="str">
        <f>$A$22</f>
        <v>Public admin. and defence</v>
      </c>
      <c r="B49" s="18">
        <f t="shared" si="2"/>
        <v>4.0577046361591593</v>
      </c>
      <c r="C49" s="18">
        <f t="shared" si="2"/>
        <v>3.7484692325197293</v>
      </c>
      <c r="D49" s="18">
        <f t="shared" si="2"/>
        <v>3.8826572424994628</v>
      </c>
      <c r="E49" s="18">
        <f t="shared" si="2"/>
        <v>3.940407753662341</v>
      </c>
      <c r="F49" s="18">
        <f t="shared" si="2"/>
        <v>3.7910166558275455</v>
      </c>
    </row>
    <row r="50" spans="1:9" x14ac:dyDescent="0.2">
      <c r="A50" s="10" t="str">
        <f>$A$23</f>
        <v>Education</v>
      </c>
      <c r="B50" s="18">
        <f t="shared" si="2"/>
        <v>9.1800472101890875</v>
      </c>
      <c r="C50" s="18">
        <f t="shared" si="2"/>
        <v>9.0579050169815929</v>
      </c>
      <c r="D50" s="18">
        <f t="shared" si="2"/>
        <v>9.044211103939011</v>
      </c>
      <c r="E50" s="18">
        <f t="shared" si="2"/>
        <v>8.669393362327428</v>
      </c>
      <c r="F50" s="18">
        <f t="shared" si="2"/>
        <v>8.4949423499628782</v>
      </c>
    </row>
    <row r="51" spans="1:9" x14ac:dyDescent="0.2">
      <c r="A51" s="10" t="str">
        <f>$A$24</f>
        <v>Health and social work</v>
      </c>
      <c r="B51" s="18">
        <f t="shared" si="2"/>
        <v>12.685607562523863</v>
      </c>
      <c r="C51" s="18">
        <f t="shared" si="2"/>
        <v>12.883019846617982</v>
      </c>
      <c r="D51" s="18">
        <f t="shared" si="2"/>
        <v>12.78671388987995</v>
      </c>
      <c r="E51" s="18">
        <f t="shared" si="2"/>
        <v>13.08431762877734</v>
      </c>
      <c r="F51" s="18">
        <f t="shared" si="2"/>
        <v>13.225233476593425</v>
      </c>
    </row>
    <row r="52" spans="1:9" x14ac:dyDescent="0.2">
      <c r="A52" s="10" t="str">
        <f>$A$25</f>
        <v>Arts and entertainment</v>
      </c>
      <c r="B52" s="18">
        <f t="shared" si="2"/>
        <v>2.8920078835404417</v>
      </c>
      <c r="C52" s="18">
        <f t="shared" si="2"/>
        <v>2.7497049472487505</v>
      </c>
      <c r="D52" s="18">
        <f t="shared" si="2"/>
        <v>3.0293940444081757</v>
      </c>
      <c r="E52" s="18">
        <f t="shared" si="2"/>
        <v>2.9505785170726164</v>
      </c>
      <c r="F52" s="18">
        <f t="shared" si="2"/>
        <v>3.0121200230495662</v>
      </c>
    </row>
    <row r="53" spans="1:9" x14ac:dyDescent="0.2">
      <c r="A53" s="10" t="str">
        <f>$A$26</f>
        <v>Other services</v>
      </c>
      <c r="B53" s="18">
        <f t="shared" si="2"/>
        <v>3.3064072559064321</v>
      </c>
      <c r="C53" s="18">
        <f t="shared" si="2"/>
        <v>3.0598698488129057</v>
      </c>
      <c r="D53" s="18">
        <f t="shared" si="2"/>
        <v>3.1576727398558191</v>
      </c>
      <c r="E53" s="18">
        <f t="shared" si="2"/>
        <v>2.9699343836124332</v>
      </c>
      <c r="F53" s="18">
        <f t="shared" si="2"/>
        <v>2.8299847650554941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South East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3.7023225417212702</v>
      </c>
      <c r="C63" s="18">
        <f>IF(AND(D$3-C$3 &lt;&gt; 0,C5&lt;&gt;0,D5&lt;&gt;0),(EXP(LN(D5/C5)/(D$3-C$3))-1)*100,0)</f>
        <v>-29.65389843504942</v>
      </c>
      <c r="D63" s="18">
        <f t="shared" ref="B63:E78" si="3">IF(AND(E$3-D$3 &lt;&gt; 0,D5&lt;&gt;0,E5&lt;&gt;0),(EXP(LN(E5/D5)/(E$3-D$3))-1)*100,0)</f>
        <v>0.77470409324960077</v>
      </c>
      <c r="E63" s="18">
        <f t="shared" si="3"/>
        <v>0.14116028790169821</v>
      </c>
      <c r="F63" s="18">
        <f>IF(AND(F$3-D$3 &lt;&gt; 0,D5&lt;&gt;0,F5&lt;&gt;0),(EXP(LN(F5/D5)/(F$3-D$3))-1)*100,0)</f>
        <v>0.35189776842237119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1.0277368422364264</v>
      </c>
      <c r="C64" s="18">
        <f t="shared" ref="C64:C78" si="4">IF(AND(D$3-C$3 &lt;&gt; 0,C6&lt;&gt;0,D6&lt;&gt;0),(EXP(LN(D6/C6)/(D$3-C$3))-1)*100,0)</f>
        <v>-5.125815470643202</v>
      </c>
      <c r="D64" s="18">
        <f t="shared" si="3"/>
        <v>-3.588327942234415</v>
      </c>
      <c r="E64" s="18">
        <f t="shared" si="3"/>
        <v>-2.1836831358987618</v>
      </c>
      <c r="F64" s="18">
        <f t="shared" ref="F64:F84" si="5">IF(AND(F$3-D$3 &lt;&gt; 0,D6&lt;&gt;0,F6&lt;&gt;0),(EXP(LN(F6/D6)/(F$3-D$3))-1)*100,0)</f>
        <v>-2.6541573169132304</v>
      </c>
    </row>
    <row r="65" spans="1:6" x14ac:dyDescent="0.2">
      <c r="A65" t="str">
        <f>$A$7</f>
        <v>Food drink and tobacco</v>
      </c>
      <c r="B65" s="18">
        <f t="shared" si="3"/>
        <v>3.9869189227800694</v>
      </c>
      <c r="C65" s="18">
        <f t="shared" si="4"/>
        <v>-1.5707230183788723</v>
      </c>
      <c r="D65" s="18">
        <f t="shared" si="3"/>
        <v>2.0162416110876435</v>
      </c>
      <c r="E65" s="18">
        <f t="shared" si="3"/>
        <v>1.0384672302078179</v>
      </c>
      <c r="F65" s="18">
        <f t="shared" si="5"/>
        <v>1.3633462881870617</v>
      </c>
    </row>
    <row r="66" spans="1:6" x14ac:dyDescent="0.2">
      <c r="A66" t="str">
        <f>$A$8</f>
        <v>Engineering</v>
      </c>
      <c r="B66" s="18">
        <f t="shared" si="3"/>
        <v>0.82766783623478002</v>
      </c>
      <c r="C66" s="18">
        <f t="shared" si="4"/>
        <v>-3.7733626511699758</v>
      </c>
      <c r="D66" s="18">
        <f t="shared" si="3"/>
        <v>-0.67330597237807988</v>
      </c>
      <c r="E66" s="18">
        <f t="shared" si="3"/>
        <v>-2.1888862787657115</v>
      </c>
      <c r="F66" s="18">
        <f t="shared" si="5"/>
        <v>-1.6862799299829145</v>
      </c>
    </row>
    <row r="67" spans="1:6" x14ac:dyDescent="0.2">
      <c r="A67" t="str">
        <f>$A$9</f>
        <v>Rest of manufacturing</v>
      </c>
      <c r="B67" s="18">
        <f t="shared" si="3"/>
        <v>0.41417927566691493</v>
      </c>
      <c r="C67" s="18">
        <f t="shared" si="4"/>
        <v>-1.2657148426081233</v>
      </c>
      <c r="D67" s="18">
        <f t="shared" si="3"/>
        <v>-1.397185079506591</v>
      </c>
      <c r="E67" s="18">
        <f t="shared" si="3"/>
        <v>-1.1044997343940155</v>
      </c>
      <c r="F67" s="18">
        <f t="shared" si="5"/>
        <v>-1.2021579207077471</v>
      </c>
    </row>
    <row r="68" spans="1:6" x14ac:dyDescent="0.2">
      <c r="A68" t="str">
        <f>$A$10</f>
        <v>Electricity and gas</v>
      </c>
      <c r="B68" s="18">
        <f t="shared" si="3"/>
        <v>7.95858338353026</v>
      </c>
      <c r="C68" s="18">
        <f t="shared" si="4"/>
        <v>9.4548551959114047</v>
      </c>
      <c r="D68" s="18">
        <f t="shared" si="3"/>
        <v>-0.59856246723198892</v>
      </c>
      <c r="E68" s="18">
        <f t="shared" si="3"/>
        <v>-2.0066225187564957E-2</v>
      </c>
      <c r="F68" s="18">
        <f t="shared" si="5"/>
        <v>-0.21327142277461908</v>
      </c>
    </row>
    <row r="69" spans="1:6" x14ac:dyDescent="0.2">
      <c r="A69" t="str">
        <f>$A$11</f>
        <v>Water and sewerage</v>
      </c>
      <c r="B69" s="18">
        <f t="shared" si="3"/>
        <v>3.8845597279537847</v>
      </c>
      <c r="C69" s="18">
        <f t="shared" si="4"/>
        <v>-11.088560885609343</v>
      </c>
      <c r="D69" s="18">
        <f t="shared" si="3"/>
        <v>1.2744253528474525</v>
      </c>
      <c r="E69" s="18">
        <f t="shared" si="3"/>
        <v>0.98134984941056214</v>
      </c>
      <c r="F69" s="18">
        <f t="shared" si="5"/>
        <v>1.07894732650331</v>
      </c>
    </row>
    <row r="70" spans="1:6" x14ac:dyDescent="0.2">
      <c r="A70" t="str">
        <f>$A$12</f>
        <v>Construction</v>
      </c>
      <c r="B70" s="18">
        <f t="shared" si="3"/>
        <v>2.2750700967663962</v>
      </c>
      <c r="C70" s="18">
        <f t="shared" si="4"/>
        <v>10.195093818630774</v>
      </c>
      <c r="D70" s="18">
        <f t="shared" si="3"/>
        <v>1.730440752336837</v>
      </c>
      <c r="E70" s="18">
        <f t="shared" si="3"/>
        <v>1.014180787290675</v>
      </c>
      <c r="F70" s="18">
        <f t="shared" si="5"/>
        <v>1.2523720131033311</v>
      </c>
    </row>
    <row r="71" spans="1:6" x14ac:dyDescent="0.2">
      <c r="A71" t="str">
        <f>$A$13</f>
        <v>Wholesale and retail trade</v>
      </c>
      <c r="B71" s="18">
        <f t="shared" si="3"/>
        <v>2.0031929445840646E-2</v>
      </c>
      <c r="C71" s="18">
        <f t="shared" si="4"/>
        <v>0.19972868280391243</v>
      </c>
      <c r="D71" s="18">
        <f t="shared" si="3"/>
        <v>0.23159671492201106</v>
      </c>
      <c r="E71" s="18">
        <f t="shared" si="3"/>
        <v>0.15098935870203611</v>
      </c>
      <c r="F71" s="18">
        <f t="shared" si="5"/>
        <v>0.17785127205240947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4.1889272026407243</v>
      </c>
      <c r="C72" s="18">
        <f t="shared" si="4"/>
        <v>-7.6643419572549938</v>
      </c>
      <c r="D72" s="18">
        <f t="shared" si="3"/>
        <v>1.2807056746698686</v>
      </c>
      <c r="E72" s="18">
        <f t="shared" si="3"/>
        <v>0.19076547862644233</v>
      </c>
      <c r="F72" s="18">
        <f t="shared" si="5"/>
        <v>0.55276932929031464</v>
      </c>
    </row>
    <row r="73" spans="1:6" x14ac:dyDescent="0.2">
      <c r="A73" t="str">
        <f>$A$15</f>
        <v>Accommodation and food</v>
      </c>
      <c r="B73" s="18">
        <f t="shared" si="6"/>
        <v>2.5506361447180659</v>
      </c>
      <c r="C73" s="18">
        <f>IF(AND(D$3-C$3 &lt;&gt; 0,C15&lt;&gt;0,D15&lt;&gt;0),(EXP(LN(D15/C15)/(D$3-C$3))-1)*100,0)</f>
        <v>-3.9145248500112251</v>
      </c>
      <c r="D73" s="18">
        <f t="shared" si="3"/>
        <v>0.82870230683793622</v>
      </c>
      <c r="E73" s="18">
        <f t="shared" si="3"/>
        <v>1.2644967914113403</v>
      </c>
      <c r="F73" s="18">
        <f t="shared" si="5"/>
        <v>1.1190230798745704</v>
      </c>
    </row>
    <row r="74" spans="1:6" x14ac:dyDescent="0.2">
      <c r="A74" t="str">
        <f>$A$16</f>
        <v>Media</v>
      </c>
      <c r="B74" s="18">
        <f t="shared" si="6"/>
        <v>-9.5619127719778323</v>
      </c>
      <c r="C74" s="18">
        <f>IF(AND(D$3-C$3 &lt;&gt; 0,C16&lt;&gt;0,D16&lt;&gt;0),(EXP(LN(D16/C16)/(D$3-C$3))-1)*100,0)</f>
        <v>8.9838639337111559</v>
      </c>
      <c r="D74" s="18">
        <f t="shared" si="3"/>
        <v>-0.66641967921399203</v>
      </c>
      <c r="E74" s="18">
        <f t="shared" si="3"/>
        <v>-0.18076127295142408</v>
      </c>
      <c r="F74" s="18">
        <f t="shared" si="5"/>
        <v>-0.34291066613005849</v>
      </c>
    </row>
    <row r="75" spans="1:6" x14ac:dyDescent="0.2">
      <c r="A75" t="str">
        <f>$A$17</f>
        <v>Information technology</v>
      </c>
      <c r="B75" s="18">
        <f t="shared" si="6"/>
        <v>-1.8348398046006631</v>
      </c>
      <c r="C75" s="18">
        <f t="shared" si="4"/>
        <v>0.67707580357558861</v>
      </c>
      <c r="D75" s="18">
        <f t="shared" si="3"/>
        <v>1.4263107835507327</v>
      </c>
      <c r="E75" s="18">
        <f t="shared" si="3"/>
        <v>0.79794939862369851</v>
      </c>
      <c r="F75" s="18">
        <f t="shared" si="5"/>
        <v>1.0069694587398814</v>
      </c>
    </row>
    <row r="76" spans="1:6" x14ac:dyDescent="0.2">
      <c r="A76" t="str">
        <f>$A$18</f>
        <v>Finance and insurance</v>
      </c>
      <c r="B76" s="18">
        <f t="shared" si="6"/>
        <v>-0.89082313840437299</v>
      </c>
      <c r="C76" s="18">
        <f t="shared" si="4"/>
        <v>2.0737518127198928</v>
      </c>
      <c r="D76" s="18">
        <f t="shared" si="3"/>
        <v>-0.69895187460465857</v>
      </c>
      <c r="E76" s="18">
        <f t="shared" si="3"/>
        <v>-0.97085429477038465</v>
      </c>
      <c r="F76" s="18">
        <f t="shared" si="5"/>
        <v>-0.88030297921982692</v>
      </c>
    </row>
    <row r="77" spans="1:6" x14ac:dyDescent="0.2">
      <c r="A77" t="str">
        <f>$A$19</f>
        <v>Real estate</v>
      </c>
      <c r="B77" s="18">
        <f t="shared" si="6"/>
        <v>0.21002533402363355</v>
      </c>
      <c r="C77" s="18">
        <f t="shared" si="4"/>
        <v>11.512049753821984</v>
      </c>
      <c r="D77" s="18">
        <f t="shared" si="3"/>
        <v>0.2048177871997181</v>
      </c>
      <c r="E77" s="18">
        <f t="shared" si="3"/>
        <v>1.2334353545485177</v>
      </c>
      <c r="F77" s="18">
        <f t="shared" si="5"/>
        <v>0.88939494008322129</v>
      </c>
    </row>
    <row r="78" spans="1:6" x14ac:dyDescent="0.2">
      <c r="A78" t="str">
        <f>$A$20</f>
        <v>Professional services</v>
      </c>
      <c r="B78" s="18">
        <f t="shared" si="6"/>
        <v>3.7733426570096151</v>
      </c>
      <c r="C78" s="18">
        <f t="shared" si="4"/>
        <v>-7.7736830178778193</v>
      </c>
      <c r="D78" s="18">
        <f t="shared" si="3"/>
        <v>1.1217270448866001</v>
      </c>
      <c r="E78" s="18">
        <f t="shared" si="3"/>
        <v>0.82697729976604073</v>
      </c>
      <c r="F78" s="18">
        <f t="shared" si="5"/>
        <v>0.92513163126946019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1.2107492304621603</v>
      </c>
      <c r="C79" s="18">
        <f t="shared" ref="C79:C84" si="8">IF(AND(D$3-C$3 &lt;&gt; 0,C21&lt;&gt;0,D21&lt;&gt;0),(EXP(LN(D21/C21)/(D$3-C$3))-1)*100,0)</f>
        <v>-7.729300726638999</v>
      </c>
      <c r="D79" s="18">
        <f t="shared" ref="D79:D84" si="9">IF(AND(E$3-D$3 &lt;&gt; 0,D21&lt;&gt;0,E21&lt;&gt;0),(EXP(LN(E21/D21)/(E$3-D$3))-1)*100,0)</f>
        <v>1.0977792893421379</v>
      </c>
      <c r="E79" s="18">
        <f t="shared" ref="E79:E84" si="10">IF(AND(F$3-E$3 &lt;&gt; 0,E21&lt;&gt;0,F21&lt;&gt;0),(EXP(LN(F21/E21)/(F$3-E$3))-1)*100,0)</f>
        <v>0.75216912940911929</v>
      </c>
      <c r="F79" s="18">
        <f t="shared" si="5"/>
        <v>0.86724103912645401</v>
      </c>
    </row>
    <row r="80" spans="1:6" x14ac:dyDescent="0.2">
      <c r="A80" s="10" t="str">
        <f>$A$22</f>
        <v>Public admin. and defence</v>
      </c>
      <c r="B80" s="18">
        <f t="shared" si="7"/>
        <v>-0.77911685238897244</v>
      </c>
      <c r="C80" s="18">
        <f t="shared" si="8"/>
        <v>2.1012532138002804</v>
      </c>
      <c r="D80" s="18">
        <f t="shared" si="9"/>
        <v>0.91773940237647178</v>
      </c>
      <c r="E80" s="18">
        <f t="shared" si="10"/>
        <v>5.1144802699298886E-2</v>
      </c>
      <c r="F80" s="18">
        <f t="shared" si="5"/>
        <v>0.33917965685017482</v>
      </c>
    </row>
    <row r="81" spans="1:6" x14ac:dyDescent="0.2">
      <c r="A81" s="10" t="str">
        <f>$A$23</f>
        <v>Education</v>
      </c>
      <c r="B81" s="18">
        <f t="shared" si="7"/>
        <v>0.86846697747005042</v>
      </c>
      <c r="C81" s="18">
        <f t="shared" si="8"/>
        <v>-1.5764787147519166</v>
      </c>
      <c r="D81" s="18">
        <f t="shared" si="9"/>
        <v>-0.22799614157563708</v>
      </c>
      <c r="E81" s="18">
        <f t="shared" si="10"/>
        <v>0.2346278379243838</v>
      </c>
      <c r="F81" s="18">
        <f t="shared" si="5"/>
        <v>8.0181990146988014E-2</v>
      </c>
    </row>
    <row r="82" spans="1:6" x14ac:dyDescent="0.2">
      <c r="A82" s="10" t="str">
        <f>$A$24</f>
        <v>Health and social work</v>
      </c>
      <c r="B82" s="18">
        <f t="shared" si="7"/>
        <v>1.5982691790701331</v>
      </c>
      <c r="C82" s="18">
        <f t="shared" si="8"/>
        <v>-2.1643258316950131</v>
      </c>
      <c r="D82" s="18">
        <f t="shared" si="9"/>
        <v>1.084255625032271</v>
      </c>
      <c r="E82" s="18">
        <f t="shared" si="10"/>
        <v>0.54624046027842432</v>
      </c>
      <c r="F82" s="18">
        <f t="shared" si="5"/>
        <v>0.7252599207684618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-6.1836574963569646E-2</v>
      </c>
      <c r="C83" s="18">
        <f t="shared" si="8"/>
        <v>8.5989540324800551</v>
      </c>
      <c r="D83" s="18">
        <f t="shared" si="9"/>
        <v>9.1079440621721908E-2</v>
      </c>
      <c r="E83" s="18">
        <f t="shared" si="10"/>
        <v>0.64613903295480668</v>
      </c>
      <c r="F83" s="18">
        <f t="shared" si="5"/>
        <v>0.46077799708084122</v>
      </c>
    </row>
    <row r="84" spans="1:6" x14ac:dyDescent="0.2">
      <c r="A84" s="10" t="str">
        <f>$A$26</f>
        <v>Other services</v>
      </c>
      <c r="B84" s="18">
        <f t="shared" si="7"/>
        <v>-0.73495114106928439</v>
      </c>
      <c r="C84" s="18">
        <f t="shared" si="8"/>
        <v>1.7232281257211435</v>
      </c>
      <c r="D84" s="18">
        <f t="shared" si="9"/>
        <v>-0.6058009222093097</v>
      </c>
      <c r="E84" s="18">
        <f t="shared" si="10"/>
        <v>-4.5043649629927796E-2</v>
      </c>
      <c r="F84" s="18">
        <f t="shared" si="5"/>
        <v>-0.2323133789285281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1.2068035184746639</v>
      </c>
      <c r="C86" s="18">
        <f>IF(AND(D$3-C$3 &lt;&gt; 0,C28&lt;&gt;0,D28&lt;&gt;0),(EXP(LN(D28/C28)/(D$3-C$3))-1)*100,0)</f>
        <v>-1.4274548666422748</v>
      </c>
      <c r="D86" s="18">
        <f>IF(AND(E$3-D$3 &lt;&gt; 0,D28&lt;&gt;0,E28&lt;&gt;0),(EXP(LN(E28/D28)/(E$3-D$3))-1)*100,0)</f>
        <v>0.6201803035188469</v>
      </c>
      <c r="E86" s="18">
        <f>IF(AND(F$3-E$3 &lt;&gt; 0,E28&lt;&gt;0,F28&lt;&gt;0),(EXP(LN(F28/E28)/(F$3-E$3))-1)*100,0)</f>
        <v>0.4385905202724194</v>
      </c>
      <c r="F86" s="18">
        <f>IF(AND(F$3-D$3 &lt;&gt; 0,D28&lt;&gt;0,F28&lt;&gt;0),(EXP(LN(F28/D28)/(F$3-D$3))-1)*100,0)</f>
        <v>0.4990840058880508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3.8830000000000133</v>
      </c>
      <c r="C90" s="27">
        <f>D5-C5</f>
        <v>-8.5080000000000346</v>
      </c>
      <c r="D90" s="27">
        <f t="shared" si="11"/>
        <v>0.79400000000000048</v>
      </c>
      <c r="E90" s="27">
        <f t="shared" si="11"/>
        <v>0.29800000000003024</v>
      </c>
      <c r="F90" s="27">
        <f>F5-D5</f>
        <v>1.0920000000000307</v>
      </c>
    </row>
    <row r="91" spans="1:6" x14ac:dyDescent="0.2">
      <c r="A91" t="str">
        <f>$A$6</f>
        <v>Mining and quarrying</v>
      </c>
      <c r="B91" s="27">
        <f t="shared" si="11"/>
        <v>4.3000000000001259E-2</v>
      </c>
      <c r="C91" s="27">
        <f t="shared" ref="C91:C105" si="12">D6-C6</f>
        <v>-5.5000000000001492E-2</v>
      </c>
      <c r="D91" s="27">
        <f t="shared" si="11"/>
        <v>-0.1699999999999976</v>
      </c>
      <c r="E91" s="27">
        <f t="shared" si="11"/>
        <v>-0.16800000000000015</v>
      </c>
      <c r="F91" s="27">
        <f t="shared" ref="F91:F111" si="13">F6-D6</f>
        <v>-0.33799999999999775</v>
      </c>
    </row>
    <row r="92" spans="1:6" x14ac:dyDescent="0.2">
      <c r="A92" t="str">
        <f>$A$7</f>
        <v>Food drink and tobacco</v>
      </c>
      <c r="B92" s="27">
        <f t="shared" si="11"/>
        <v>1.787999999999963</v>
      </c>
      <c r="C92" s="27">
        <f t="shared" si="12"/>
        <v>-0.19399999999997419</v>
      </c>
      <c r="D92" s="27">
        <f t="shared" si="11"/>
        <v>1.2760000000000336</v>
      </c>
      <c r="E92" s="27">
        <f t="shared" si="11"/>
        <v>1.4619999999999429</v>
      </c>
      <c r="F92" s="27">
        <f t="shared" si="13"/>
        <v>2.7379999999999765</v>
      </c>
    </row>
    <row r="93" spans="1:6" x14ac:dyDescent="0.2">
      <c r="A93" t="str">
        <f>$A$8</f>
        <v>Engineering</v>
      </c>
      <c r="B93" s="27">
        <f t="shared" si="11"/>
        <v>0.82600000000002538</v>
      </c>
      <c r="C93" s="27">
        <f t="shared" si="12"/>
        <v>-0.9609999999999701</v>
      </c>
      <c r="D93" s="27">
        <f t="shared" si="11"/>
        <v>-0.81399999999995387</v>
      </c>
      <c r="E93" s="27">
        <f t="shared" si="11"/>
        <v>-4.7040000000000823</v>
      </c>
      <c r="F93" s="27">
        <f t="shared" si="13"/>
        <v>-5.5180000000000362</v>
      </c>
    </row>
    <row r="94" spans="1:6" x14ac:dyDescent="0.2">
      <c r="A94" t="str">
        <f>$A$9</f>
        <v>Rest of manufacturing</v>
      </c>
      <c r="B94" s="27">
        <f t="shared" si="11"/>
        <v>1.3460000000000321</v>
      </c>
      <c r="C94" s="27">
        <f t="shared" si="12"/>
        <v>-1.0390000000001578</v>
      </c>
      <c r="D94" s="27">
        <f t="shared" si="11"/>
        <v>-5.5059999999998865</v>
      </c>
      <c r="E94" s="27">
        <f t="shared" si="11"/>
        <v>-7.9409999999998178</v>
      </c>
      <c r="F94" s="27">
        <f t="shared" si="13"/>
        <v>-13.446999999999704</v>
      </c>
    </row>
    <row r="95" spans="1:6" x14ac:dyDescent="0.2">
      <c r="A95" t="str">
        <f>$A$10</f>
        <v>Electricity and gas</v>
      </c>
      <c r="B95" s="27">
        <f t="shared" si="11"/>
        <v>1.2390000000000012</v>
      </c>
      <c r="C95" s="27">
        <f t="shared" si="12"/>
        <v>0.44399999999999906</v>
      </c>
      <c r="D95" s="27">
        <f t="shared" si="11"/>
        <v>-0.15199999999998948</v>
      </c>
      <c r="E95" s="27">
        <f t="shared" si="11"/>
        <v>-9.9999999999971223E-3</v>
      </c>
      <c r="F95" s="27">
        <f t="shared" si="13"/>
        <v>-0.1619999999999866</v>
      </c>
    </row>
    <row r="96" spans="1:6" x14ac:dyDescent="0.2">
      <c r="A96" t="str">
        <f>$A$11</f>
        <v>Water and sewerage</v>
      </c>
      <c r="B96" s="27">
        <f t="shared" si="11"/>
        <v>2.2990000000000137</v>
      </c>
      <c r="C96" s="27">
        <f t="shared" si="12"/>
        <v>-1.8030000000000825</v>
      </c>
      <c r="D96" s="27">
        <f t="shared" si="11"/>
        <v>0.94500000000005002</v>
      </c>
      <c r="E96" s="27">
        <f t="shared" si="11"/>
        <v>1.5800000000000196</v>
      </c>
      <c r="F96" s="27">
        <f t="shared" si="13"/>
        <v>2.5250000000000696</v>
      </c>
    </row>
    <row r="97" spans="1:6" x14ac:dyDescent="0.2">
      <c r="A97" t="str">
        <f>$A$12</f>
        <v>Construction</v>
      </c>
      <c r="B97" s="27">
        <f t="shared" si="11"/>
        <v>14.77200000000002</v>
      </c>
      <c r="C97" s="27">
        <f t="shared" si="12"/>
        <v>17.500999999999806</v>
      </c>
      <c r="D97" s="27">
        <f t="shared" si="11"/>
        <v>16.942999999999529</v>
      </c>
      <c r="E97" s="27">
        <f t="shared" si="11"/>
        <v>21.88300000000018</v>
      </c>
      <c r="F97" s="27">
        <f t="shared" si="13"/>
        <v>38.825999999999709</v>
      </c>
    </row>
    <row r="98" spans="1:6" x14ac:dyDescent="0.2">
      <c r="A98" t="str">
        <f>$A$13</f>
        <v>Wholesale and retail trade</v>
      </c>
      <c r="B98" s="27">
        <f t="shared" si="11"/>
        <v>0.2450000000012551</v>
      </c>
      <c r="C98" s="27">
        <f t="shared" si="12"/>
        <v>0.61099999999959209</v>
      </c>
      <c r="D98" s="27">
        <f t="shared" si="11"/>
        <v>3.5659999999994056</v>
      </c>
      <c r="E98" s="27">
        <f t="shared" si="11"/>
        <v>4.7140000000006808</v>
      </c>
      <c r="F98" s="27">
        <f t="shared" si="13"/>
        <v>8.2800000000000864</v>
      </c>
    </row>
    <row r="99" spans="1:6" x14ac:dyDescent="0.2">
      <c r="A99" t="str">
        <f>$A$14</f>
        <v>Transport and storage</v>
      </c>
      <c r="B99" s="27">
        <f t="shared" si="11"/>
        <v>16.821999999999633</v>
      </c>
      <c r="C99" s="27">
        <f t="shared" si="12"/>
        <v>-8.5169999999995838</v>
      </c>
      <c r="D99" s="27">
        <f t="shared" si="11"/>
        <v>6.7409999999999712</v>
      </c>
      <c r="E99" s="27">
        <f t="shared" si="11"/>
        <v>2.1039999999998429</v>
      </c>
      <c r="F99" s="27">
        <f t="shared" si="13"/>
        <v>8.8449999999998141</v>
      </c>
    </row>
    <row r="100" spans="1:6" x14ac:dyDescent="0.2">
      <c r="A100" t="str">
        <f>$A$15</f>
        <v>Accommodation and food</v>
      </c>
      <c r="B100" s="27">
        <f t="shared" si="11"/>
        <v>12.939000000000348</v>
      </c>
      <c r="C100" s="27">
        <f t="shared" si="12"/>
        <v>-5.2850000000001671</v>
      </c>
      <c r="D100" s="27">
        <f t="shared" si="11"/>
        <v>5.4649999999998897</v>
      </c>
      <c r="E100" s="27">
        <f t="shared" si="11"/>
        <v>18.100999999999914</v>
      </c>
      <c r="F100" s="27">
        <f t="shared" si="13"/>
        <v>23.565999999999804</v>
      </c>
    </row>
    <row r="101" spans="1:6" x14ac:dyDescent="0.2">
      <c r="A101" t="str">
        <f>$A$16</f>
        <v>Media</v>
      </c>
      <c r="B101" s="27">
        <f t="shared" si="11"/>
        <v>-6.807999999999975</v>
      </c>
      <c r="C101" s="27">
        <f t="shared" si="12"/>
        <v>1.2359999999999811</v>
      </c>
      <c r="D101" s="27">
        <f t="shared" si="11"/>
        <v>-0.49299999999996835</v>
      </c>
      <c r="E101" s="27">
        <f t="shared" si="11"/>
        <v>-0.26000000000001044</v>
      </c>
      <c r="F101" s="27">
        <f t="shared" si="13"/>
        <v>-0.7529999999999788</v>
      </c>
    </row>
    <row r="102" spans="1:6" x14ac:dyDescent="0.2">
      <c r="A102" t="str">
        <f>$A$17</f>
        <v>Information technology</v>
      </c>
      <c r="B102" s="27">
        <f t="shared" si="11"/>
        <v>-3.1909999999999599</v>
      </c>
      <c r="C102" s="27">
        <f t="shared" si="12"/>
        <v>0.28099999999994196</v>
      </c>
      <c r="D102" s="27">
        <f t="shared" si="11"/>
        <v>3.0659999999999883</v>
      </c>
      <c r="E102" s="27">
        <f t="shared" si="11"/>
        <v>3.7099999999999014</v>
      </c>
      <c r="F102" s="27">
        <f t="shared" si="13"/>
        <v>6.7759999999998897</v>
      </c>
    </row>
    <row r="103" spans="1:6" x14ac:dyDescent="0.2">
      <c r="A103" t="str">
        <f>$A$18</f>
        <v>Finance and insurance</v>
      </c>
      <c r="B103" s="27">
        <f t="shared" si="11"/>
        <v>-1.7589999999999506</v>
      </c>
      <c r="C103" s="27">
        <f t="shared" si="12"/>
        <v>1.0009999999998911</v>
      </c>
      <c r="D103" s="27">
        <f t="shared" si="11"/>
        <v>-1.6979999999999578</v>
      </c>
      <c r="E103" s="27">
        <f t="shared" si="11"/>
        <v>-4.422000000000061</v>
      </c>
      <c r="F103" s="27">
        <f t="shared" si="13"/>
        <v>-6.1200000000000188</v>
      </c>
    </row>
    <row r="104" spans="1:6" x14ac:dyDescent="0.2">
      <c r="A104" t="str">
        <f>$A$19</f>
        <v>Real estate</v>
      </c>
      <c r="B104" s="27">
        <f t="shared" si="11"/>
        <v>0.25800000000004175</v>
      </c>
      <c r="C104" s="27">
        <f t="shared" si="12"/>
        <v>3.553999999999931</v>
      </c>
      <c r="D104" s="27">
        <f t="shared" si="11"/>
        <v>0.35400000000002052</v>
      </c>
      <c r="E104" s="27">
        <f t="shared" si="11"/>
        <v>4.5359999999999232</v>
      </c>
      <c r="F104" s="27">
        <f t="shared" si="13"/>
        <v>4.8899999999999437</v>
      </c>
    </row>
    <row r="105" spans="1:6" x14ac:dyDescent="0.2">
      <c r="A105" t="str">
        <f>$A$20</f>
        <v>Professional services</v>
      </c>
      <c r="B105" s="27">
        <f t="shared" si="11"/>
        <v>23.092000000000468</v>
      </c>
      <c r="C105" s="27">
        <f t="shared" si="12"/>
        <v>-13.036000000000058</v>
      </c>
      <c r="D105" s="27">
        <f t="shared" si="11"/>
        <v>8.8709999999999525</v>
      </c>
      <c r="E105" s="27">
        <f t="shared" si="11"/>
        <v>14.037999999999897</v>
      </c>
      <c r="F105" s="27">
        <f t="shared" si="13"/>
        <v>22.90899999999985</v>
      </c>
    </row>
    <row r="106" spans="1:6" x14ac:dyDescent="0.2">
      <c r="A106" s="10" t="str">
        <f>$A$21</f>
        <v>Support services</v>
      </c>
      <c r="B106" s="27">
        <f t="shared" ref="B106:B111" si="14">C21-B21</f>
        <v>7.5740000000008649</v>
      </c>
      <c r="C106" s="27">
        <f t="shared" ref="C106:C111" si="15">D21-C21</f>
        <v>-12.456000000000586</v>
      </c>
      <c r="D106" s="27">
        <f t="shared" ref="D106:D111" si="16">E21-D21</f>
        <v>8.3429999999995061</v>
      </c>
      <c r="E106" s="27">
        <f t="shared" ref="E106:E111" si="17">F21-E21</f>
        <v>12.220000000000482</v>
      </c>
      <c r="F106" s="27">
        <f t="shared" si="13"/>
        <v>20.562999999999988</v>
      </c>
    </row>
    <row r="107" spans="1:6" x14ac:dyDescent="0.2">
      <c r="A107" s="10" t="str">
        <f>$A$22</f>
        <v>Public admin. and defence</v>
      </c>
      <c r="B107" s="27">
        <f t="shared" si="14"/>
        <v>-2.3610000000001321</v>
      </c>
      <c r="C107" s="27">
        <f t="shared" si="15"/>
        <v>1.5610000000000923</v>
      </c>
      <c r="D107" s="27">
        <f t="shared" si="16"/>
        <v>3.5449999999996464</v>
      </c>
      <c r="E107" s="27">
        <f t="shared" si="17"/>
        <v>0.40700000000028069</v>
      </c>
      <c r="F107" s="27">
        <f t="shared" si="13"/>
        <v>3.9519999999999271</v>
      </c>
    </row>
    <row r="108" spans="1:6" x14ac:dyDescent="0.2">
      <c r="A108" s="10" t="str">
        <f>$A$23</f>
        <v>Education</v>
      </c>
      <c r="B108" s="27">
        <f t="shared" si="14"/>
        <v>6.1029999999999802</v>
      </c>
      <c r="C108" s="27">
        <f t="shared" si="15"/>
        <v>-2.8299999999997567</v>
      </c>
      <c r="D108" s="27">
        <f t="shared" si="16"/>
        <v>-2.004999999999967</v>
      </c>
      <c r="E108" s="27">
        <f t="shared" si="17"/>
        <v>4.1420000000000812</v>
      </c>
      <c r="F108" s="27">
        <f t="shared" si="13"/>
        <v>2.1370000000001141</v>
      </c>
    </row>
    <row r="109" spans="1:6" x14ac:dyDescent="0.2">
      <c r="A109" s="10" t="str">
        <f>$A$24</f>
        <v>Health and social work</v>
      </c>
      <c r="B109" s="27">
        <f t="shared" si="14"/>
        <v>15.691000000000173</v>
      </c>
      <c r="C109" s="27">
        <f t="shared" si="15"/>
        <v>-5.5260000000003515</v>
      </c>
      <c r="D109" s="27">
        <f t="shared" si="16"/>
        <v>13.839000000000681</v>
      </c>
      <c r="E109" s="27">
        <f t="shared" si="17"/>
        <v>14.759999999999252</v>
      </c>
      <c r="F109" s="27">
        <f t="shared" si="13"/>
        <v>28.598999999999933</v>
      </c>
    </row>
    <row r="110" spans="1:6" x14ac:dyDescent="0.2">
      <c r="A110" s="10" t="str">
        <f>$A$25</f>
        <v>Arts and entertainment</v>
      </c>
      <c r="B110" s="27">
        <f t="shared" si="14"/>
        <v>-0.13500000000015433</v>
      </c>
      <c r="C110" s="27">
        <f t="shared" si="15"/>
        <v>4.6859999999999999</v>
      </c>
      <c r="D110" s="27">
        <f t="shared" si="16"/>
        <v>0.27000000000001734</v>
      </c>
      <c r="E110" s="27">
        <f t="shared" si="17"/>
        <v>3.9550000000000978</v>
      </c>
      <c r="F110" s="27">
        <f t="shared" si="13"/>
        <v>4.2250000000001151</v>
      </c>
    </row>
    <row r="111" spans="1:6" x14ac:dyDescent="0.2">
      <c r="A111" s="10" t="str">
        <f>$A$26</f>
        <v>Other services</v>
      </c>
      <c r="B111" s="27">
        <f t="shared" si="14"/>
        <v>-1.8159999999997893</v>
      </c>
      <c r="C111" s="27">
        <f t="shared" si="15"/>
        <v>1.0449999999998241</v>
      </c>
      <c r="D111" s="27">
        <f t="shared" si="16"/>
        <v>-1.8459999999998971</v>
      </c>
      <c r="E111" s="27">
        <f t="shared" si="17"/>
        <v>-0.26900000000004809</v>
      </c>
      <c r="F111" s="27">
        <f t="shared" si="13"/>
        <v>-2.1149999999999451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92.85000000000241</v>
      </c>
      <c r="C113" s="29">
        <f>D28-C28</f>
        <v>-28.290000000001328</v>
      </c>
      <c r="D113" s="29">
        <f>E28-D28</f>
        <v>61.333999999999378</v>
      </c>
      <c r="E113" s="29">
        <f>F28-E28</f>
        <v>90.136000000000195</v>
      </c>
      <c r="F113" s="29">
        <f>F28-D28</f>
        <v>151.46999999999957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South East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43.256000000000007</v>
      </c>
      <c r="C7" s="31">
        <f>'Ind T1'!C7</f>
        <v>50.720000000000034</v>
      </c>
      <c r="D7" s="31">
        <f>'Ind T1'!D7</f>
        <v>40.797999999999917</v>
      </c>
      <c r="E7" s="31">
        <f>'Ind T1'!E7</f>
        <v>42.214999999999975</v>
      </c>
      <c r="F7" s="31">
        <f>'Ind T1'!F7</f>
        <v>43.915000000000035</v>
      </c>
      <c r="H7" s="31">
        <f>C7-B7</f>
        <v>7.4640000000000271</v>
      </c>
      <c r="I7" s="31">
        <f>D7-C7</f>
        <v>-9.9220000000001178</v>
      </c>
      <c r="J7" s="31">
        <f>E7-D7</f>
        <v>1.4170000000000584</v>
      </c>
      <c r="K7" s="31">
        <f>F7-E7</f>
        <v>1.7000000000000597</v>
      </c>
      <c r="L7" s="31">
        <f>F7-D7</f>
        <v>3.1170000000001181</v>
      </c>
    </row>
    <row r="8" spans="1:12" x14ac:dyDescent="0.2">
      <c r="A8" t="str">
        <f>'Ind T2'!A5</f>
        <v>Agriculture</v>
      </c>
      <c r="B8" s="32">
        <f>'Ind T2'!B5</f>
        <v>24.808000000000003</v>
      </c>
      <c r="C8" s="32">
        <f>'Ind T2'!C5</f>
        <v>28.691000000000017</v>
      </c>
      <c r="D8" s="32">
        <f>'Ind T2'!D5</f>
        <v>20.182999999999982</v>
      </c>
      <c r="E8" s="32">
        <f>'Ind T2'!E5</f>
        <v>20.976999999999983</v>
      </c>
      <c r="F8" s="32">
        <f>'Ind T2'!F5</f>
        <v>21.275000000000013</v>
      </c>
      <c r="H8" s="11">
        <f t="shared" ref="H8:H40" si="0">C8-B8</f>
        <v>3.8830000000000133</v>
      </c>
      <c r="I8" s="31">
        <f t="shared" ref="I8:I38" si="1">D8-C8</f>
        <v>-8.5080000000000346</v>
      </c>
      <c r="J8" s="11">
        <f t="shared" ref="J8:J38" si="2">E8-D8</f>
        <v>0.79400000000000048</v>
      </c>
      <c r="K8" s="11">
        <f t="shared" ref="K8:K38" si="3">F8-E8</f>
        <v>0.29800000000003024</v>
      </c>
      <c r="L8" s="31">
        <f t="shared" ref="L8:L40" si="4">F8-D8</f>
        <v>1.0920000000000307</v>
      </c>
    </row>
    <row r="9" spans="1:12" x14ac:dyDescent="0.2">
      <c r="A9" t="str">
        <f>'Ind T2'!A6</f>
        <v>Mining and quarrying</v>
      </c>
      <c r="B9" s="32">
        <f>'Ind T2'!B6</f>
        <v>1.0299999999999983</v>
      </c>
      <c r="C9" s="32">
        <f>'Ind T2'!C6</f>
        <v>1.0729999999999995</v>
      </c>
      <c r="D9" s="32">
        <f>'Ind T2'!D6</f>
        <v>1.017999999999998</v>
      </c>
      <c r="E9" s="32">
        <f>'Ind T2'!E6</f>
        <v>0.84800000000000042</v>
      </c>
      <c r="F9" s="32">
        <f>'Ind T2'!F6</f>
        <v>0.68000000000000027</v>
      </c>
      <c r="H9" s="11">
        <f t="shared" si="0"/>
        <v>4.3000000000001259E-2</v>
      </c>
      <c r="I9" s="31">
        <f t="shared" si="1"/>
        <v>-5.5000000000001492E-2</v>
      </c>
      <c r="J9" s="11">
        <f t="shared" si="2"/>
        <v>-0.1699999999999976</v>
      </c>
      <c r="K9" s="11">
        <f t="shared" si="3"/>
        <v>-0.16800000000000015</v>
      </c>
      <c r="L9" s="31">
        <f t="shared" si="4"/>
        <v>-0.33799999999999775</v>
      </c>
    </row>
    <row r="10" spans="1:12" x14ac:dyDescent="0.2">
      <c r="A10" t="str">
        <f>'Ind T2'!A10</f>
        <v>Electricity and gas</v>
      </c>
      <c r="B10" s="32">
        <f>'Ind T2'!B10</f>
        <v>3.4569999999999932</v>
      </c>
      <c r="C10" s="32">
        <f>'Ind T2'!C10</f>
        <v>4.6959999999999944</v>
      </c>
      <c r="D10" s="32">
        <f>'Ind T2'!D10</f>
        <v>5.1399999999999935</v>
      </c>
      <c r="E10" s="32">
        <f>'Ind T2'!E10</f>
        <v>4.988000000000004</v>
      </c>
      <c r="F10" s="32">
        <f>'Ind T2'!F10</f>
        <v>4.9780000000000069</v>
      </c>
      <c r="H10" s="11">
        <f t="shared" si="0"/>
        <v>1.2390000000000012</v>
      </c>
      <c r="I10" s="31">
        <f t="shared" si="1"/>
        <v>0.44399999999999906</v>
      </c>
      <c r="J10" s="11">
        <f t="shared" si="2"/>
        <v>-0.15199999999998948</v>
      </c>
      <c r="K10" s="11">
        <f t="shared" si="3"/>
        <v>-9.9999999999971223E-3</v>
      </c>
      <c r="L10" s="31">
        <f t="shared" si="4"/>
        <v>-0.1619999999999866</v>
      </c>
    </row>
    <row r="11" spans="1:12" x14ac:dyDescent="0.2">
      <c r="A11" t="str">
        <f>'Ind T2'!A11</f>
        <v>Water and sewerage</v>
      </c>
      <c r="B11" s="32">
        <f>'Ind T2'!B11</f>
        <v>13.961000000000013</v>
      </c>
      <c r="C11" s="32">
        <f>'Ind T2'!C11</f>
        <v>16.260000000000026</v>
      </c>
      <c r="D11" s="32">
        <f>'Ind T2'!D11</f>
        <v>14.456999999999944</v>
      </c>
      <c r="E11" s="32">
        <f>'Ind T2'!E11</f>
        <v>15.401999999999994</v>
      </c>
      <c r="F11" s="32">
        <f>'Ind T2'!F11</f>
        <v>16.982000000000014</v>
      </c>
      <c r="H11" s="11">
        <f t="shared" ref="H11" si="5">C11-B11</f>
        <v>2.2990000000000137</v>
      </c>
      <c r="I11" s="31">
        <f t="shared" ref="I11" si="6">D11-C11</f>
        <v>-1.8030000000000825</v>
      </c>
      <c r="J11" s="11">
        <f t="shared" ref="J11" si="7">E11-D11</f>
        <v>0.94500000000005002</v>
      </c>
      <c r="K11" s="11">
        <f t="shared" ref="K11" si="8">F11-E11</f>
        <v>1.5800000000000196</v>
      </c>
      <c r="L11" s="31">
        <f t="shared" si="4"/>
        <v>2.5250000000000696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115.94699999999999</v>
      </c>
      <c r="C13" s="31">
        <f>'Ind T1'!C8</f>
        <v>119.90700000000001</v>
      </c>
      <c r="D13" s="31">
        <f>'Ind T1'!D8</f>
        <v>117.71299999999991</v>
      </c>
      <c r="E13" s="31">
        <f>'Ind T1'!E8</f>
        <v>112.6690000000001</v>
      </c>
      <c r="F13" s="31">
        <f>'Ind T1'!F8</f>
        <v>101.48600000000015</v>
      </c>
      <c r="H13" s="31">
        <f t="shared" si="0"/>
        <v>3.9600000000000222</v>
      </c>
      <c r="I13" s="31">
        <f t="shared" si="1"/>
        <v>-2.1940000000001021</v>
      </c>
      <c r="J13" s="31">
        <f t="shared" si="2"/>
        <v>-5.0439999999998122</v>
      </c>
      <c r="K13" s="31">
        <f t="shared" si="3"/>
        <v>-11.18299999999995</v>
      </c>
      <c r="L13" s="31">
        <f t="shared" si="4"/>
        <v>-16.226999999999762</v>
      </c>
    </row>
    <row r="14" spans="1:12" x14ac:dyDescent="0.2">
      <c r="A14" t="str">
        <f>'Ind T2'!A7</f>
        <v>Food drink and tobacco</v>
      </c>
      <c r="B14" s="32">
        <f>'Ind T2'!B7</f>
        <v>10.563000000000006</v>
      </c>
      <c r="C14" s="32">
        <f>'Ind T2'!C7</f>
        <v>12.350999999999969</v>
      </c>
      <c r="D14" s="32">
        <f>'Ind T2'!D7</f>
        <v>12.156999999999995</v>
      </c>
      <c r="E14" s="32">
        <f>'Ind T2'!E7</f>
        <v>13.433000000000028</v>
      </c>
      <c r="F14" s="32">
        <f>'Ind T2'!F7</f>
        <v>14.894999999999971</v>
      </c>
      <c r="H14" s="11">
        <f t="shared" si="0"/>
        <v>1.787999999999963</v>
      </c>
      <c r="I14" s="31">
        <f t="shared" si="1"/>
        <v>-0.19399999999997419</v>
      </c>
      <c r="J14" s="11">
        <f t="shared" si="2"/>
        <v>1.2760000000000336</v>
      </c>
      <c r="K14" s="11">
        <f t="shared" si="3"/>
        <v>1.4619999999999429</v>
      </c>
      <c r="L14" s="31">
        <f t="shared" si="4"/>
        <v>2.7379999999999765</v>
      </c>
    </row>
    <row r="15" spans="1:12" x14ac:dyDescent="0.2">
      <c r="A15" t="str">
        <f>'Ind T2'!A8</f>
        <v>Engineering</v>
      </c>
      <c r="B15" s="32">
        <f>'Ind T2'!B8</f>
        <v>24.641999999999964</v>
      </c>
      <c r="C15" s="32">
        <f>'Ind T2'!C8</f>
        <v>25.467999999999989</v>
      </c>
      <c r="D15" s="32">
        <f>'Ind T2'!D8</f>
        <v>24.507000000000019</v>
      </c>
      <c r="E15" s="32">
        <f>'Ind T2'!E8</f>
        <v>23.693000000000065</v>
      </c>
      <c r="F15" s="32">
        <f>'Ind T2'!F8</f>
        <v>18.988999999999983</v>
      </c>
      <c r="H15" s="11">
        <f t="shared" si="0"/>
        <v>0.82600000000002538</v>
      </c>
      <c r="I15" s="31">
        <f t="shared" si="1"/>
        <v>-0.9609999999999701</v>
      </c>
      <c r="J15" s="11">
        <f t="shared" si="2"/>
        <v>-0.81399999999995387</v>
      </c>
      <c r="K15" s="11">
        <f t="shared" si="3"/>
        <v>-4.7040000000000823</v>
      </c>
      <c r="L15" s="31">
        <f t="shared" si="4"/>
        <v>-5.5180000000000362</v>
      </c>
    </row>
    <row r="16" spans="1:12" x14ac:dyDescent="0.2">
      <c r="A16" t="str">
        <f>'Ind T2'!A9</f>
        <v>Rest of manufacturing</v>
      </c>
      <c r="B16" s="32">
        <f>'Ind T2'!B9</f>
        <v>80.742000000000019</v>
      </c>
      <c r="C16" s="32">
        <f>'Ind T2'!C9</f>
        <v>82.088000000000051</v>
      </c>
      <c r="D16" s="32">
        <f>'Ind T2'!D9</f>
        <v>81.048999999999893</v>
      </c>
      <c r="E16" s="32">
        <f>'Ind T2'!E9</f>
        <v>75.543000000000006</v>
      </c>
      <c r="F16" s="32">
        <f>'Ind T2'!F9</f>
        <v>67.602000000000189</v>
      </c>
      <c r="H16" s="11">
        <f t="shared" si="0"/>
        <v>1.3460000000000321</v>
      </c>
      <c r="I16" s="31">
        <f t="shared" si="1"/>
        <v>-1.0390000000001578</v>
      </c>
      <c r="J16" s="11">
        <f t="shared" si="2"/>
        <v>-5.5059999999998865</v>
      </c>
      <c r="K16" s="11">
        <f t="shared" si="3"/>
        <v>-7.9409999999998178</v>
      </c>
      <c r="L16" s="31">
        <f t="shared" si="4"/>
        <v>-13.446999999999704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156.88900000000041</v>
      </c>
      <c r="C18" s="31">
        <f>'Ind T1'!C9</f>
        <v>171.66100000000043</v>
      </c>
      <c r="D18" s="31">
        <f>'Ind T1'!D9</f>
        <v>189.16200000000023</v>
      </c>
      <c r="E18" s="31">
        <f>'Ind T1'!E9</f>
        <v>206.10499999999976</v>
      </c>
      <c r="F18" s="31">
        <f>'Ind T1'!F9</f>
        <v>227.98799999999994</v>
      </c>
      <c r="H18" s="31">
        <f t="shared" si="0"/>
        <v>14.77200000000002</v>
      </c>
      <c r="I18" s="31">
        <f t="shared" si="1"/>
        <v>17.500999999999806</v>
      </c>
      <c r="J18" s="31">
        <f t="shared" si="2"/>
        <v>16.942999999999529</v>
      </c>
      <c r="K18" s="31">
        <f t="shared" si="3"/>
        <v>21.88300000000018</v>
      </c>
      <c r="L18" s="31">
        <f t="shared" si="4"/>
        <v>38.825999999999709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522.0439999999993</v>
      </c>
      <c r="C20" s="31">
        <f>'Ind T1'!C10</f>
        <v>552.05000000000052</v>
      </c>
      <c r="D20" s="31">
        <f>'Ind T1'!D10</f>
        <v>538.85900000000038</v>
      </c>
      <c r="E20" s="31">
        <f>'Ind T1'!E10</f>
        <v>554.63099999999963</v>
      </c>
      <c r="F20" s="31">
        <f>'Ind T1'!F10</f>
        <v>579.55000000000007</v>
      </c>
      <c r="H20" s="31">
        <f t="shared" si="0"/>
        <v>30.006000000001222</v>
      </c>
      <c r="I20" s="31">
        <f t="shared" si="1"/>
        <v>-13.191000000000145</v>
      </c>
      <c r="J20" s="31">
        <f t="shared" si="2"/>
        <v>15.771999999999252</v>
      </c>
      <c r="K20" s="31">
        <f t="shared" si="3"/>
        <v>24.919000000000437</v>
      </c>
      <c r="L20" s="31">
        <f t="shared" si="4"/>
        <v>40.69099999999969</v>
      </c>
    </row>
    <row r="21" spans="1:12" x14ac:dyDescent="0.2">
      <c r="A21" s="10" t="str">
        <f>'Ind T2'!A13</f>
        <v>Wholesale and retail trade</v>
      </c>
      <c r="B21" s="32">
        <f>'Ind T2'!B13</f>
        <v>305.66999999999933</v>
      </c>
      <c r="C21" s="32">
        <f>'Ind T2'!C13</f>
        <v>305.91500000000059</v>
      </c>
      <c r="D21" s="32">
        <f>'Ind T2'!D13</f>
        <v>306.52600000000018</v>
      </c>
      <c r="E21" s="32">
        <f>'Ind T2'!E13</f>
        <v>310.09199999999959</v>
      </c>
      <c r="F21" s="32">
        <f>'Ind T2'!F13</f>
        <v>314.80600000000027</v>
      </c>
      <c r="H21" s="11">
        <f t="shared" si="0"/>
        <v>0.2450000000012551</v>
      </c>
      <c r="I21" s="31">
        <f t="shared" si="1"/>
        <v>0.61099999999959209</v>
      </c>
      <c r="J21" s="11">
        <f t="shared" si="2"/>
        <v>3.5659999999994056</v>
      </c>
      <c r="K21" s="11">
        <f t="shared" si="3"/>
        <v>4.7140000000006808</v>
      </c>
      <c r="L21" s="31">
        <f t="shared" si="4"/>
        <v>8.2800000000000864</v>
      </c>
    </row>
    <row r="22" spans="1:12" x14ac:dyDescent="0.2">
      <c r="A22" s="10" t="str">
        <f>'Ind T2'!A14</f>
        <v>Transport and storage</v>
      </c>
      <c r="B22" s="32">
        <f>'Ind T2'!B14</f>
        <v>94.302999999999997</v>
      </c>
      <c r="C22" s="32">
        <f>'Ind T2'!C14</f>
        <v>111.12499999999963</v>
      </c>
      <c r="D22" s="32">
        <f>'Ind T2'!D14</f>
        <v>102.60800000000005</v>
      </c>
      <c r="E22" s="32">
        <f>'Ind T2'!E14</f>
        <v>109.34900000000002</v>
      </c>
      <c r="F22" s="32">
        <f>'Ind T2'!F14</f>
        <v>111.45299999999986</v>
      </c>
      <c r="H22" s="11">
        <f t="shared" si="0"/>
        <v>16.821999999999633</v>
      </c>
      <c r="I22" s="31">
        <f t="shared" si="1"/>
        <v>-8.5169999999995838</v>
      </c>
      <c r="J22" s="11">
        <f t="shared" si="2"/>
        <v>6.7409999999999712</v>
      </c>
      <c r="K22" s="11">
        <f t="shared" si="3"/>
        <v>2.1039999999998429</v>
      </c>
      <c r="L22" s="31">
        <f t="shared" si="4"/>
        <v>8.8449999999998141</v>
      </c>
    </row>
    <row r="23" spans="1:12" x14ac:dyDescent="0.2">
      <c r="A23" s="10" t="str">
        <f>'Ind T2'!A15</f>
        <v>Accommodation and food</v>
      </c>
      <c r="B23" s="32">
        <f>'Ind T2'!B15</f>
        <v>122.07099999999998</v>
      </c>
      <c r="C23" s="32">
        <f>'Ind T2'!C15</f>
        <v>135.01000000000033</v>
      </c>
      <c r="D23" s="32">
        <f>'Ind T2'!D15</f>
        <v>129.72500000000016</v>
      </c>
      <c r="E23" s="32">
        <f>'Ind T2'!E15</f>
        <v>135.19000000000005</v>
      </c>
      <c r="F23" s="32">
        <f>'Ind T2'!F15</f>
        <v>153.29099999999997</v>
      </c>
      <c r="H23" s="11">
        <f t="shared" si="0"/>
        <v>12.939000000000348</v>
      </c>
      <c r="I23" s="31">
        <f t="shared" si="1"/>
        <v>-5.2850000000001671</v>
      </c>
      <c r="J23" s="11">
        <f t="shared" si="2"/>
        <v>5.4649999999998897</v>
      </c>
      <c r="K23" s="11">
        <f t="shared" si="3"/>
        <v>18.100999999999914</v>
      </c>
      <c r="L23" s="31">
        <f t="shared" si="4"/>
        <v>23.565999999999804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561.17099999999971</v>
      </c>
      <c r="C25" s="31">
        <f>'Ind T1'!C11</f>
        <v>578.3860000000011</v>
      </c>
      <c r="D25" s="31">
        <f>'Ind T1'!D11</f>
        <v>564.69700000000012</v>
      </c>
      <c r="E25" s="31">
        <f>'Ind T1'!E11</f>
        <v>581.56399999999962</v>
      </c>
      <c r="F25" s="31">
        <f>'Ind T1'!F11</f>
        <v>615.07199999999989</v>
      </c>
      <c r="H25" s="31">
        <f t="shared" si="0"/>
        <v>17.215000000001396</v>
      </c>
      <c r="I25" s="31">
        <f t="shared" si="1"/>
        <v>-13.689000000000988</v>
      </c>
      <c r="J25" s="31">
        <f t="shared" si="2"/>
        <v>16.866999999999507</v>
      </c>
      <c r="K25" s="31">
        <f t="shared" si="3"/>
        <v>33.508000000000266</v>
      </c>
      <c r="L25" s="31">
        <f t="shared" si="4"/>
        <v>50.374999999999773</v>
      </c>
    </row>
    <row r="26" spans="1:12" x14ac:dyDescent="0.2">
      <c r="A26" s="10" t="str">
        <f>'Ind T2'!A16</f>
        <v>Media</v>
      </c>
      <c r="B26" s="11">
        <f>'Ind T2'!B16</f>
        <v>20.565999999999978</v>
      </c>
      <c r="C26" s="11">
        <f>'Ind T2'!C16</f>
        <v>13.758000000000003</v>
      </c>
      <c r="D26" s="11">
        <f>'Ind T2'!D16</f>
        <v>14.993999999999984</v>
      </c>
      <c r="E26" s="11">
        <f>'Ind T2'!E16</f>
        <v>14.501000000000015</v>
      </c>
      <c r="F26" s="11">
        <f>'Ind T2'!F16</f>
        <v>14.241000000000005</v>
      </c>
      <c r="H26" s="11">
        <f t="shared" si="0"/>
        <v>-6.807999999999975</v>
      </c>
      <c r="I26" s="31">
        <f t="shared" si="1"/>
        <v>1.2359999999999811</v>
      </c>
      <c r="J26" s="11">
        <f t="shared" si="2"/>
        <v>-0.49299999999996835</v>
      </c>
      <c r="K26" s="11">
        <f t="shared" si="3"/>
        <v>-0.26000000000001044</v>
      </c>
      <c r="L26" s="31">
        <f t="shared" si="4"/>
        <v>-0.7529999999999788</v>
      </c>
    </row>
    <row r="27" spans="1:12" x14ac:dyDescent="0.2">
      <c r="A27" s="10" t="str">
        <f>'Ind T2'!A17</f>
        <v>Information technology</v>
      </c>
      <c r="B27" s="11">
        <f>'Ind T2'!B17</f>
        <v>44.693000000000033</v>
      </c>
      <c r="C27" s="11">
        <f>'Ind T2'!C17</f>
        <v>41.502000000000073</v>
      </c>
      <c r="D27" s="11">
        <f>'Ind T2'!D17</f>
        <v>41.783000000000015</v>
      </c>
      <c r="E27" s="11">
        <f>'Ind T2'!E17</f>
        <v>44.849000000000004</v>
      </c>
      <c r="F27" s="11">
        <f>'Ind T2'!F17</f>
        <v>48.558999999999905</v>
      </c>
      <c r="H27" s="11">
        <f t="shared" si="0"/>
        <v>-3.1909999999999599</v>
      </c>
      <c r="I27" s="31">
        <f t="shared" si="1"/>
        <v>0.28099999999994196</v>
      </c>
      <c r="J27" s="11">
        <f t="shared" si="2"/>
        <v>3.0659999999999883</v>
      </c>
      <c r="K27" s="11">
        <f t="shared" si="3"/>
        <v>3.7099999999999014</v>
      </c>
      <c r="L27" s="31">
        <f t="shared" si="4"/>
        <v>6.7759999999998897</v>
      </c>
    </row>
    <row r="28" spans="1:12" x14ac:dyDescent="0.2">
      <c r="A28" s="10" t="str">
        <f>'Ind T2'!A18</f>
        <v>Finance and insurance</v>
      </c>
      <c r="B28" s="11">
        <f>'Ind T2'!B18</f>
        <v>50.029000000000046</v>
      </c>
      <c r="C28" s="11">
        <f>'Ind T2'!C18</f>
        <v>48.270000000000095</v>
      </c>
      <c r="D28" s="11">
        <f>'Ind T2'!D18</f>
        <v>49.270999999999987</v>
      </c>
      <c r="E28" s="11">
        <f>'Ind T2'!E18</f>
        <v>47.573000000000029</v>
      </c>
      <c r="F28" s="11">
        <f>'Ind T2'!F18</f>
        <v>43.150999999999968</v>
      </c>
      <c r="H28" s="11">
        <f t="shared" si="0"/>
        <v>-1.7589999999999506</v>
      </c>
      <c r="I28" s="31">
        <f t="shared" si="1"/>
        <v>1.0009999999998911</v>
      </c>
      <c r="J28" s="11">
        <f t="shared" si="2"/>
        <v>-1.6979999999999578</v>
      </c>
      <c r="K28" s="11">
        <f t="shared" si="3"/>
        <v>-4.422000000000061</v>
      </c>
      <c r="L28" s="31">
        <f t="shared" si="4"/>
        <v>-6.1200000000000188</v>
      </c>
    </row>
    <row r="29" spans="1:12" x14ac:dyDescent="0.2">
      <c r="A29" s="10" t="str">
        <f>'Ind T2'!A19</f>
        <v>Real estate</v>
      </c>
      <c r="B29" s="11">
        <f>'Ind T2'!B19</f>
        <v>30.614000000000001</v>
      </c>
      <c r="C29" s="11">
        <f>'Ind T2'!C19</f>
        <v>30.872000000000043</v>
      </c>
      <c r="D29" s="11">
        <f>'Ind T2'!D19</f>
        <v>34.425999999999974</v>
      </c>
      <c r="E29" s="11">
        <f>'Ind T2'!E19</f>
        <v>34.779999999999994</v>
      </c>
      <c r="F29" s="11">
        <f>'Ind T2'!F19</f>
        <v>39.315999999999917</v>
      </c>
      <c r="H29" s="11">
        <f t="shared" ref="H29:H31" si="9">C29-B29</f>
        <v>0.25800000000004175</v>
      </c>
      <c r="I29" s="31">
        <f t="shared" ref="I29:I31" si="10">D29-C29</f>
        <v>3.553999999999931</v>
      </c>
      <c r="J29" s="11">
        <f t="shared" ref="J29:J31" si="11">E29-D29</f>
        <v>0.35400000000002052</v>
      </c>
      <c r="K29" s="11">
        <f t="shared" ref="K29:K31" si="12">F29-E29</f>
        <v>4.5359999999999232</v>
      </c>
      <c r="L29" s="31">
        <f t="shared" si="4"/>
        <v>4.8899999999999437</v>
      </c>
    </row>
    <row r="30" spans="1:12" x14ac:dyDescent="0.2">
      <c r="A30" s="10" t="str">
        <f>'Ind T2'!A20</f>
        <v>Professional services</v>
      </c>
      <c r="B30" s="11">
        <f>'Ind T2'!B20</f>
        <v>144.60199999999983</v>
      </c>
      <c r="C30" s="11">
        <f>'Ind T2'!C20</f>
        <v>167.6940000000003</v>
      </c>
      <c r="D30" s="11">
        <f>'Ind T2'!D20</f>
        <v>154.65800000000024</v>
      </c>
      <c r="E30" s="11">
        <f>'Ind T2'!E20</f>
        <v>163.5290000000002</v>
      </c>
      <c r="F30" s="11">
        <f>'Ind T2'!F20</f>
        <v>177.56700000000009</v>
      </c>
      <c r="H30" s="11">
        <f t="shared" si="9"/>
        <v>23.092000000000468</v>
      </c>
      <c r="I30" s="31">
        <f t="shared" si="10"/>
        <v>-13.036000000000058</v>
      </c>
      <c r="J30" s="11">
        <f t="shared" si="11"/>
        <v>8.8709999999999525</v>
      </c>
      <c r="K30" s="11">
        <f t="shared" si="12"/>
        <v>14.037999999999897</v>
      </c>
      <c r="L30" s="31">
        <f t="shared" si="4"/>
        <v>22.90899999999985</v>
      </c>
    </row>
    <row r="31" spans="1:12" x14ac:dyDescent="0.2">
      <c r="A31" s="10" t="str">
        <f>'Ind T2'!A21</f>
        <v>Support services</v>
      </c>
      <c r="B31" s="11">
        <f>'Ind T2'!B21</f>
        <v>153.5789999999997</v>
      </c>
      <c r="C31" s="11">
        <f>'Ind T2'!C21</f>
        <v>161.15300000000056</v>
      </c>
      <c r="D31" s="11">
        <f>'Ind T2'!D21</f>
        <v>148.69699999999997</v>
      </c>
      <c r="E31" s="11">
        <f>'Ind T2'!E21</f>
        <v>157.03999999999948</v>
      </c>
      <c r="F31" s="11">
        <f>'Ind T2'!F21</f>
        <v>169.25999999999996</v>
      </c>
      <c r="H31" s="11">
        <f t="shared" si="9"/>
        <v>7.5740000000008649</v>
      </c>
      <c r="I31" s="31">
        <f t="shared" si="10"/>
        <v>-12.456000000000586</v>
      </c>
      <c r="J31" s="11">
        <f t="shared" si="11"/>
        <v>8.3429999999995061</v>
      </c>
      <c r="K31" s="11">
        <f t="shared" si="12"/>
        <v>12.220000000000482</v>
      </c>
      <c r="L31" s="31">
        <f t="shared" si="4"/>
        <v>20.562999999999988</v>
      </c>
    </row>
    <row r="32" spans="1:12" x14ac:dyDescent="0.2">
      <c r="A32" s="10" t="str">
        <f>'Ind T2'!A25</f>
        <v>Arts and entertainment</v>
      </c>
      <c r="B32" s="11">
        <f>'Ind T2'!B25</f>
        <v>54.630000000000088</v>
      </c>
      <c r="C32" s="11">
        <f>'Ind T2'!C25</f>
        <v>54.494999999999933</v>
      </c>
      <c r="D32" s="11">
        <f>'Ind T2'!D25</f>
        <v>59.180999999999933</v>
      </c>
      <c r="E32" s="11">
        <f>'Ind T2'!E25</f>
        <v>59.450999999999951</v>
      </c>
      <c r="F32" s="11">
        <f>'Ind T2'!F25</f>
        <v>63.406000000000049</v>
      </c>
      <c r="H32" s="11">
        <f t="shared" ref="H32" si="13">C32-B32</f>
        <v>-0.13500000000015433</v>
      </c>
      <c r="I32" s="31">
        <f t="shared" ref="I32:I33" si="14">D32-C32</f>
        <v>4.6859999999999999</v>
      </c>
      <c r="J32" s="11">
        <f t="shared" ref="J32:J33" si="15">E32-D32</f>
        <v>0.27000000000001734</v>
      </c>
      <c r="K32" s="11">
        <f t="shared" ref="K32:K33" si="16">F32-E32</f>
        <v>3.9550000000000978</v>
      </c>
      <c r="L32" s="31">
        <f t="shared" si="4"/>
        <v>4.2250000000001151</v>
      </c>
    </row>
    <row r="33" spans="1:12" x14ac:dyDescent="0.2">
      <c r="A33" s="10" t="str">
        <f>'Ind T2'!A26</f>
        <v>Other services</v>
      </c>
      <c r="B33" s="11">
        <f>'Ind T2'!B26</f>
        <v>62.45799999999992</v>
      </c>
      <c r="C33" s="11">
        <f>'Ind T2'!C26</f>
        <v>60.642000000000131</v>
      </c>
      <c r="D33" s="11">
        <f>'Ind T2'!D26</f>
        <v>61.686999999999955</v>
      </c>
      <c r="E33" s="11">
        <f>'Ind T2'!E26</f>
        <v>59.841000000000058</v>
      </c>
      <c r="F33" s="11">
        <f>'Ind T2'!F26</f>
        <v>59.57200000000001</v>
      </c>
      <c r="H33" s="11">
        <f>C33-B33</f>
        <v>-1.8159999999997893</v>
      </c>
      <c r="I33" s="31">
        <f t="shared" si="14"/>
        <v>1.0449999999998241</v>
      </c>
      <c r="J33" s="11">
        <f t="shared" si="15"/>
        <v>-1.8459999999998971</v>
      </c>
      <c r="K33" s="11">
        <f t="shared" si="16"/>
        <v>-0.26900000000004809</v>
      </c>
      <c r="L33" s="31">
        <f t="shared" si="4"/>
        <v>-2.1149999999999451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489.69199999999989</v>
      </c>
      <c r="C35" s="31">
        <f>'Ind T1'!C12</f>
        <v>509.12499999999994</v>
      </c>
      <c r="D35" s="31">
        <f>'Ind T1'!D12</f>
        <v>502.32999999999993</v>
      </c>
      <c r="E35" s="31">
        <f>'Ind T1'!E12</f>
        <v>517.70900000000029</v>
      </c>
      <c r="F35" s="31">
        <f>'Ind T1'!F12</f>
        <v>537.0179999999998</v>
      </c>
      <c r="H35" s="31">
        <f t="shared" si="0"/>
        <v>19.43300000000005</v>
      </c>
      <c r="I35" s="31">
        <f t="shared" si="1"/>
        <v>-6.7950000000000159</v>
      </c>
      <c r="J35" s="31">
        <f t="shared" si="2"/>
        <v>15.37900000000036</v>
      </c>
      <c r="K35" s="31">
        <f t="shared" si="3"/>
        <v>19.308999999999514</v>
      </c>
      <c r="L35" s="31">
        <f t="shared" si="4"/>
        <v>34.687999999999874</v>
      </c>
    </row>
    <row r="36" spans="1:12" x14ac:dyDescent="0.2">
      <c r="A36" s="10" t="str">
        <f>'Ind T2'!A22</f>
        <v>Public admin. and defence</v>
      </c>
      <c r="B36" s="32">
        <f>'Ind T2'!B22</f>
        <v>76.650000000000134</v>
      </c>
      <c r="C36" s="32">
        <f>'Ind T2'!C22</f>
        <v>74.289000000000001</v>
      </c>
      <c r="D36" s="32">
        <f>'Ind T2'!D22</f>
        <v>75.850000000000094</v>
      </c>
      <c r="E36" s="32">
        <f>'Ind T2'!E22</f>
        <v>79.39499999999974</v>
      </c>
      <c r="F36" s="32">
        <f>'Ind T2'!F22</f>
        <v>79.802000000000021</v>
      </c>
      <c r="H36" s="11">
        <f t="shared" si="0"/>
        <v>-2.3610000000001321</v>
      </c>
      <c r="I36" s="31">
        <f t="shared" si="1"/>
        <v>1.5610000000000923</v>
      </c>
      <c r="J36" s="11">
        <f t="shared" si="2"/>
        <v>3.5449999999996464</v>
      </c>
      <c r="K36" s="11">
        <f t="shared" si="3"/>
        <v>0.40700000000028069</v>
      </c>
      <c r="L36" s="31">
        <f t="shared" si="4"/>
        <v>3.9519999999999271</v>
      </c>
    </row>
    <row r="37" spans="1:12" x14ac:dyDescent="0.2">
      <c r="A37" s="10" t="str">
        <f>'Ind T2'!A23</f>
        <v>Education</v>
      </c>
      <c r="B37" s="32">
        <f>'Ind T2'!B23</f>
        <v>173.41099999999972</v>
      </c>
      <c r="C37" s="32">
        <f>'Ind T2'!C23</f>
        <v>179.5139999999997</v>
      </c>
      <c r="D37" s="32">
        <f>'Ind T2'!D23</f>
        <v>176.68399999999994</v>
      </c>
      <c r="E37" s="32">
        <f>'Ind T2'!E23</f>
        <v>174.67899999999997</v>
      </c>
      <c r="F37" s="32">
        <f>'Ind T2'!F23</f>
        <v>178.82100000000005</v>
      </c>
      <c r="H37" s="11">
        <f t="shared" si="0"/>
        <v>6.1029999999999802</v>
      </c>
      <c r="I37" s="31">
        <f t="shared" si="1"/>
        <v>-2.8299999999997567</v>
      </c>
      <c r="J37" s="11">
        <f t="shared" si="2"/>
        <v>-2.004999999999967</v>
      </c>
      <c r="K37" s="11">
        <f t="shared" si="3"/>
        <v>4.1420000000000812</v>
      </c>
      <c r="L37" s="31">
        <f t="shared" si="4"/>
        <v>2.1370000000001141</v>
      </c>
    </row>
    <row r="38" spans="1:12" x14ac:dyDescent="0.2">
      <c r="A38" s="10" t="str">
        <f>'Ind T2'!A24</f>
        <v>Health and social work</v>
      </c>
      <c r="B38" s="32">
        <f>'Ind T2'!B24</f>
        <v>239.63100000000006</v>
      </c>
      <c r="C38" s="32">
        <f>'Ind T2'!C24</f>
        <v>255.32200000000023</v>
      </c>
      <c r="D38" s="32">
        <f>'Ind T2'!D24</f>
        <v>249.79599999999988</v>
      </c>
      <c r="E38" s="32">
        <f>'Ind T2'!E24</f>
        <v>263.63500000000056</v>
      </c>
      <c r="F38" s="32">
        <f>'Ind T2'!F24</f>
        <v>278.39499999999981</v>
      </c>
      <c r="H38" s="11">
        <f t="shared" si="0"/>
        <v>15.691000000000173</v>
      </c>
      <c r="I38" s="31">
        <f t="shared" si="1"/>
        <v>-5.5260000000003515</v>
      </c>
      <c r="J38" s="11">
        <f t="shared" si="2"/>
        <v>13.839000000000681</v>
      </c>
      <c r="K38" s="11">
        <f t="shared" si="3"/>
        <v>14.759999999999252</v>
      </c>
      <c r="L38" s="31">
        <f t="shared" si="4"/>
        <v>28.598999999999933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1888.9989999999993</v>
      </c>
      <c r="C40" s="33">
        <f>'Ind T1'!C14</f>
        <v>1981.849000000002</v>
      </c>
      <c r="D40" s="33">
        <f>'Ind T1'!D14</f>
        <v>1953.5590000000004</v>
      </c>
      <c r="E40" s="33">
        <f>'Ind T1'!E14</f>
        <v>2014.8929999999993</v>
      </c>
      <c r="F40" s="33">
        <f>'Ind T1'!F14</f>
        <v>2105.0289999999995</v>
      </c>
      <c r="G40" s="24"/>
      <c r="H40" s="34">
        <f t="shared" si="0"/>
        <v>92.850000000002638</v>
      </c>
      <c r="I40" s="34">
        <f>D40-C40</f>
        <v>-28.290000000001555</v>
      </c>
      <c r="J40" s="34">
        <f>E40-D40</f>
        <v>61.333999999998923</v>
      </c>
      <c r="K40" s="34">
        <f>F40-E40</f>
        <v>90.136000000000195</v>
      </c>
      <c r="L40" s="205">
        <f t="shared" si="4"/>
        <v>151.46999999999912</v>
      </c>
    </row>
    <row r="44" spans="1:12" ht="15.75" x14ac:dyDescent="0.25">
      <c r="A44" s="19" t="str">
        <f>CONCATENATE(A1," (Continued)")</f>
        <v>Industry Table 4  Employment by Industry Group in Sector (SIC 2007), 2015-2035, South East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4.0598563596555115</v>
      </c>
      <c r="C50" s="44">
        <f t="shared" ref="B50:E54" si="17">IF(AND(D$5-C$5 &lt;&gt; 0,C7&lt;&gt;0,D7&lt;&gt;0),(EXP(LN(D7/C7)/(D$5-C$5))-1)*100,0)</f>
        <v>-19.562302839116942</v>
      </c>
      <c r="D50" s="44">
        <f t="shared" si="17"/>
        <v>0.68518769331193941</v>
      </c>
      <c r="E50" s="44">
        <f t="shared" si="17"/>
        <v>0.39558376771440251</v>
      </c>
      <c r="F50" s="44">
        <f>IF(AND(F$5-D$5 &lt;&gt; 0,D7&lt;&gt;0,F7&lt;&gt;0),(EXP(LN(F7/D7)/(F$5-D$5))-1)*100,0)</f>
        <v>0.49202573586761833</v>
      </c>
      <c r="H50" s="44">
        <f>(B7/B$40)*100</f>
        <v>2.2898900422922415</v>
      </c>
      <c r="I50" s="44">
        <f>(C7/C$40)*100</f>
        <v>2.5592262579036031</v>
      </c>
      <c r="J50" s="44">
        <f>(D7/D$40)*100</f>
        <v>2.0883935422477595</v>
      </c>
      <c r="K50" s="44">
        <f>(E7/E$40)*100</f>
        <v>2.095148476867009</v>
      </c>
      <c r="L50" s="44">
        <f>(F7/F$40)*100</f>
        <v>2.0861945369873784</v>
      </c>
    </row>
    <row r="51" spans="1:12" x14ac:dyDescent="0.2">
      <c r="A51" t="str">
        <f>A8</f>
        <v>Agriculture</v>
      </c>
      <c r="B51" s="40">
        <f t="shared" si="17"/>
        <v>3.7023225417212702</v>
      </c>
      <c r="C51" s="44">
        <f t="shared" si="17"/>
        <v>-29.65389843504942</v>
      </c>
      <c r="D51" s="40">
        <f t="shared" si="17"/>
        <v>0.77470409324960077</v>
      </c>
      <c r="E51" s="40">
        <f t="shared" si="17"/>
        <v>0.14116028790169821</v>
      </c>
      <c r="F51" s="44">
        <f t="shared" ref="F51:F83" si="18">IF(AND(F$5-D$5 &lt;&gt; 0,D8&lt;&gt;0,F8&lt;&gt;0),(EXP(LN(F8/D8)/(F$5-D$5))-1)*100,0)</f>
        <v>0.35189776842237119</v>
      </c>
      <c r="H51" s="40">
        <f t="shared" ref="H51:L54" si="19">(B8/B$7)*100</f>
        <v>57.351581283521355</v>
      </c>
      <c r="I51" s="40">
        <f t="shared" si="19"/>
        <v>56.567429022082017</v>
      </c>
      <c r="J51" s="40">
        <f t="shared" si="19"/>
        <v>49.470562282464883</v>
      </c>
      <c r="K51" s="40">
        <f t="shared" si="19"/>
        <v>49.690868174819364</v>
      </c>
      <c r="L51" s="40">
        <f t="shared" si="19"/>
        <v>48.445861323010355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1.0277368422364264</v>
      </c>
      <c r="C52" s="44">
        <f t="shared" si="17"/>
        <v>-5.125815470643202</v>
      </c>
      <c r="D52" s="40">
        <f t="shared" si="17"/>
        <v>-3.588327942234415</v>
      </c>
      <c r="E52" s="40">
        <f t="shared" si="17"/>
        <v>-2.1836831358987618</v>
      </c>
      <c r="F52" s="44">
        <f t="shared" si="18"/>
        <v>-2.6541573169132304</v>
      </c>
      <c r="H52" s="40">
        <f t="shared" si="19"/>
        <v>2.3811725540965374</v>
      </c>
      <c r="I52" s="40">
        <f t="shared" si="19"/>
        <v>2.1155362776025215</v>
      </c>
      <c r="J52" s="40">
        <f t="shared" si="19"/>
        <v>2.4952203539389188</v>
      </c>
      <c r="K52" s="40">
        <f t="shared" si="19"/>
        <v>2.0087646571124029</v>
      </c>
      <c r="L52" s="40">
        <f t="shared" si="19"/>
        <v>1.5484458613230099</v>
      </c>
    </row>
    <row r="53" spans="1:12" x14ac:dyDescent="0.2">
      <c r="A53" t="str">
        <f>A10</f>
        <v>Electricity and gas</v>
      </c>
      <c r="B53" s="40">
        <f t="shared" si="17"/>
        <v>7.95858338353026</v>
      </c>
      <c r="C53" s="44">
        <f t="shared" si="17"/>
        <v>9.4548551959114047</v>
      </c>
      <c r="D53" s="40">
        <f t="shared" si="17"/>
        <v>-0.59856246723198892</v>
      </c>
      <c r="E53" s="40">
        <f t="shared" si="17"/>
        <v>-2.0066225187564957E-2</v>
      </c>
      <c r="F53" s="44">
        <f t="shared" si="18"/>
        <v>-0.21327142277461908</v>
      </c>
      <c r="H53" s="40">
        <f t="shared" si="19"/>
        <v>7.9919548733123555</v>
      </c>
      <c r="I53" s="40">
        <f t="shared" si="19"/>
        <v>9.2586750788643357</v>
      </c>
      <c r="J53" s="40">
        <f t="shared" si="19"/>
        <v>12.598656796901819</v>
      </c>
      <c r="K53" s="40">
        <f t="shared" si="19"/>
        <v>11.81570531801494</v>
      </c>
      <c r="L53" s="40">
        <f t="shared" si="19"/>
        <v>11.335534555391103</v>
      </c>
    </row>
    <row r="54" spans="1:12" x14ac:dyDescent="0.2">
      <c r="A54" t="str">
        <f>A11</f>
        <v>Water and sewerage</v>
      </c>
      <c r="B54" s="40">
        <f t="shared" si="17"/>
        <v>3.8845597279537847</v>
      </c>
      <c r="C54" s="44">
        <f t="shared" si="17"/>
        <v>-11.088560885609343</v>
      </c>
      <c r="D54" s="40">
        <f t="shared" si="17"/>
        <v>1.2744253528474525</v>
      </c>
      <c r="E54" s="40">
        <f t="shared" si="17"/>
        <v>0.98134984941056214</v>
      </c>
      <c r="F54" s="44">
        <f t="shared" si="18"/>
        <v>1.07894732650331</v>
      </c>
      <c r="H54" s="40">
        <f t="shared" si="19"/>
        <v>32.275291289069749</v>
      </c>
      <c r="I54" s="40">
        <f t="shared" si="19"/>
        <v>32.058359621451132</v>
      </c>
      <c r="J54" s="40">
        <f t="shared" si="19"/>
        <v>35.435560566694377</v>
      </c>
      <c r="K54" s="40">
        <f t="shared" si="19"/>
        <v>36.484661850053307</v>
      </c>
      <c r="L54" s="40">
        <f t="shared" si="19"/>
        <v>38.670158260275535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0.84311567242303376</v>
      </c>
      <c r="C56" s="44">
        <f t="shared" si="20"/>
        <v>-1.8297513906611829</v>
      </c>
      <c r="D56" s="44">
        <f t="shared" si="20"/>
        <v>-0.87207798268386094</v>
      </c>
      <c r="E56" s="44">
        <f t="shared" si="20"/>
        <v>-1.0398899533217709</v>
      </c>
      <c r="F56" s="44">
        <f t="shared" si="18"/>
        <v>-0.98398421866270347</v>
      </c>
      <c r="H56" s="44">
        <f>(B13/B$40)*100</f>
        <v>6.1380127781962841</v>
      </c>
      <c r="I56" s="44">
        <f>(C13/C$40)*100</f>
        <v>6.0502591267044004</v>
      </c>
      <c r="J56" s="44">
        <f>(D13/D$40)*100</f>
        <v>6.025566670881191</v>
      </c>
      <c r="K56" s="44">
        <f>(E13/E$40)*100</f>
        <v>5.5918105824974393</v>
      </c>
      <c r="L56" s="44">
        <f>(F13/F$40)*100</f>
        <v>4.8211212292087264</v>
      </c>
    </row>
    <row r="57" spans="1:12" x14ac:dyDescent="0.2">
      <c r="A57" t="str">
        <f>A14</f>
        <v>Food drink and tobacco</v>
      </c>
      <c r="B57" s="40">
        <f t="shared" si="20"/>
        <v>3.9869189227800694</v>
      </c>
      <c r="C57" s="44">
        <f t="shared" si="20"/>
        <v>-1.5707230183788723</v>
      </c>
      <c r="D57" s="40">
        <f t="shared" si="20"/>
        <v>2.0162416110876435</v>
      </c>
      <c r="E57" s="40">
        <f t="shared" si="20"/>
        <v>1.0384672302078179</v>
      </c>
      <c r="F57" s="44">
        <f t="shared" si="18"/>
        <v>1.3633462881870617</v>
      </c>
      <c r="H57" s="40">
        <f t="shared" ref="H57:L59" si="21">(B14/B$13)*100</f>
        <v>9.1101969003079049</v>
      </c>
      <c r="I57" s="40">
        <f t="shared" si="21"/>
        <v>10.3004828742275</v>
      </c>
      <c r="J57" s="40">
        <f t="shared" si="21"/>
        <v>10.327661345815674</v>
      </c>
      <c r="K57" s="40">
        <f t="shared" si="21"/>
        <v>11.922534148701077</v>
      </c>
      <c r="L57" s="40">
        <f t="shared" si="21"/>
        <v>14.676901247462654</v>
      </c>
    </row>
    <row r="58" spans="1:12" x14ac:dyDescent="0.2">
      <c r="A58" t="str">
        <f>A15</f>
        <v>Engineering</v>
      </c>
      <c r="B58" s="40">
        <f t="shared" si="20"/>
        <v>0.82766783623478002</v>
      </c>
      <c r="C58" s="44">
        <f t="shared" si="20"/>
        <v>-3.7733626511699758</v>
      </c>
      <c r="D58" s="40">
        <f t="shared" si="20"/>
        <v>-0.67330597237807988</v>
      </c>
      <c r="E58" s="40">
        <f t="shared" si="20"/>
        <v>-2.1888862787657115</v>
      </c>
      <c r="F58" s="44">
        <f t="shared" si="18"/>
        <v>-1.6862799299829145</v>
      </c>
      <c r="H58" s="40">
        <f t="shared" si="21"/>
        <v>21.252813785608911</v>
      </c>
      <c r="I58" s="40">
        <f t="shared" si="21"/>
        <v>21.23979417381803</v>
      </c>
      <c r="J58" s="40">
        <f t="shared" si="21"/>
        <v>20.819280793115492</v>
      </c>
      <c r="K58" s="40">
        <f t="shared" si="21"/>
        <v>21.028854432008846</v>
      </c>
      <c r="L58" s="40">
        <f t="shared" si="21"/>
        <v>18.710955205644083</v>
      </c>
    </row>
    <row r="59" spans="1:12" x14ac:dyDescent="0.2">
      <c r="A59" t="str">
        <f>A16</f>
        <v>Rest of manufacturing</v>
      </c>
      <c r="B59" s="40">
        <f t="shared" si="20"/>
        <v>0.41417927566691493</v>
      </c>
      <c r="C59" s="44">
        <f t="shared" si="20"/>
        <v>-1.2657148426081233</v>
      </c>
      <c r="D59" s="40">
        <f t="shared" si="20"/>
        <v>-1.397185079506591</v>
      </c>
      <c r="E59" s="40">
        <f t="shared" si="20"/>
        <v>-1.1044997343940155</v>
      </c>
      <c r="F59" s="44">
        <f t="shared" si="18"/>
        <v>-1.2021579207077471</v>
      </c>
      <c r="H59" s="40">
        <f t="shared" si="21"/>
        <v>69.636989314083181</v>
      </c>
      <c r="I59" s="40">
        <f t="shared" si="21"/>
        <v>68.459722951954475</v>
      </c>
      <c r="J59" s="40">
        <f t="shared" si="21"/>
        <v>68.853057861068834</v>
      </c>
      <c r="K59" s="40">
        <f t="shared" si="21"/>
        <v>67.048611419290083</v>
      </c>
      <c r="L59" s="40">
        <f t="shared" si="21"/>
        <v>66.61214354689325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2.2750700967663962</v>
      </c>
      <c r="C61" s="44">
        <f>IF(AND(D$5-C$5 &lt;&gt; 0,C18&lt;&gt;0,D18&lt;&gt;0),(EXP(LN(D18/C18)/(D$5-C$5))-1)*100,0)</f>
        <v>10.195093818630774</v>
      </c>
      <c r="D61" s="44">
        <f>IF(AND(E$5-D$5 &lt;&gt; 0,D18&lt;&gt;0,E18&lt;&gt;0),(EXP(LN(E18/D18)/(E$5-D$5))-1)*100,0)</f>
        <v>1.730440752336837</v>
      </c>
      <c r="E61" s="44">
        <f>IF(AND(F$5-E$5 &lt;&gt; 0,E18&lt;&gt;0,F18&lt;&gt;0),(EXP(LN(F18/E18)/(F$5-E$5))-1)*100,0)</f>
        <v>1.014180787290675</v>
      </c>
      <c r="F61" s="44">
        <f t="shared" si="18"/>
        <v>1.2523720131033311</v>
      </c>
      <c r="H61" s="44">
        <f>(B18/B$40)*100</f>
        <v>8.3054040790916499</v>
      </c>
      <c r="I61" s="44">
        <f>(C18/C$40)*100</f>
        <v>8.6616588852127609</v>
      </c>
      <c r="J61" s="44">
        <f>(D18/D$40)*100</f>
        <v>9.6829427726523836</v>
      </c>
      <c r="K61" s="44">
        <f>(E18/E$40)*100</f>
        <v>10.229079162020009</v>
      </c>
      <c r="L61" s="44">
        <f>(F18/F$40)*100</f>
        <v>10.830634637337537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1.4069746761308899</v>
      </c>
      <c r="C63" s="44">
        <f t="shared" si="22"/>
        <v>-2.3894574766778587</v>
      </c>
      <c r="D63" s="44">
        <f t="shared" si="22"/>
        <v>0.57864947801014033</v>
      </c>
      <c r="E63" s="44">
        <f t="shared" si="22"/>
        <v>0.44045629554629873</v>
      </c>
      <c r="F63" s="44">
        <f t="shared" si="18"/>
        <v>0.48649957960218426</v>
      </c>
      <c r="H63" s="44">
        <f>(B20/B$40)*100</f>
        <v>27.636012512447039</v>
      </c>
      <c r="I63" s="44">
        <f>(C20/C$40)*100</f>
        <v>27.855300782249305</v>
      </c>
      <c r="J63" s="44">
        <f>(D20/D$40)*100</f>
        <v>27.583451536401011</v>
      </c>
      <c r="K63" s="44">
        <f>(E20/E$40)*100</f>
        <v>27.526573371389933</v>
      </c>
      <c r="L63" s="44">
        <f>(F20/F$40)*100</f>
        <v>27.531687211910157</v>
      </c>
    </row>
    <row r="64" spans="1:12" x14ac:dyDescent="0.2">
      <c r="A64" t="str">
        <f>A21</f>
        <v>Wholesale and retail trade</v>
      </c>
      <c r="B64" s="40">
        <f t="shared" si="22"/>
        <v>2.0031929445840646E-2</v>
      </c>
      <c r="C64" s="44">
        <f t="shared" si="22"/>
        <v>0.19972868280391243</v>
      </c>
      <c r="D64" s="40">
        <f t="shared" si="22"/>
        <v>0.23159671492201106</v>
      </c>
      <c r="E64" s="40">
        <f t="shared" si="22"/>
        <v>0.15098935870203611</v>
      </c>
      <c r="F64" s="44">
        <f t="shared" si="18"/>
        <v>0.17785127205240947</v>
      </c>
      <c r="H64" s="40">
        <f t="shared" ref="H64:L66" si="23">(B21/B$20)*100</f>
        <v>58.5525358015799</v>
      </c>
      <c r="I64" s="40">
        <f t="shared" si="23"/>
        <v>55.414364640884031</v>
      </c>
      <c r="J64" s="40">
        <f t="shared" si="23"/>
        <v>56.884268426434367</v>
      </c>
      <c r="K64" s="40">
        <f t="shared" si="23"/>
        <v>55.90960476424862</v>
      </c>
      <c r="L64" s="40">
        <f t="shared" si="23"/>
        <v>54.319040634975444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4.1889272026407243</v>
      </c>
      <c r="C65" s="44">
        <f t="shared" si="22"/>
        <v>-7.6643419572549938</v>
      </c>
      <c r="D65" s="40">
        <f t="shared" si="22"/>
        <v>1.2807056746698686</v>
      </c>
      <c r="E65" s="40">
        <f t="shared" si="22"/>
        <v>0.19076547862644233</v>
      </c>
      <c r="F65" s="44">
        <f t="shared" si="18"/>
        <v>0.55276932929031464</v>
      </c>
      <c r="H65" s="40">
        <f t="shared" si="23"/>
        <v>18.06418616055354</v>
      </c>
      <c r="I65" s="40">
        <f t="shared" si="23"/>
        <v>20.129517253871846</v>
      </c>
      <c r="J65" s="40">
        <f t="shared" si="23"/>
        <v>19.041715921975875</v>
      </c>
      <c r="K65" s="40">
        <f t="shared" si="23"/>
        <v>19.715630752698658</v>
      </c>
      <c r="L65" s="40">
        <f t="shared" si="23"/>
        <v>19.230955051332906</v>
      </c>
    </row>
    <row r="66" spans="1:12" x14ac:dyDescent="0.2">
      <c r="A66" t="str">
        <f>A23</f>
        <v>Accommodation and food</v>
      </c>
      <c r="B66" s="40">
        <f t="shared" si="22"/>
        <v>2.5506361447180659</v>
      </c>
      <c r="C66" s="44">
        <f t="shared" si="22"/>
        <v>-3.9145248500112251</v>
      </c>
      <c r="D66" s="40">
        <f t="shared" si="22"/>
        <v>0.82870230683793622</v>
      </c>
      <c r="E66" s="40">
        <f t="shared" si="22"/>
        <v>1.2644967914113403</v>
      </c>
      <c r="F66" s="44">
        <f t="shared" si="18"/>
        <v>1.1190230798745704</v>
      </c>
      <c r="H66" s="40">
        <f t="shared" si="23"/>
        <v>23.383278037866567</v>
      </c>
      <c r="I66" s="40">
        <f t="shared" si="23"/>
        <v>24.456118105244126</v>
      </c>
      <c r="J66" s="40">
        <f t="shared" si="23"/>
        <v>24.074015651589761</v>
      </c>
      <c r="K66" s="40">
        <f t="shared" si="23"/>
        <v>24.374764483052722</v>
      </c>
      <c r="L66" s="40">
        <f t="shared" si="23"/>
        <v>26.45000431369165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0.75825515299863255</v>
      </c>
      <c r="C68" s="44">
        <f t="shared" si="24"/>
        <v>-2.3667585314998907</v>
      </c>
      <c r="D68" s="44">
        <f t="shared" si="24"/>
        <v>0.59037029644395389</v>
      </c>
      <c r="E68" s="44">
        <f t="shared" si="24"/>
        <v>0.56175503966022777</v>
      </c>
      <c r="F68" s="44">
        <f t="shared" si="18"/>
        <v>0.57129255399914758</v>
      </c>
      <c r="H68" s="44">
        <f>(B25/B$40)*100</f>
        <v>29.707321179100671</v>
      </c>
      <c r="I68" s="44">
        <f>(C25/C$40)*100</f>
        <v>29.184160851810631</v>
      </c>
      <c r="J68" s="44">
        <f>(D25/D$40)*100</f>
        <v>28.906063241499229</v>
      </c>
      <c r="K68" s="44">
        <f>(E25/E$40)*100</f>
        <v>28.863269662458496</v>
      </c>
      <c r="L68" s="44">
        <f>(F25/F$40)*100</f>
        <v>29.219169902172371</v>
      </c>
    </row>
    <row r="69" spans="1:12" x14ac:dyDescent="0.2">
      <c r="A69" t="str">
        <f>A26</f>
        <v>Media</v>
      </c>
      <c r="B69" s="40">
        <f t="shared" si="24"/>
        <v>-9.5619127719778323</v>
      </c>
      <c r="C69" s="44">
        <f t="shared" si="24"/>
        <v>8.9838639337111559</v>
      </c>
      <c r="D69" s="40">
        <f t="shared" si="24"/>
        <v>-0.66641967921399203</v>
      </c>
      <c r="E69" s="40">
        <f t="shared" si="24"/>
        <v>-0.18076127295142408</v>
      </c>
      <c r="F69" s="44">
        <f t="shared" si="18"/>
        <v>-0.34291066613005849</v>
      </c>
      <c r="H69" s="40">
        <f t="shared" ref="H69:L71" si="25">(B26/B$25)*100</f>
        <v>3.6648365649686085</v>
      </c>
      <c r="I69" s="40">
        <f t="shared" si="25"/>
        <v>2.3786882808366694</v>
      </c>
      <c r="J69" s="40">
        <f t="shared" si="25"/>
        <v>2.6552292645436371</v>
      </c>
      <c r="K69" s="40">
        <f t="shared" si="25"/>
        <v>2.4934487004009918</v>
      </c>
      <c r="L69" s="40">
        <f t="shared" si="25"/>
        <v>2.3153386920555654</v>
      </c>
    </row>
    <row r="70" spans="1:12" x14ac:dyDescent="0.2">
      <c r="A70" t="str">
        <f>A27</f>
        <v>Information technology</v>
      </c>
      <c r="B70" s="40">
        <f t="shared" si="24"/>
        <v>-1.8348398046006631</v>
      </c>
      <c r="C70" s="44">
        <f t="shared" si="24"/>
        <v>0.67707580357558861</v>
      </c>
      <c r="D70" s="40">
        <f t="shared" si="24"/>
        <v>1.4263107835507327</v>
      </c>
      <c r="E70" s="40">
        <f t="shared" si="24"/>
        <v>0.79794939862369851</v>
      </c>
      <c r="F70" s="44">
        <f t="shared" si="18"/>
        <v>1.0069694587398814</v>
      </c>
      <c r="H70" s="40">
        <f t="shared" si="25"/>
        <v>7.9642390643850192</v>
      </c>
      <c r="I70" s="40">
        <f t="shared" si="25"/>
        <v>7.1754848837973242</v>
      </c>
      <c r="J70" s="40">
        <f t="shared" si="25"/>
        <v>7.399189299748361</v>
      </c>
      <c r="K70" s="40">
        <f t="shared" si="25"/>
        <v>7.7117909636772621</v>
      </c>
      <c r="L70" s="40">
        <f t="shared" si="25"/>
        <v>7.8948480828260612</v>
      </c>
    </row>
    <row r="71" spans="1:12" x14ac:dyDescent="0.2">
      <c r="A71" t="str">
        <f>A28</f>
        <v>Finance and insurance</v>
      </c>
      <c r="B71" s="40">
        <f t="shared" si="24"/>
        <v>-0.89082313840437299</v>
      </c>
      <c r="C71" s="44">
        <f t="shared" si="24"/>
        <v>2.0737518127198928</v>
      </c>
      <c r="D71" s="40">
        <f t="shared" si="24"/>
        <v>-0.69895187460465857</v>
      </c>
      <c r="E71" s="40">
        <f t="shared" si="24"/>
        <v>-0.97085429477038465</v>
      </c>
      <c r="F71" s="44">
        <f t="shared" si="18"/>
        <v>-0.88030297921982692</v>
      </c>
      <c r="H71" s="40">
        <f t="shared" si="25"/>
        <v>8.9151078726448922</v>
      </c>
      <c r="I71" s="40">
        <f t="shared" si="25"/>
        <v>8.3456376883257892</v>
      </c>
      <c r="J71" s="40">
        <f t="shared" si="25"/>
        <v>8.7252101569514231</v>
      </c>
      <c r="K71" s="40">
        <f t="shared" si="25"/>
        <v>8.1801830924885408</v>
      </c>
      <c r="L71" s="40">
        <f t="shared" si="25"/>
        <v>7.0156014255241619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0.21002533402363355</v>
      </c>
      <c r="C72" s="44">
        <f t="shared" si="27"/>
        <v>11.512049753821984</v>
      </c>
      <c r="D72" s="40">
        <f t="shared" si="27"/>
        <v>0.2048177871997181</v>
      </c>
      <c r="E72" s="40">
        <f t="shared" si="27"/>
        <v>1.2334353545485177</v>
      </c>
      <c r="F72" s="44">
        <f t="shared" si="18"/>
        <v>0.88939494008322129</v>
      </c>
      <c r="H72" s="40">
        <f t="shared" ref="H72:L72" si="28">(B29/B$25)*100</f>
        <v>5.4553781289482206</v>
      </c>
      <c r="I72" s="40">
        <f t="shared" si="28"/>
        <v>5.3376119062356251</v>
      </c>
      <c r="J72" s="40">
        <f t="shared" si="28"/>
        <v>6.0963667241015917</v>
      </c>
      <c r="K72" s="40">
        <f t="shared" si="28"/>
        <v>5.9804251982584917</v>
      </c>
      <c r="L72" s="40">
        <f t="shared" si="28"/>
        <v>6.3920971853701563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3.7733426570096151</v>
      </c>
      <c r="C73" s="44">
        <f t="shared" si="29"/>
        <v>-7.7736830178778193</v>
      </c>
      <c r="D73" s="40">
        <f t="shared" si="29"/>
        <v>1.1217270448866001</v>
      </c>
      <c r="E73" s="40">
        <f t="shared" si="29"/>
        <v>0.82697729976604073</v>
      </c>
      <c r="F73" s="44">
        <f t="shared" si="18"/>
        <v>0.92513163126946019</v>
      </c>
      <c r="H73" s="40">
        <f t="shared" ref="H73:L73" si="30">(B30/B$25)*100</f>
        <v>25.767903188154751</v>
      </c>
      <c r="I73" s="40">
        <f t="shared" si="30"/>
        <v>28.993440366813854</v>
      </c>
      <c r="J73" s="40">
        <f t="shared" si="30"/>
        <v>27.387784953700873</v>
      </c>
      <c r="K73" s="40">
        <f t="shared" si="30"/>
        <v>28.118831289419617</v>
      </c>
      <c r="L73" s="40">
        <f t="shared" si="30"/>
        <v>28.869303105977856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1.2107492304621603</v>
      </c>
      <c r="C74" s="44">
        <f t="shared" si="31"/>
        <v>-7.729300726638999</v>
      </c>
      <c r="D74" s="40">
        <f t="shared" si="31"/>
        <v>1.0977792893421379</v>
      </c>
      <c r="E74" s="40">
        <f t="shared" si="31"/>
        <v>0.75216912940911929</v>
      </c>
      <c r="F74" s="44">
        <f t="shared" si="18"/>
        <v>0.86724103912645401</v>
      </c>
      <c r="H74" s="40">
        <f>(B31/B$25)*100</f>
        <v>27.367593835034199</v>
      </c>
      <c r="I74" s="40">
        <f t="shared" ref="I74:L74" si="32">(C31/C$25)*100</f>
        <v>27.862534708654817</v>
      </c>
      <c r="J74" s="40">
        <f t="shared" si="32"/>
        <v>26.332174599829631</v>
      </c>
      <c r="K74" s="40">
        <f t="shared" si="32"/>
        <v>27.003046956138892</v>
      </c>
      <c r="L74" s="40">
        <f t="shared" si="32"/>
        <v>27.51872951459341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-6.1836574963569646E-2</v>
      </c>
      <c r="C75" s="44">
        <f t="shared" si="33"/>
        <v>8.5989540324800551</v>
      </c>
      <c r="D75" s="40">
        <f t="shared" si="33"/>
        <v>9.1079440621721908E-2</v>
      </c>
      <c r="E75" s="40">
        <f t="shared" si="33"/>
        <v>0.64613903295480668</v>
      </c>
      <c r="F75" s="44">
        <f t="shared" si="18"/>
        <v>0.46077799708084122</v>
      </c>
      <c r="H75" s="40">
        <f t="shared" ref="H75:L75" si="34">(B32/B$25)*100</f>
        <v>9.7350005613262471</v>
      </c>
      <c r="I75" s="40">
        <f t="shared" si="34"/>
        <v>9.4219085524199802</v>
      </c>
      <c r="J75" s="40">
        <f t="shared" si="34"/>
        <v>10.48013359376797</v>
      </c>
      <c r="K75" s="40">
        <f t="shared" si="34"/>
        <v>10.222606626269849</v>
      </c>
      <c r="L75" s="40">
        <f t="shared" si="34"/>
        <v>10.308711825607418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-0.73495114106928439</v>
      </c>
      <c r="C76" s="44">
        <f t="shared" si="35"/>
        <v>1.7232281257211435</v>
      </c>
      <c r="D76" s="40">
        <f t="shared" si="35"/>
        <v>-0.6058009222093097</v>
      </c>
      <c r="E76" s="40">
        <f t="shared" si="35"/>
        <v>-4.5043649629927796E-2</v>
      </c>
      <c r="F76" s="44">
        <f t="shared" si="18"/>
        <v>-0.2323133789285281</v>
      </c>
      <c r="H76" s="40">
        <f t="shared" ref="H76:L76" si="36">(B33/B$25)*100</f>
        <v>11.129940784538038</v>
      </c>
      <c r="I76" s="40">
        <f t="shared" si="36"/>
        <v>10.484693612915946</v>
      </c>
      <c r="J76" s="40">
        <f t="shared" si="36"/>
        <v>10.923911407356501</v>
      </c>
      <c r="K76" s="40">
        <f t="shared" si="36"/>
        <v>10.289667173346373</v>
      </c>
      <c r="L76" s="40">
        <f t="shared" si="36"/>
        <v>9.6853701680453703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0.97767188637623015</v>
      </c>
      <c r="C78" s="44">
        <f t="shared" ref="C78:C83" si="38">IF(AND(D$5-C$5 &lt;&gt; 0,C35&lt;&gt;0,D35&lt;&gt;0),(EXP(LN(D35/C35)/(D$5-C$5))-1)*100,0)</f>
        <v>-1.3346427694574059</v>
      </c>
      <c r="D78" s="44">
        <f t="shared" si="37"/>
        <v>0.60494311689305302</v>
      </c>
      <c r="E78" s="44">
        <f t="shared" si="37"/>
        <v>0.36685432082184111</v>
      </c>
      <c r="F78" s="44">
        <f t="shared" si="18"/>
        <v>0.44615458088592685</v>
      </c>
      <c r="H78" s="44">
        <f>(B35/B$40)*100</f>
        <v>25.923359408872109</v>
      </c>
      <c r="I78" s="44">
        <f>(C35/C$40)*100</f>
        <v>25.689394096119301</v>
      </c>
      <c r="J78" s="44">
        <f>(D35/D$40)*100</f>
        <v>25.713582236318423</v>
      </c>
      <c r="K78" s="44">
        <f>(E35/E$40)*100</f>
        <v>25.694118744767113</v>
      </c>
      <c r="L78" s="44">
        <f>(F35/F$40)*100</f>
        <v>25.511192482383848</v>
      </c>
    </row>
    <row r="79" spans="1:12" x14ac:dyDescent="0.2">
      <c r="A79" t="str">
        <f>A36</f>
        <v>Public admin. and defence</v>
      </c>
      <c r="B79" s="40">
        <f t="shared" si="37"/>
        <v>-0.77911685238897244</v>
      </c>
      <c r="C79" s="44">
        <f t="shared" si="38"/>
        <v>2.1012532138002804</v>
      </c>
      <c r="D79" s="40">
        <f t="shared" si="37"/>
        <v>0.91773940237647178</v>
      </c>
      <c r="E79" s="40">
        <f t="shared" si="37"/>
        <v>5.1144802699298886E-2</v>
      </c>
      <c r="F79" s="44">
        <f t="shared" si="18"/>
        <v>0.33917965685017482</v>
      </c>
      <c r="H79" s="40">
        <f>(B36/B$35)*100</f>
        <v>15.652695980330526</v>
      </c>
      <c r="I79" s="40">
        <f t="shared" ref="I79:L81" si="39">(C36/C$35)*100</f>
        <v>14.591505033145106</v>
      </c>
      <c r="J79" s="40">
        <f t="shared" si="39"/>
        <v>15.099635697648978</v>
      </c>
      <c r="K79" s="40">
        <f t="shared" si="39"/>
        <v>15.335835382425204</v>
      </c>
      <c r="L79" s="40">
        <f t="shared" si="39"/>
        <v>14.860209527427395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0.86846697747005042</v>
      </c>
      <c r="C80" s="44">
        <f t="shared" si="38"/>
        <v>-1.5764787147519166</v>
      </c>
      <c r="D80" s="40">
        <f t="shared" si="40"/>
        <v>-0.22799614157563708</v>
      </c>
      <c r="E80" s="40">
        <f t="shared" si="40"/>
        <v>0.2346278379243838</v>
      </c>
      <c r="F80" s="44">
        <f t="shared" si="18"/>
        <v>8.0181990146988014E-2</v>
      </c>
      <c r="H80" s="40">
        <f>(B37/B$35)*100</f>
        <v>35.412259134312947</v>
      </c>
      <c r="I80" s="40">
        <f t="shared" si="39"/>
        <v>35.259317456420277</v>
      </c>
      <c r="J80" s="40">
        <f t="shared" si="39"/>
        <v>35.172894312503729</v>
      </c>
      <c r="K80" s="40">
        <f t="shared" si="39"/>
        <v>33.74076942838542</v>
      </c>
      <c r="L80" s="40">
        <f t="shared" si="39"/>
        <v>33.298883836296014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1.5982691790701331</v>
      </c>
      <c r="C81" s="44">
        <f t="shared" si="38"/>
        <v>-2.1643258316950131</v>
      </c>
      <c r="D81" s="40">
        <f t="shared" si="40"/>
        <v>1.084255625032271</v>
      </c>
      <c r="E81" s="40">
        <f t="shared" si="40"/>
        <v>0.54624046027842432</v>
      </c>
      <c r="F81" s="44">
        <f t="shared" si="18"/>
        <v>0.7252599207684618</v>
      </c>
      <c r="H81" s="40">
        <f>(B38/B$35)*100</f>
        <v>48.935044885356533</v>
      </c>
      <c r="I81" s="40">
        <f t="shared" si="39"/>
        <v>50.149177510434619</v>
      </c>
      <c r="J81" s="40">
        <f t="shared" si="39"/>
        <v>49.727469989847293</v>
      </c>
      <c r="K81" s="40">
        <f t="shared" si="39"/>
        <v>50.923395189189371</v>
      </c>
      <c r="L81" s="40">
        <f t="shared" si="39"/>
        <v>51.840906636276607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1.2068035184746639</v>
      </c>
      <c r="C83" s="206">
        <f t="shared" si="38"/>
        <v>-1.4274548666422859</v>
      </c>
      <c r="D83" s="43">
        <f>IF(AND(E$5-D$5 &lt;&gt; 0,D40&lt;&gt;0,E40&lt;&gt;0),(EXP(LN(E40/D40)/(E$5-D$5))-1)*100,0)</f>
        <v>0.6201803035188469</v>
      </c>
      <c r="E83" s="43">
        <f>IF(AND(F$5-E$5 &lt;&gt; 0,E40&lt;&gt;0,F40&lt;&gt;0),(EXP(LN(F40/E40)/(F$5-E$5))-1)*100,0)</f>
        <v>0.4385905202724194</v>
      </c>
      <c r="F83" s="206">
        <f t="shared" si="18"/>
        <v>0.4990840058880508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-1.1632392725525409</v>
      </c>
      <c r="C89" s="44">
        <f>IF(AND(F$5-D$5 &lt;&gt; 0,D7&lt;&gt;0,F7&lt;&gt;0),(EXP(LN(F7/D7)/(F$5-D$5))-1)*100,0)</f>
        <v>0.49202573586761833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-4.0425290077731102</v>
      </c>
      <c r="C90" s="44">
        <f t="shared" ref="C90:C122" si="43">IF(AND(F$5-D$5 &lt;&gt; 0,D8&lt;&gt;0,F8&lt;&gt;0),(EXP(LN(F8/D8)/(F$5-D$5))-1)*100,0)</f>
        <v>0.35189776842237119</v>
      </c>
    </row>
    <row r="91" spans="1:12" x14ac:dyDescent="0.2">
      <c r="A91" s="30" t="str">
        <f t="shared" si="41"/>
        <v>Mining and quarrying</v>
      </c>
      <c r="B91" s="44">
        <f t="shared" si="42"/>
        <v>-0.23410323223296281</v>
      </c>
      <c r="C91" s="44">
        <f t="shared" si="43"/>
        <v>-2.6541573169132304</v>
      </c>
    </row>
    <row r="92" spans="1:12" x14ac:dyDescent="0.2">
      <c r="A92" s="30" t="str">
        <f t="shared" si="41"/>
        <v>Electricity and gas</v>
      </c>
      <c r="B92" s="44">
        <f t="shared" si="42"/>
        <v>8.2561923814008953</v>
      </c>
      <c r="C92" s="44">
        <f t="shared" si="43"/>
        <v>-0.21327142277461908</v>
      </c>
    </row>
    <row r="93" spans="1:12" x14ac:dyDescent="0.2">
      <c r="A93" s="30" t="str">
        <f t="shared" si="41"/>
        <v>Water and sewerage</v>
      </c>
      <c r="B93" s="44">
        <f t="shared" si="42"/>
        <v>0.70066320508646029</v>
      </c>
      <c r="C93" s="44">
        <f t="shared" si="43"/>
        <v>1.07894732650331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0.30278283040563458</v>
      </c>
      <c r="C95" s="44">
        <f t="shared" si="43"/>
        <v>-0.98398421866270347</v>
      </c>
    </row>
    <row r="96" spans="1:12" x14ac:dyDescent="0.2">
      <c r="A96" s="30" t="str">
        <f t="shared" si="41"/>
        <v>Food drink and tobacco</v>
      </c>
      <c r="B96" s="44">
        <f t="shared" si="42"/>
        <v>2.8508363009868143</v>
      </c>
      <c r="C96" s="44">
        <f t="shared" si="43"/>
        <v>1.3633462881870617</v>
      </c>
    </row>
    <row r="97" spans="1:3" x14ac:dyDescent="0.2">
      <c r="A97" s="30" t="str">
        <f t="shared" si="41"/>
        <v>Engineering</v>
      </c>
      <c r="B97" s="44">
        <f t="shared" si="42"/>
        <v>-0.10980992821750801</v>
      </c>
      <c r="C97" s="44">
        <f t="shared" si="43"/>
        <v>-1.6862799299829145</v>
      </c>
    </row>
    <row r="98" spans="1:3" x14ac:dyDescent="0.2">
      <c r="A98" s="30" t="str">
        <f t="shared" si="41"/>
        <v>Rest of manufacturing</v>
      </c>
      <c r="B98" s="44">
        <f t="shared" si="42"/>
        <v>7.5929292807819238E-2</v>
      </c>
      <c r="C98" s="44">
        <f t="shared" si="43"/>
        <v>-1.2021579207077471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3.8121726780528498</v>
      </c>
      <c r="C100" s="44">
        <f t="shared" si="43"/>
        <v>1.2523720131033311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0.63605560926769389</v>
      </c>
      <c r="C102" s="44">
        <f t="shared" si="43"/>
        <v>0.48649957960218426</v>
      </c>
    </row>
    <row r="103" spans="1:3" x14ac:dyDescent="0.2">
      <c r="A103" s="30" t="str">
        <f t="shared" si="41"/>
        <v>Wholesale and retail trade</v>
      </c>
      <c r="B103" s="44">
        <f t="shared" si="42"/>
        <v>5.5945480358920996E-2</v>
      </c>
      <c r="C103" s="44">
        <f t="shared" si="43"/>
        <v>0.17785127205240947</v>
      </c>
    </row>
    <row r="104" spans="1:3" x14ac:dyDescent="0.2">
      <c r="A104" s="30" t="str">
        <f t="shared" si="41"/>
        <v>Transport and storage</v>
      </c>
      <c r="B104" s="44">
        <f t="shared" si="42"/>
        <v>1.7023862065386419</v>
      </c>
      <c r="C104" s="44">
        <f t="shared" si="43"/>
        <v>0.55276932929031464</v>
      </c>
    </row>
    <row r="105" spans="1:3" x14ac:dyDescent="0.2">
      <c r="A105" s="30" t="str">
        <f t="shared" si="41"/>
        <v>Accommodation and food</v>
      </c>
      <c r="B105" s="44">
        <f t="shared" si="42"/>
        <v>1.2237064121647379</v>
      </c>
      <c r="C105" s="44">
        <f t="shared" si="43"/>
        <v>1.1190230798745704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0.12535114292073768</v>
      </c>
      <c r="C107" s="44">
        <f t="shared" si="43"/>
        <v>0.57129255399914758</v>
      </c>
    </row>
    <row r="108" spans="1:3" x14ac:dyDescent="0.2">
      <c r="A108" s="30" t="str">
        <f t="shared" si="41"/>
        <v>Media</v>
      </c>
      <c r="B108" s="44">
        <f t="shared" si="42"/>
        <v>-6.1242250813411614</v>
      </c>
      <c r="C108" s="44">
        <f t="shared" si="43"/>
        <v>-0.34291066613005849</v>
      </c>
    </row>
    <row r="109" spans="1:3" x14ac:dyDescent="0.2">
      <c r="A109" s="30" t="str">
        <f t="shared" si="41"/>
        <v>Information technology</v>
      </c>
      <c r="B109" s="44">
        <f t="shared" si="42"/>
        <v>-1.3375212478408782</v>
      </c>
      <c r="C109" s="44">
        <f t="shared" si="43"/>
        <v>1.0069694587398814</v>
      </c>
    </row>
    <row r="110" spans="1:3" x14ac:dyDescent="0.2">
      <c r="A110" s="30" t="str">
        <f t="shared" si="41"/>
        <v>Finance and insurance</v>
      </c>
      <c r="B110" s="44">
        <f t="shared" si="42"/>
        <v>-0.30487759382051838</v>
      </c>
      <c r="C110" s="44">
        <f t="shared" si="43"/>
        <v>-0.88030297921982692</v>
      </c>
    </row>
    <row r="111" spans="1:3" x14ac:dyDescent="0.2">
      <c r="A111" s="30" t="str">
        <f t="shared" si="41"/>
        <v>Real estate</v>
      </c>
      <c r="B111" s="44">
        <f t="shared" si="42"/>
        <v>2.3748544485309164</v>
      </c>
      <c r="C111" s="44">
        <f t="shared" si="43"/>
        <v>0.88939494008322129</v>
      </c>
    </row>
    <row r="112" spans="1:3" x14ac:dyDescent="0.2">
      <c r="A112" s="30" t="str">
        <f t="shared" si="41"/>
        <v>Professional services</v>
      </c>
      <c r="B112" s="44">
        <f t="shared" si="42"/>
        <v>1.3537024250466212</v>
      </c>
      <c r="C112" s="44">
        <f t="shared" si="43"/>
        <v>0.92513163126946019</v>
      </c>
    </row>
    <row r="113" spans="1:3" x14ac:dyDescent="0.2">
      <c r="A113" s="30" t="str">
        <f t="shared" si="41"/>
        <v>Support services</v>
      </c>
      <c r="B113" s="44">
        <f t="shared" si="42"/>
        <v>-0.64400562139578232</v>
      </c>
      <c r="C113" s="44">
        <f t="shared" si="43"/>
        <v>0.86724103912645401</v>
      </c>
    </row>
    <row r="114" spans="1:3" x14ac:dyDescent="0.2">
      <c r="A114" s="30" t="str">
        <f t="shared" si="41"/>
        <v>Arts and entertainment</v>
      </c>
      <c r="B114" s="44">
        <f t="shared" si="42"/>
        <v>1.6132213821982155</v>
      </c>
      <c r="C114" s="44">
        <f t="shared" si="43"/>
        <v>0.46077799708084122</v>
      </c>
    </row>
    <row r="115" spans="1:3" x14ac:dyDescent="0.2">
      <c r="A115" s="30" t="str">
        <f t="shared" si="41"/>
        <v>Other services</v>
      </c>
      <c r="B115" s="44">
        <f t="shared" si="42"/>
        <v>-0.24811406812383918</v>
      </c>
      <c r="C115" s="44">
        <f t="shared" si="43"/>
        <v>-0.2323133789285281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0.51091377978798036</v>
      </c>
      <c r="C117" s="44">
        <f t="shared" si="43"/>
        <v>0.44615458088592685</v>
      </c>
    </row>
    <row r="118" spans="1:3" x14ac:dyDescent="0.2">
      <c r="A118" s="30" t="str">
        <f t="shared" si="41"/>
        <v>Public admin. and defence</v>
      </c>
      <c r="B118" s="44">
        <f t="shared" si="42"/>
        <v>-0.20961798446672564</v>
      </c>
      <c r="C118" s="44">
        <f t="shared" si="43"/>
        <v>0.33917965685017482</v>
      </c>
    </row>
    <row r="119" spans="1:3" x14ac:dyDescent="0.2">
      <c r="A119" s="30" t="str">
        <f t="shared" si="41"/>
        <v>Education</v>
      </c>
      <c r="B119" s="44">
        <f t="shared" si="42"/>
        <v>0.37466666330274734</v>
      </c>
      <c r="C119" s="44">
        <f t="shared" si="43"/>
        <v>8.0181990146988014E-2</v>
      </c>
    </row>
    <row r="120" spans="1:3" x14ac:dyDescent="0.2">
      <c r="A120" s="30" t="str">
        <f t="shared" si="41"/>
        <v>Health and social work</v>
      </c>
      <c r="B120" s="44">
        <f t="shared" si="42"/>
        <v>0.83434833693076804</v>
      </c>
      <c r="C120" s="44">
        <f t="shared" si="43"/>
        <v>0.7252599207684618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0.67437932790050947</v>
      </c>
      <c r="C122" s="206">
        <f t="shared" si="43"/>
        <v>0.4990840058880508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South East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659.00411934919589</v>
      </c>
      <c r="C9" s="299" t="str">
        <f>CONCATENATE("(",ROUND((B9/$H11)*100,1),")")</f>
        <v>(33.7)</v>
      </c>
      <c r="D9" s="249">
        <f>SUM(D30,D51,D72,D93,D114,D135,D156,D177,D198,D219,D240,D261,D282,D303,D324,D345,D366,D387,D408,D429,D450,D471)</f>
        <v>172.01687351263337</v>
      </c>
      <c r="E9" s="299" t="str">
        <f>CONCATENATE("(",ROUND((D9/$H11)*100,1),")")</f>
        <v>(8.8)</v>
      </c>
      <c r="F9" s="249">
        <f>SUM(F30,F51,F72,F93,F114,F135,F156,F177,F198,F219,F240,F261,F282,F303,F324,F345,F366,F387,F408,F429,F450,F471)</f>
        <v>162.51835175766354</v>
      </c>
      <c r="G9" s="299" t="str">
        <f>CONCATENATE("(",ROUND((F9/$H11)*100,1),")")</f>
        <v>(8.3)</v>
      </c>
      <c r="H9" s="249">
        <f>SUM(H30,H51,H72,H93,H114,H135,H156,H177,H198,H219,H240,H261,H282,H303,H324,H345,H366,H387,H408,H429,H450,H471)</f>
        <v>993.53934461949268</v>
      </c>
      <c r="I9" s="299" t="str">
        <f>CONCATENATE("(",ROUND((H9/$H11)*100,1),")")</f>
        <v>(50.9)</v>
      </c>
      <c r="K9" s="249">
        <f>B14-B9</f>
        <v>18.920763418997922</v>
      </c>
      <c r="L9" s="249">
        <f>D14-D9</f>
        <v>6.4936503397052263</v>
      </c>
      <c r="M9" s="249">
        <f>F14-F9</f>
        <v>9.4028180693169645</v>
      </c>
      <c r="N9" s="249">
        <f>SUM(K9:M9)</f>
        <v>34.817231828020113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440.48269460082446</v>
      </c>
      <c r="C10" s="299" t="str">
        <f>CONCATENATE("(",ROUND((B10/$H11)*100,1),")")</f>
        <v>(22.5)</v>
      </c>
      <c r="D10" s="249">
        <f t="shared" ref="D10" si="1">SUM(D31,D52,D73,D94,D115,D136,D157,D178,D199,D220,D241,D262,D283,D304,D325,D346,D367,D388,D409,D430,D451,D472)</f>
        <v>409.6872931445364</v>
      </c>
      <c r="E10" s="299" t="str">
        <f>CONCATENATE("(",ROUND((D10/$H11)*100,1),")")</f>
        <v>(21)</v>
      </c>
      <c r="F10" s="249">
        <f t="shared" ref="F10" si="2">SUM(F31,F52,F73,F94,F115,F136,F157,F178,F199,F220,F241,F262,F283,F304,F325,F346,F367,F388,F409,F430,F451,F472)</f>
        <v>109.84966763514745</v>
      </c>
      <c r="G10" s="299" t="str">
        <f>CONCATENATE("(",ROUND((F10/$H11)*100,1),")")</f>
        <v>(5.6)</v>
      </c>
      <c r="H10" s="249">
        <f t="shared" ref="H10" si="3">SUM(H31,H52,H73,H94,H115,H136,H157,H178,H199,H220,H241,H262,H283,H304,H325,H346,H367,H388,H409,H430,H451,H472)</f>
        <v>960.01965538050808</v>
      </c>
      <c r="I10" s="299" t="str">
        <f>CONCATENATE("(",ROUND((H10/$H11)*100,1),")")</f>
        <v>(49.1)</v>
      </c>
      <c r="K10" s="249">
        <f t="shared" ref="K10:K11" si="4">B15-B10</f>
        <v>20.082292386971915</v>
      </c>
      <c r="L10" s="249">
        <f t="shared" ref="L10:L11" si="5">D15-D10</f>
        <v>2.950898980034367</v>
      </c>
      <c r="M10" s="249">
        <f t="shared" ref="M10:M11" si="6">F15-F10</f>
        <v>3.4835768049719462</v>
      </c>
      <c r="N10" s="249">
        <f t="shared" ref="N10:N11" si="7">SUM(K10:M10)</f>
        <v>26.516768171978228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1099.4868139500202</v>
      </c>
      <c r="C11" s="299" t="str">
        <f>CONCATENATE("(",ROUND((B11/$H11)*100,1),")")</f>
        <v>(56.3)</v>
      </c>
      <c r="D11" s="249">
        <f t="shared" ref="D11" si="8">SUM(D32,D53,D74,D95,D116,D137,D158,D179,D200,D221,D242,D263,D284,D305,D326,D347,D368,D389,D410,D431,D452,D473)</f>
        <v>581.70416665716971</v>
      </c>
      <c r="E11" s="299" t="str">
        <f>CONCATENATE("(",ROUND((D11/$H11)*100,1),")")</f>
        <v>(29.8)</v>
      </c>
      <c r="F11" s="249">
        <f t="shared" ref="F11" si="9">SUM(F32,F53,F74,F95,F116,F137,F158,F179,F200,F221,F242,F263,F284,F305,F326,F347,F368,F389,F410,F431,F452,F473)</f>
        <v>272.36801939281099</v>
      </c>
      <c r="G11" s="299" t="str">
        <f>CONCATENATE("(",ROUND((F11/$H11)*100,1),")")</f>
        <v>(13.9)</v>
      </c>
      <c r="H11" s="249">
        <f t="shared" ref="H11" si="10">SUM(H32,H53,H74,H95,H116,H137,H158,H179,H200,H221,H242,H263,H284,H305,H326,H347,H368,H389,H410,H431,H452,H473)</f>
        <v>1953.5590000000011</v>
      </c>
      <c r="I11" s="299" t="str">
        <f>CONCATENATE("(",ROUND((H11/$H11)*100,1),")")</f>
        <v>(100)</v>
      </c>
      <c r="K11" s="249">
        <f t="shared" si="4"/>
        <v>39.003055805970007</v>
      </c>
      <c r="L11" s="249">
        <f t="shared" si="5"/>
        <v>9.4445493197397354</v>
      </c>
      <c r="M11" s="249">
        <f t="shared" si="6"/>
        <v>12.88639487428884</v>
      </c>
      <c r="N11" s="249">
        <f t="shared" si="7"/>
        <v>61.333999999998582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677.92488276819381</v>
      </c>
      <c r="C14" s="299" t="str">
        <f>CONCATENATE("(",ROUND((B14/$H16)*100,1),")")</f>
        <v>(33.6)</v>
      </c>
      <c r="D14" s="249">
        <f t="shared" ref="D14" si="11">SUM(D35,D56,D77,D98,D119,D140,D161,D182,D203,D224,D245,D266,D287,D308,D329,D350,D371,D392,D413,D434,D455,D476)</f>
        <v>178.51052385233859</v>
      </c>
      <c r="E14" s="299" t="str">
        <f>CONCATENATE("(",ROUND((D14/$H16)*100,1),")")</f>
        <v>(8.9)</v>
      </c>
      <c r="F14" s="249">
        <f t="shared" ref="F14" si="12">SUM(F35,F56,F77,F98,F119,F140,F161,F182,F203,F224,F245,F266,F287,F308,F329,F350,F371,F392,F413,F434,F455,F476)</f>
        <v>171.9211698269805</v>
      </c>
      <c r="G14" s="299" t="str">
        <f>CONCATENATE("(",ROUND((F14/$H16)*100,1),")")</f>
        <v>(8.5)</v>
      </c>
      <c r="H14" s="249">
        <f t="shared" ref="H14" si="13">SUM(H35,H56,H77,H98,H119,H140,H161,H182,H203,H224,H245,H266,H287,H308,H329,H350,H371,H392,H413,H434,H455,H476)</f>
        <v>1028.3565764475127</v>
      </c>
      <c r="I14" s="299" t="str">
        <f>CONCATENATE("(",ROUND((H14/$H16)*100,1),")")</f>
        <v>(51)</v>
      </c>
      <c r="K14" s="249">
        <f>B19-B14</f>
        <v>17.280571669650385</v>
      </c>
      <c r="L14" s="249">
        <f>D19-D14</f>
        <v>12.950838488961267</v>
      </c>
      <c r="M14" s="249">
        <f>F19-F14</f>
        <v>14.412588819448814</v>
      </c>
      <c r="N14" s="249">
        <f>SUM(K14:M14)</f>
        <v>44.643998978060466</v>
      </c>
    </row>
    <row r="15" spans="1:17" x14ac:dyDescent="0.2">
      <c r="A15" s="282" t="s">
        <v>365</v>
      </c>
      <c r="B15" s="249">
        <f t="shared" si="0"/>
        <v>460.56498698779637</v>
      </c>
      <c r="C15" s="299" t="str">
        <f>CONCATENATE("(",ROUND((B15/$H16)*100,1),")")</f>
        <v>(22.9)</v>
      </c>
      <c r="D15" s="249">
        <f t="shared" ref="D15" si="14">SUM(D36,D57,D78,D99,D120,D141,D162,D183,D204,D225,D246,D267,D288,D309,D330,D351,D372,D393,D414,D435,D456,D477)</f>
        <v>412.63819212457076</v>
      </c>
      <c r="E15" s="299" t="str">
        <f>CONCATENATE("(",ROUND((D15/$H16)*100,1),")")</f>
        <v>(20.5)</v>
      </c>
      <c r="F15" s="249">
        <f t="shared" ref="F15" si="15">SUM(F36,F57,F78,F99,F120,F141,F162,F183,F204,F225,F246,F267,F288,F309,F330,F351,F372,F393,F414,F435,F456,F477)</f>
        <v>113.3332444401194</v>
      </c>
      <c r="G15" s="299" t="str">
        <f>CONCATENATE("(",ROUND((F15/$H16)*100,1),")")</f>
        <v>(5.6)</v>
      </c>
      <c r="H15" s="249">
        <f t="shared" ref="H15" si="16">SUM(H36,H57,H78,H99,H120,H141,H162,H183,H204,H225,H246,H267,H288,H309,H330,H351,H372,H393,H414,H435,H456,H477)</f>
        <v>986.53642355248667</v>
      </c>
      <c r="I15" s="299" t="str">
        <f>CONCATENATE("(",ROUND((H15/$H16)*100,1),")")</f>
        <v>(49)</v>
      </c>
      <c r="K15" s="249">
        <f t="shared" ref="K15:K16" si="17">B20-B15</f>
        <v>34.043186820744268</v>
      </c>
      <c r="L15" s="249">
        <f t="shared" ref="L15:L16" si="18">D20-D15</f>
        <v>3.2797361691666538</v>
      </c>
      <c r="M15" s="249">
        <f t="shared" ref="M15:M16" si="19">F20-F15</f>
        <v>8.1690780320287075</v>
      </c>
      <c r="N15" s="249">
        <f t="shared" ref="N15:N16" si="20">SUM(K15:M15)</f>
        <v>45.492001021939629</v>
      </c>
    </row>
    <row r="16" spans="1:17" x14ac:dyDescent="0.2">
      <c r="A16" s="282" t="s">
        <v>363</v>
      </c>
      <c r="B16" s="249">
        <f t="shared" si="0"/>
        <v>1138.4898697559902</v>
      </c>
      <c r="C16" s="299" t="str">
        <f>CONCATENATE("(",ROUND((B16/$H16)*100,1),")")</f>
        <v>(56.5)</v>
      </c>
      <c r="D16" s="249">
        <f t="shared" ref="D16" si="21">SUM(D37,D58,D79,D100,D121,D142,D163,D184,D205,D226,D247,D268,D289,D310,D331,D352,D373,D394,D415,D436,D457,D478)</f>
        <v>591.14871597690944</v>
      </c>
      <c r="E16" s="299" t="str">
        <f>CONCATENATE("(",ROUND((D16/$H16)*100,1),")")</f>
        <v>(29.3)</v>
      </c>
      <c r="F16" s="249">
        <f t="shared" ref="F16" si="22">SUM(F37,F58,F79,F100,F121,F142,F163,F184,F205,F226,F247,F268,F289,F310,F331,F352,F373,F394,F415,F436,F457,F478)</f>
        <v>285.25441426709983</v>
      </c>
      <c r="G16" s="299" t="str">
        <f>CONCATENATE("(",ROUND((F16/$H16)*100,1),")")</f>
        <v>(14.2)</v>
      </c>
      <c r="H16" s="249">
        <f t="shared" ref="H16" si="23">SUM(H37,H58,H79,H100,H121,H142,H163,H184,H205,H226,H247,H268,H289,H310,H331,H352,H373,H394,H415,H436,H457,H478)</f>
        <v>2014.8929999999991</v>
      </c>
      <c r="I16" s="299" t="str">
        <f>CONCATENATE("(",ROUND((H16/$H16)*100,1),")")</f>
        <v>(100)</v>
      </c>
      <c r="K16" s="249">
        <f t="shared" si="17"/>
        <v>51.323758490394766</v>
      </c>
      <c r="L16" s="249">
        <f t="shared" si="18"/>
        <v>16.230574658127807</v>
      </c>
      <c r="M16" s="249">
        <f t="shared" si="19"/>
        <v>22.581666851477621</v>
      </c>
      <c r="N16" s="249">
        <f t="shared" si="20"/>
        <v>90.136000000000195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695.2054544378442</v>
      </c>
      <c r="C19" s="299" t="str">
        <f>CONCATENATE("(",ROUND((B19/$H21)*100,1),")")</f>
        <v>(33)</v>
      </c>
      <c r="D19" s="249">
        <f t="shared" ref="D19" si="24">SUM(D40,D61,D82,D103,D124,D145,D166,D187,D208,D229,D250,D271,D292,D313,D334,D355,D376,D397,D418,D439,D460,D481)</f>
        <v>191.46136234129986</v>
      </c>
      <c r="E19" s="299" t="str">
        <f>CONCATENATE("(",ROUND((D19/$H21)*100,1),")")</f>
        <v>(9.1)</v>
      </c>
      <c r="F19" s="249">
        <f t="shared" ref="F19" si="25">SUM(F40,F61,F82,F103,F124,F145,F166,F187,F208,F229,F250,F271,F292,F313,F334,F355,F376,F397,F418,F439,F460,F481)</f>
        <v>186.33375864642932</v>
      </c>
      <c r="G19" s="299" t="str">
        <f>CONCATENATE("(",ROUND((F19/$H21)*100,1),")")</f>
        <v>(8.9)</v>
      </c>
      <c r="H19" s="249">
        <f t="shared" ref="H19" si="26">SUM(H40,H61,H82,H103,H124,H145,H166,H187,H208,H229,H250,H271,H292,H313,H334,H355,H376,H397,H418,H439,H460,H481)</f>
        <v>1073.0005754255735</v>
      </c>
      <c r="I19" s="299" t="str">
        <f>CONCATENATE("(",ROUND((H19/$H21)*100,1),")")</f>
        <v>(51)</v>
      </c>
      <c r="K19" s="249">
        <f>B19-B9</f>
        <v>36.201335088648307</v>
      </c>
      <c r="L19" s="249">
        <f>D19-D9</f>
        <v>19.444488828666493</v>
      </c>
      <c r="M19" s="249">
        <f>F19-F9</f>
        <v>23.815406888765779</v>
      </c>
      <c r="N19" s="249">
        <f>SUM(K19:M19)</f>
        <v>79.461230806080579</v>
      </c>
    </row>
    <row r="20" spans="1:14" x14ac:dyDescent="0.2">
      <c r="A20" s="282" t="s">
        <v>365</v>
      </c>
      <c r="B20" s="249">
        <f t="shared" si="0"/>
        <v>494.60817380854064</v>
      </c>
      <c r="C20" s="299" t="str">
        <f>CONCATENATE("(",ROUND((B20/$H21)*100,1),")")</f>
        <v>(23.5)</v>
      </c>
      <c r="D20" s="249">
        <f t="shared" ref="D20" si="27">SUM(D41,D62,D83,D104,D125,D146,D167,D188,D209,D230,D251,D272,D293,D314,D335,D356,D377,D398,D419,D440,D461,D482)</f>
        <v>415.91792829373742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121.50232247214811</v>
      </c>
      <c r="G20" s="299" t="str">
        <f>CONCATENATE("(",ROUND((F20/$H21)*100,1),")")</f>
        <v>(5.8)</v>
      </c>
      <c r="H20" s="249">
        <f t="shared" ref="H20" si="29">SUM(H41,H62,H83,H104,H125,H146,H167,H188,H209,H230,H251,H272,H293,H314,H335,H356,H377,H398,H419,H440,H461,H482)</f>
        <v>1032.0284245744263</v>
      </c>
      <c r="I20" s="299" t="str">
        <f>CONCATENATE("(",ROUND((H20/$H21)*100,1),")")</f>
        <v>(49)</v>
      </c>
      <c r="K20" s="249">
        <f t="shared" ref="K20:K21" si="30">B20-B10</f>
        <v>54.125479207716182</v>
      </c>
      <c r="L20" s="249">
        <f t="shared" ref="L20:L21" si="31">D20-D10</f>
        <v>6.2306351492010208</v>
      </c>
      <c r="M20" s="249">
        <f t="shared" ref="M20:M21" si="32">F20-F10</f>
        <v>11.652654837000654</v>
      </c>
      <c r="N20" s="249">
        <f t="shared" ref="N20:N21" si="33">SUM(K20:M20)</f>
        <v>72.008769193917857</v>
      </c>
    </row>
    <row r="21" spans="1:14" x14ac:dyDescent="0.2">
      <c r="A21" s="282" t="s">
        <v>363</v>
      </c>
      <c r="B21" s="249">
        <f t="shared" si="0"/>
        <v>1189.813628246385</v>
      </c>
      <c r="C21" s="299" t="str">
        <f>CONCATENATE("(",ROUND((B21/$H21)*100,1),")")</f>
        <v>(56.5)</v>
      </c>
      <c r="D21" s="249">
        <f t="shared" ref="D21" si="34">SUM(D42,D63,D84,D105,D126,D147,D168,D189,D210,D231,D252,D273,D294,D315,D336,D357,D378,D399,D420,D441,D462,D483)</f>
        <v>607.37929063503725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307.83608111857745</v>
      </c>
      <c r="G21" s="299" t="str">
        <f>CONCATENATE("(",ROUND((F21/$H21)*100,1),")")</f>
        <v>(14.6)</v>
      </c>
      <c r="H21" s="249">
        <f t="shared" ref="H21" si="35">SUM(H42,H63,H84,H105,H126,H147,H168,H189,H210,H231,H252,H273,H294,H315,H336,H357,H378,H399,H420,H441,H462,H483)</f>
        <v>2105.029</v>
      </c>
      <c r="I21" s="299" t="str">
        <f>CONCATENATE("(",ROUND((H21/$H21)*100,1),")")</f>
        <v>(100)</v>
      </c>
      <c r="K21" s="249">
        <f t="shared" si="30"/>
        <v>90.326814296364773</v>
      </c>
      <c r="L21" s="249">
        <f t="shared" si="31"/>
        <v>25.675123977867543</v>
      </c>
      <c r="M21" s="249">
        <f t="shared" si="32"/>
        <v>35.468061725766461</v>
      </c>
      <c r="N21" s="249">
        <f t="shared" si="33"/>
        <v>151.46999999999878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9.2359118143995449</v>
      </c>
      <c r="C30" s="299" t="str">
        <f>CONCATENATE("(",ROUND((B30/$H32)*100,1),")")</f>
        <v>(45.8)</v>
      </c>
      <c r="D30" s="302">
        <f>'Ind T6'!M9</f>
        <v>2.6850081866711228E-2</v>
      </c>
      <c r="E30" s="299" t="str">
        <f>CONCATENATE("(",ROUND((D30/$H32)*100,1),")")</f>
        <v>(0.1)</v>
      </c>
      <c r="F30" s="302">
        <f>'Ind T6'!N9</f>
        <v>2.7991210345459359</v>
      </c>
      <c r="G30" s="299" t="str">
        <f>CONCATENATE("(",ROUND((F30/$H32)*100,1),")")</f>
        <v>(13.9)</v>
      </c>
      <c r="H30" s="302">
        <f>SUM(B30,D30,F30)</f>
        <v>12.061882930812191</v>
      </c>
      <c r="I30" s="299" t="str">
        <f>CONCATENATE("(",ROUND((H30/$H32)*100,1),")")</f>
        <v>(59.8)</v>
      </c>
      <c r="K30" s="302">
        <f>B35-B30</f>
        <v>0.59655473692422412</v>
      </c>
      <c r="L30" s="302">
        <f>D35-D30</f>
        <v>6.2504478561629939E-4</v>
      </c>
      <c r="M30" s="302">
        <f>F35-F30</f>
        <v>-2.3605008804530314E-3</v>
      </c>
      <c r="N30" s="302">
        <f>SUM(K30:M30)</f>
        <v>0.5948192808293874</v>
      </c>
    </row>
    <row r="31" spans="1:14" x14ac:dyDescent="0.2">
      <c r="A31" s="282" t="s">
        <v>365</v>
      </c>
      <c r="B31" s="302">
        <f>'Ind T6'!L8</f>
        <v>4.5815533923486695</v>
      </c>
      <c r="C31" s="299" t="str">
        <f>CONCATENATE("(",ROUND((B31/$H32)*100,1),")")</f>
        <v>(22.7)</v>
      </c>
      <c r="D31" s="302">
        <f>'Ind T6'!M8</f>
        <v>2.1077314265599147</v>
      </c>
      <c r="E31" s="299" t="str">
        <f>CONCATENATE("(",ROUND((D31/$H32)*100,1),")")</f>
        <v>(10.4)</v>
      </c>
      <c r="F31" s="302">
        <f>'Ind T6'!N8</f>
        <v>1.43183225027922</v>
      </c>
      <c r="G31" s="299" t="str">
        <f>CONCATENATE("(",ROUND((F31/$H32)*100,1),")")</f>
        <v>(7.1)</v>
      </c>
      <c r="H31" s="302">
        <f t="shared" ref="H31" si="36">SUM(B31,D31,F31)</f>
        <v>8.1211170691878038</v>
      </c>
      <c r="I31" s="299" t="str">
        <f>CONCATENATE("(",ROUND((H31/$H32)*100,1),")")</f>
        <v>(40.2)</v>
      </c>
      <c r="K31" s="302">
        <f t="shared" ref="K31:K32" si="37">B36-B31</f>
        <v>0.13742920998865493</v>
      </c>
      <c r="L31" s="302">
        <f t="shared" ref="L31:L32" si="38">D36-D31</f>
        <v>-3.0330451921267709E-3</v>
      </c>
      <c r="M31" s="302">
        <f t="shared" ref="M31:M32" si="39">F36-F31</f>
        <v>6.4784554374084813E-2</v>
      </c>
      <c r="N31" s="302">
        <f t="shared" ref="N31:N32" si="40">SUM(K31:M31)</f>
        <v>0.19918071917061297</v>
      </c>
    </row>
    <row r="32" spans="1:14" x14ac:dyDescent="0.2">
      <c r="A32" s="282" t="s">
        <v>363</v>
      </c>
      <c r="B32" s="302">
        <f>SUM(B30:B31)</f>
        <v>13.817465206748214</v>
      </c>
      <c r="C32" s="299" t="str">
        <f>CONCATENATE("(",ROUND((B32/$H32)*100,1),")")</f>
        <v>(68.5)</v>
      </c>
      <c r="D32" s="302">
        <f>SUM(D30:D31)</f>
        <v>2.134581508426626</v>
      </c>
      <c r="E32" s="299" t="str">
        <f>CONCATENATE("(",ROUND((D32/$H32)*100,1),")")</f>
        <v>(10.6)</v>
      </c>
      <c r="F32" s="302">
        <f>SUM(F30:F31)</f>
        <v>4.2309532848251559</v>
      </c>
      <c r="G32" s="299" t="str">
        <f>CONCATENATE("(",ROUND((F32/$H32)*100,1),")")</f>
        <v>(21)</v>
      </c>
      <c r="H32" s="302">
        <f>SUM(H30:H31)</f>
        <v>20.182999999999993</v>
      </c>
      <c r="I32" s="299" t="str">
        <f>CONCATENATE("(",ROUND((H32/$H32)*100,1),")")</f>
        <v>(100)</v>
      </c>
      <c r="K32" s="302">
        <f t="shared" si="37"/>
        <v>0.73398394691287905</v>
      </c>
      <c r="L32" s="302">
        <f t="shared" si="38"/>
        <v>-2.4080004065103466E-3</v>
      </c>
      <c r="M32" s="302">
        <f t="shared" si="39"/>
        <v>6.2424053493631781E-2</v>
      </c>
      <c r="N32" s="302">
        <f t="shared" si="40"/>
        <v>0.79400000000000048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9.832466551323769</v>
      </c>
      <c r="C35" s="299" t="str">
        <f>CONCATENATE("(",ROUND((B35/$H37)*100,1),")")</f>
        <v>(46.9)</v>
      </c>
      <c r="D35" s="302">
        <f>'Ind T6'!R9</f>
        <v>2.7475126652327528E-2</v>
      </c>
      <c r="E35" s="299" t="str">
        <f>CONCATENATE("(",ROUND((D35/$H37)*100,1),")")</f>
        <v>(0.1)</v>
      </c>
      <c r="F35" s="302">
        <f>'Ind T6'!S9</f>
        <v>2.7967605336654828</v>
      </c>
      <c r="G35" s="299" t="str">
        <f>CONCATENATE("(",ROUND((F35/$H37)*100,1),")")</f>
        <v>(13.3)</v>
      </c>
      <c r="H35" s="302">
        <f>SUM(B35,D35,F35)</f>
        <v>12.656702211641578</v>
      </c>
      <c r="I35" s="299" t="str">
        <f>CONCATENATE("(",ROUND((H35/$H37)*100,1),")")</f>
        <v>(60.3)</v>
      </c>
      <c r="K35" s="302">
        <f>B40-B35</f>
        <v>0.72164821734903306</v>
      </c>
      <c r="L35" s="302">
        <f>D40-D35</f>
        <v>1.4942850750833056E-4</v>
      </c>
      <c r="M35" s="302">
        <f>F40-F35</f>
        <v>-0.23381569393916424</v>
      </c>
      <c r="N35" s="302">
        <f>SUM(K35:M35)</f>
        <v>0.48798195191737714</v>
      </c>
    </row>
    <row r="36" spans="1:14" x14ac:dyDescent="0.2">
      <c r="A36" s="282" t="s">
        <v>365</v>
      </c>
      <c r="B36" s="302">
        <f>'Ind T6'!Q8</f>
        <v>4.7189826023373245</v>
      </c>
      <c r="C36" s="299" t="str">
        <f>CONCATENATE("(",ROUND((B36/$H37)*100,1),")")</f>
        <v>(22.5)</v>
      </c>
      <c r="D36" s="302">
        <f>'Ind T6'!R8</f>
        <v>2.104698381367788</v>
      </c>
      <c r="E36" s="299" t="str">
        <f>CONCATENATE("(",ROUND((D36/$H37)*100,1),")")</f>
        <v>(10)</v>
      </c>
      <c r="F36" s="302">
        <f>'Ind T6'!S8</f>
        <v>1.4966168046533048</v>
      </c>
      <c r="G36" s="299" t="str">
        <f>CONCATENATE("(",ROUND((F36/$H37)*100,1),")")</f>
        <v>(7.1)</v>
      </c>
      <c r="H36" s="302">
        <f t="shared" ref="H36" si="41">SUM(B36,D36,F36)</f>
        <v>8.3202977883584168</v>
      </c>
      <c r="I36" s="299" t="str">
        <f>CONCATENATE("(",ROUND((H36/$H37)*100,1),")")</f>
        <v>(39.7)</v>
      </c>
      <c r="K36" s="302">
        <f t="shared" ref="K36:K37" si="42">B41-B36</f>
        <v>-5.0944345999841545E-2</v>
      </c>
      <c r="L36" s="302">
        <f t="shared" ref="L36:L37" si="43">D41-D36</f>
        <v>-0.16842169094938519</v>
      </c>
      <c r="M36" s="302">
        <f t="shared" ref="M36:M37" si="44">F41-F36</f>
        <v>2.9384085031846974E-2</v>
      </c>
      <c r="N36" s="302">
        <f t="shared" ref="N36:N37" si="45">SUM(K36:M36)</f>
        <v>-0.18998195191737977</v>
      </c>
    </row>
    <row r="37" spans="1:14" x14ac:dyDescent="0.2">
      <c r="A37" s="282" t="s">
        <v>363</v>
      </c>
      <c r="B37" s="302">
        <f>SUM(B35:B36)</f>
        <v>14.551449153661093</v>
      </c>
      <c r="C37" s="299" t="str">
        <f>CONCATENATE("(",ROUND((B37/$H37)*100,1),")")</f>
        <v>(69.4)</v>
      </c>
      <c r="D37" s="302">
        <f>SUM(D35:D36)</f>
        <v>2.1321735080201156</v>
      </c>
      <c r="E37" s="299" t="str">
        <f>CONCATENATE("(",ROUND((D37/$H37)*100,1),")")</f>
        <v>(10.2)</v>
      </c>
      <c r="F37" s="302">
        <f>SUM(F35:F36)</f>
        <v>4.2933773383187877</v>
      </c>
      <c r="G37" s="299" t="str">
        <f>CONCATENATE("(",ROUND((F37/$H37)*100,1),")")</f>
        <v>(20.5)</v>
      </c>
      <c r="H37" s="302">
        <f>SUM(H35:H36)</f>
        <v>20.976999999999997</v>
      </c>
      <c r="I37" s="299" t="str">
        <f>CONCATENATE("(",ROUND((H37/$H37)*100,1),")")</f>
        <v>(100)</v>
      </c>
      <c r="K37" s="302">
        <f t="shared" si="42"/>
        <v>0.67070387134919329</v>
      </c>
      <c r="L37" s="302">
        <f t="shared" si="43"/>
        <v>-0.1682722624418771</v>
      </c>
      <c r="M37" s="302">
        <f t="shared" si="44"/>
        <v>-0.20443160890731704</v>
      </c>
      <c r="N37" s="302">
        <f t="shared" si="45"/>
        <v>0.29799999999999915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10.554114768672802</v>
      </c>
      <c r="C40" s="299" t="str">
        <f>CONCATENATE("(",ROUND((B40/$H42)*100,1),")")</f>
        <v>(49.6)</v>
      </c>
      <c r="D40" s="302">
        <f>'Ind T6'!W9</f>
        <v>2.7624555159835858E-2</v>
      </c>
      <c r="E40" s="299" t="str">
        <f>CONCATENATE("(",ROUND((D40/$H42)*100,1),")")</f>
        <v>(0.1)</v>
      </c>
      <c r="F40" s="302">
        <f>'Ind T6'!X9</f>
        <v>2.5629448397263186</v>
      </c>
      <c r="G40" s="299" t="str">
        <f>CONCATENATE("(",ROUND((F40/$H42)*100,1),")")</f>
        <v>(12)</v>
      </c>
      <c r="H40" s="302">
        <f>SUM(B40,D40,F40)</f>
        <v>13.144684163558956</v>
      </c>
      <c r="I40" s="299" t="str">
        <f>CONCATENATE("(",ROUND((H40/$H42)*100,1),")")</f>
        <v>(61.8)</v>
      </c>
      <c r="K40" s="302">
        <f>B40-B30</f>
        <v>1.3182029542732572</v>
      </c>
      <c r="L40" s="302">
        <f>D40-D30</f>
        <v>7.7447329312462995E-4</v>
      </c>
      <c r="M40" s="302">
        <f>F40-F30</f>
        <v>-0.23617619481961727</v>
      </c>
      <c r="N40" s="302">
        <f>SUM(K40:M40)</f>
        <v>1.0828012327467644</v>
      </c>
    </row>
    <row r="41" spans="1:14" x14ac:dyDescent="0.2">
      <c r="A41" s="282" t="s">
        <v>365</v>
      </c>
      <c r="B41" s="302">
        <f>'Ind T6'!V8</f>
        <v>4.6680382563374829</v>
      </c>
      <c r="C41" s="299" t="str">
        <f>CONCATENATE("(",ROUND((B41/$H42)*100,1),")")</f>
        <v>(21.9)</v>
      </c>
      <c r="D41" s="302">
        <f>'Ind T6'!W8</f>
        <v>1.9362766904184028</v>
      </c>
      <c r="E41" s="299" t="str">
        <f>CONCATENATE("(",ROUND((D41/$H42)*100,1),")")</f>
        <v>(9.1)</v>
      </c>
      <c r="F41" s="302">
        <f>'Ind T6'!X8</f>
        <v>1.5260008896851518</v>
      </c>
      <c r="G41" s="299" t="str">
        <f>CONCATENATE("(",ROUND((F41/$H42)*100,1),")")</f>
        <v>(7.2)</v>
      </c>
      <c r="H41" s="302">
        <f t="shared" ref="H41" si="46">SUM(B41,D41,F41)</f>
        <v>8.1303158364410368</v>
      </c>
      <c r="I41" s="299" t="str">
        <f>CONCATENATE("(",ROUND((H41/$H42)*100,1),")")</f>
        <v>(38.2)</v>
      </c>
      <c r="K41" s="302">
        <f t="shared" ref="K41:K42" si="47">B41-B31</f>
        <v>8.6484863988813387E-2</v>
      </c>
      <c r="L41" s="302">
        <f t="shared" ref="L41:L42" si="48">D41-D31</f>
        <v>-0.17145473614151197</v>
      </c>
      <c r="M41" s="302">
        <f t="shared" ref="M41:M42" si="49">F41-F31</f>
        <v>9.4168639405931787E-2</v>
      </c>
      <c r="N41" s="302">
        <f t="shared" ref="N41:N42" si="50">SUM(K41:M41)</f>
        <v>9.1987672532332088E-3</v>
      </c>
    </row>
    <row r="42" spans="1:14" x14ac:dyDescent="0.2">
      <c r="A42" s="282" t="s">
        <v>363</v>
      </c>
      <c r="B42" s="302">
        <f>SUM(B40:B41)</f>
        <v>15.222153025010286</v>
      </c>
      <c r="C42" s="299" t="str">
        <f>CONCATENATE("(",ROUND((B42/$H42)*100,1),")")</f>
        <v>(71.5)</v>
      </c>
      <c r="D42" s="302">
        <f>SUM(D40:D41)</f>
        <v>1.9639012455782385</v>
      </c>
      <c r="E42" s="299" t="str">
        <f>CONCATENATE("(",ROUND((D42/$H42)*100,1),")")</f>
        <v>(9.2)</v>
      </c>
      <c r="F42" s="302">
        <f>SUM(F40:F41)</f>
        <v>4.0889457294114706</v>
      </c>
      <c r="G42" s="299" t="str">
        <f>CONCATENATE("(",ROUND((F42/$H42)*100,1),")")</f>
        <v>(19.2)</v>
      </c>
      <c r="H42" s="302">
        <f>SUM(H40:H41)</f>
        <v>21.274999999999991</v>
      </c>
      <c r="I42" s="299" t="str">
        <f>CONCATENATE("(",ROUND((H42/$H42)*100,1),")")</f>
        <v>(100)</v>
      </c>
      <c r="K42" s="302">
        <f t="shared" si="47"/>
        <v>1.4046878182620723</v>
      </c>
      <c r="L42" s="302">
        <f t="shared" si="48"/>
        <v>-0.17068026284838744</v>
      </c>
      <c r="M42" s="302">
        <f t="shared" si="49"/>
        <v>-0.14200755541368526</v>
      </c>
      <c r="N42" s="302">
        <f t="shared" si="50"/>
        <v>1.0919999999999996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0.55133267326791158</v>
      </c>
      <c r="C51" s="299" t="str">
        <f>CONCATENATE("(",ROUND((B51/$H53)*100,1),")")</f>
        <v>(54.2)</v>
      </c>
      <c r="D51" s="302">
        <f>'Ind T6'!M18</f>
        <v>4.0316831683347787E-3</v>
      </c>
      <c r="E51" s="299" t="str">
        <f>CONCATENATE("(",ROUND((D51/$H53)*100,1),")")</f>
        <v>(0.4)</v>
      </c>
      <c r="F51" s="302">
        <f>'Ind T6'!N18</f>
        <v>0.34504488448835824</v>
      </c>
      <c r="G51" s="299" t="str">
        <f>CONCATENATE("(",ROUND((F51/$H53)*100,1),")")</f>
        <v>(33.9)</v>
      </c>
      <c r="H51" s="302">
        <f>SUM(B51,D51,F51)</f>
        <v>0.90040924092460461</v>
      </c>
      <c r="I51" s="299" t="str">
        <f>CONCATENATE("(",ROUND((H51/$H53)*100,1),")")</f>
        <v>(88.4)</v>
      </c>
      <c r="K51" s="302">
        <f>B56-B51</f>
        <v>-9.21427064648076E-2</v>
      </c>
      <c r="L51" s="302">
        <f>D56-D51</f>
        <v>-5.9088641436647439E-4</v>
      </c>
      <c r="M51" s="302">
        <f>F56-F51</f>
        <v>-5.7581955682300012E-2</v>
      </c>
      <c r="N51" s="302">
        <f>SUM(K51:M51)</f>
        <v>-0.15031554856147408</v>
      </c>
    </row>
    <row r="52" spans="1:14" x14ac:dyDescent="0.2">
      <c r="A52" s="282" t="s">
        <v>365</v>
      </c>
      <c r="B52" s="302">
        <f>'Ind T6'!L17</f>
        <v>9.4744554454755756E-2</v>
      </c>
      <c r="C52" s="299" t="str">
        <f>CONCATENATE("(",ROUND((B52/$H53)*100,1),")")</f>
        <v>(9.3)</v>
      </c>
      <c r="D52" s="302">
        <f>'Ind T6'!M17</f>
        <v>2.2846204620638258E-2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0.11759075907539401</v>
      </c>
      <c r="I52" s="299" t="str">
        <f>CONCATENATE("(",ROUND((H52/$H53)*100,1),")")</f>
        <v>(11.6)</v>
      </c>
      <c r="K52" s="302">
        <f t="shared" ref="K52:K53" si="52">B57-B52</f>
        <v>-1.6231828522500824E-2</v>
      </c>
      <c r="L52" s="302">
        <f t="shared" ref="L52:L53" si="53">D57-D52</f>
        <v>-3.4526229160243629E-3</v>
      </c>
      <c r="M52" s="302">
        <f t="shared" ref="M52:M53" si="54">F57-F52</f>
        <v>0</v>
      </c>
      <c r="N52" s="302">
        <f t="shared" ref="N52:N53" si="55">SUM(K52:M52)</f>
        <v>-1.9684451438525187E-2</v>
      </c>
    </row>
    <row r="53" spans="1:14" x14ac:dyDescent="0.2">
      <c r="A53" s="282" t="s">
        <v>363</v>
      </c>
      <c r="B53" s="302">
        <f>SUM(B51:B52)</f>
        <v>0.64607722772266729</v>
      </c>
      <c r="C53" s="299" t="str">
        <f>CONCATENATE("(",ROUND((B53/$H53)*100,1),")")</f>
        <v>(63.5)</v>
      </c>
      <c r="D53" s="302">
        <f>SUM(D51:D52)</f>
        <v>2.6877887788973036E-2</v>
      </c>
      <c r="E53" s="299" t="str">
        <f>CONCATENATE("(",ROUND((D53/$H53)*100,1),")")</f>
        <v>(2.6)</v>
      </c>
      <c r="F53" s="302">
        <f>SUM(F51:F52)</f>
        <v>0.34504488448835824</v>
      </c>
      <c r="G53" s="299" t="str">
        <f>CONCATENATE("(",ROUND((F53/$H53)*100,1),")")</f>
        <v>(33.9)</v>
      </c>
      <c r="H53" s="302">
        <f>SUM(H51:H52)</f>
        <v>1.0179999999999987</v>
      </c>
      <c r="I53" s="299" t="str">
        <f>CONCATENATE("(",ROUND((H53/$H53)*100,1),")")</f>
        <v>(100)</v>
      </c>
      <c r="K53" s="302">
        <f t="shared" si="52"/>
        <v>-0.10837453498730842</v>
      </c>
      <c r="L53" s="302">
        <f t="shared" si="53"/>
        <v>-4.0435093303908369E-3</v>
      </c>
      <c r="M53" s="302">
        <f t="shared" si="54"/>
        <v>-5.7581955682300012E-2</v>
      </c>
      <c r="N53" s="302">
        <f t="shared" si="55"/>
        <v>-0.16999999999999926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0.45918996680310398</v>
      </c>
      <c r="C56" s="299" t="str">
        <f>CONCATENATE("(",ROUND((B56/$H58)*100,1),")")</f>
        <v>(54.1)</v>
      </c>
      <c r="D56" s="302">
        <f>'Ind T6'!R18</f>
        <v>3.4407967539683043E-3</v>
      </c>
      <c r="E56" s="299" t="str">
        <f>CONCATENATE("(",ROUND((D56/$H58)*100,1),")")</f>
        <v>(0.4)</v>
      </c>
      <c r="F56" s="302">
        <f>'Ind T6'!S18</f>
        <v>0.28746292880605823</v>
      </c>
      <c r="G56" s="299" t="str">
        <f>CONCATENATE("(",ROUND((F56/$H58)*100,1),")")</f>
        <v>(33.9)</v>
      </c>
      <c r="H56" s="302">
        <f>SUM(B56,D56,F56)</f>
        <v>0.7500936923631305</v>
      </c>
      <c r="I56" s="299" t="str">
        <f>CONCATENATE("(",ROUND((H56/$H58)*100,1),")")</f>
        <v>(88.5)</v>
      </c>
      <c r="K56" s="302">
        <f>B61-B56</f>
        <v>-8.2721319938062254E-2</v>
      </c>
      <c r="L56" s="302">
        <f>D61-D56</f>
        <v>-3.5498817311017082E-4</v>
      </c>
      <c r="M56" s="302">
        <f>F61-F56</f>
        <v>-6.5845767091529589E-2</v>
      </c>
      <c r="N56" s="302">
        <f>SUM(K56:M56)</f>
        <v>-0.14892207520270201</v>
      </c>
    </row>
    <row r="57" spans="1:14" x14ac:dyDescent="0.2">
      <c r="A57" s="282" t="s">
        <v>365</v>
      </c>
      <c r="B57" s="302">
        <f>'Ind T6'!Q17</f>
        <v>7.8512725932254931E-2</v>
      </c>
      <c r="C57" s="299" t="str">
        <f>CONCATENATE("(",ROUND((B57/$H58)*100,1),")")</f>
        <v>(9.3)</v>
      </c>
      <c r="D57" s="302">
        <f>'Ind T6'!R17</f>
        <v>1.9393581704613895E-2</v>
      </c>
      <c r="E57" s="299" t="str">
        <f>CONCATENATE("(",ROUND((D57/$H58)*100,1),")")</f>
        <v>(2.3)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9.7906307636868833E-2</v>
      </c>
      <c r="I57" s="299" t="str">
        <f>CONCATENATE("(",ROUND((H57/$H58)*100,1),")")</f>
        <v>(11.5)</v>
      </c>
      <c r="K57" s="302">
        <f t="shared" ref="K57:K58" si="57">B62-B57</f>
        <v>-1.6235498208457093E-2</v>
      </c>
      <c r="L57" s="302">
        <f t="shared" ref="L57:L58" si="58">D62-D57</f>
        <v>-2.8424265888394584E-3</v>
      </c>
      <c r="M57" s="302">
        <f t="shared" ref="M57:M58" si="59">F62-F57</f>
        <v>0</v>
      </c>
      <c r="N57" s="302">
        <f t="shared" ref="N57:N58" si="60">SUM(K57:M57)</f>
        <v>-1.9077924797296551E-2</v>
      </c>
    </row>
    <row r="58" spans="1:14" x14ac:dyDescent="0.2">
      <c r="A58" s="282" t="s">
        <v>363</v>
      </c>
      <c r="B58" s="302">
        <f>SUM(B56:B57)</f>
        <v>0.53770269273535887</v>
      </c>
      <c r="C58" s="299" t="str">
        <f>CONCATENATE("(",ROUND((B58/$H58)*100,1),")")</f>
        <v>(63.4)</v>
      </c>
      <c r="D58" s="302">
        <f>SUM(D56:D57)</f>
        <v>2.2834378458582199E-2</v>
      </c>
      <c r="E58" s="299" t="str">
        <f>CONCATENATE("(",ROUND((D58/$H58)*100,1),")")</f>
        <v>(2.7)</v>
      </c>
      <c r="F58" s="302">
        <f>SUM(F56:F57)</f>
        <v>0.28746292880605823</v>
      </c>
      <c r="G58" s="299" t="str">
        <f>CONCATENATE("(",ROUND((F58/$H58)*100,1),")")</f>
        <v>(33.9)</v>
      </c>
      <c r="H58" s="302">
        <f>SUM(H56:H57)</f>
        <v>0.84799999999999931</v>
      </c>
      <c r="I58" s="299" t="str">
        <f>CONCATENATE("(",ROUND((H58/$H58)*100,1),")")</f>
        <v>(100)</v>
      </c>
      <c r="K58" s="302">
        <f t="shared" si="57"/>
        <v>-9.8956818146519299E-2</v>
      </c>
      <c r="L58" s="302">
        <f t="shared" si="58"/>
        <v>-3.1974147619496275E-3</v>
      </c>
      <c r="M58" s="302">
        <f t="shared" si="59"/>
        <v>-6.5845767091529589E-2</v>
      </c>
      <c r="N58" s="302">
        <f t="shared" si="60"/>
        <v>-0.16799999999999851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0.37646864686504172</v>
      </c>
      <c r="C61" s="299" t="str">
        <f>CONCATENATE("(",ROUND((B61/$H63)*100,1),")")</f>
        <v>(55.4)</v>
      </c>
      <c r="D61" s="302">
        <f>'Ind T6'!W18</f>
        <v>3.0858085808581335E-3</v>
      </c>
      <c r="E61" s="299" t="str">
        <f>CONCATENATE("(",ROUND((D61/$H63)*100,1),")")</f>
        <v>(0.5)</v>
      </c>
      <c r="F61" s="302">
        <f>'Ind T6'!X18</f>
        <v>0.22161716171452864</v>
      </c>
      <c r="G61" s="299" t="str">
        <f>CONCATENATE("(",ROUND((F61/$H63)*100,1),")")</f>
        <v>(32.6)</v>
      </c>
      <c r="H61" s="302">
        <f>SUM(B61,D61,F61)</f>
        <v>0.60117161716042844</v>
      </c>
      <c r="I61" s="299" t="str">
        <f>CONCATENATE("(",ROUND((H61/$H63)*100,1),")")</f>
        <v>(88.4)</v>
      </c>
      <c r="K61" s="302">
        <f>B61-B51</f>
        <v>-0.17486402640286985</v>
      </c>
      <c r="L61" s="302">
        <f>D61-D51</f>
        <v>-9.4587458747664522E-4</v>
      </c>
      <c r="M61" s="302">
        <f>F61-F51</f>
        <v>-0.1234277227738296</v>
      </c>
      <c r="N61" s="302">
        <f>SUM(K61:M61)</f>
        <v>-0.29923762376417606</v>
      </c>
    </row>
    <row r="62" spans="1:14" x14ac:dyDescent="0.2">
      <c r="A62" s="282" t="s">
        <v>365</v>
      </c>
      <c r="B62" s="302">
        <f>'Ind T6'!V17</f>
        <v>6.2277227723797839E-2</v>
      </c>
      <c r="C62" s="299" t="str">
        <f>CONCATENATE("(",ROUND((B62/$H63)*100,1),")")</f>
        <v>(9.2)</v>
      </c>
      <c r="D62" s="302">
        <f>'Ind T6'!W17</f>
        <v>1.6551155115774437E-2</v>
      </c>
      <c r="E62" s="299" t="str">
        <f>CONCATENATE("(",ROUND((D62/$H63)*100,1),")")</f>
        <v>(2.4)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7.8828382839572275E-2</v>
      </c>
      <c r="I62" s="299" t="str">
        <f>CONCATENATE("(",ROUND((H62/$H63)*100,1),")")</f>
        <v>(11.6)</v>
      </c>
      <c r="K62" s="302">
        <f t="shared" ref="K62:K63" si="62">B62-B52</f>
        <v>-3.2467326730957917E-2</v>
      </c>
      <c r="L62" s="302">
        <f t="shared" ref="L62:L63" si="63">D62-D52</f>
        <v>-6.2950495048638214E-3</v>
      </c>
      <c r="M62" s="302">
        <f t="shared" ref="M62:M63" si="64">F62-F52</f>
        <v>0</v>
      </c>
      <c r="N62" s="302">
        <f t="shared" ref="N62:N63" si="65">SUM(K62:M62)</f>
        <v>-3.8762376235821738E-2</v>
      </c>
    </row>
    <row r="63" spans="1:14" x14ac:dyDescent="0.2">
      <c r="A63" s="282" t="s">
        <v>363</v>
      </c>
      <c r="B63" s="302">
        <f>SUM(B61:B62)</f>
        <v>0.43874587458883957</v>
      </c>
      <c r="C63" s="299" t="str">
        <f>CONCATENATE("(",ROUND((B63/$H63)*100,1),")")</f>
        <v>(64.5)</v>
      </c>
      <c r="D63" s="302">
        <f>SUM(D61:D62)</f>
        <v>1.9636963696632571E-2</v>
      </c>
      <c r="E63" s="299" t="str">
        <f>CONCATENATE("(",ROUND((D63/$H63)*100,1),")")</f>
        <v>(2.9)</v>
      </c>
      <c r="F63" s="302">
        <f>SUM(F61:F62)</f>
        <v>0.22161716171452864</v>
      </c>
      <c r="G63" s="299" t="str">
        <f>CONCATENATE("(",ROUND((F63/$H63)*100,1),")")</f>
        <v>(32.6)</v>
      </c>
      <c r="H63" s="302">
        <f>SUM(H61:H62)</f>
        <v>0.68000000000000071</v>
      </c>
      <c r="I63" s="299" t="str">
        <f>CONCATENATE("(",ROUND((H63/$H63)*100,1),")")</f>
        <v>(100)</v>
      </c>
      <c r="K63" s="302">
        <f t="shared" si="62"/>
        <v>-0.20733135313382772</v>
      </c>
      <c r="L63" s="302">
        <f t="shared" si="63"/>
        <v>-7.2409240923404644E-3</v>
      </c>
      <c r="M63" s="302">
        <f t="shared" si="64"/>
        <v>-0.1234277227738296</v>
      </c>
      <c r="N63" s="302">
        <f t="shared" si="65"/>
        <v>-0.33799999999999775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6.4691383338529569</v>
      </c>
      <c r="C72" s="299" t="str">
        <f>CONCATENATE("(",ROUND((B72/$H74)*100,1),")")</f>
        <v>(53.2)</v>
      </c>
      <c r="D72" s="302">
        <f>'Ind T6'!M27</f>
        <v>0.5025756341949813</v>
      </c>
      <c r="E72" s="299" t="str">
        <f>CONCATENATE("(",ROUND((D72/$H74)*100,1),")")</f>
        <v>(4.1)</v>
      </c>
      <c r="F72" s="302">
        <f>'Ind T6'!N27</f>
        <v>0.24862264328112077</v>
      </c>
      <c r="G72" s="299" t="str">
        <f>CONCATENATE("(",ROUND((F72/$H74)*100,1),")")</f>
        <v>(2)</v>
      </c>
      <c r="H72" s="302">
        <f>SUM(B72,D72,F72)</f>
        <v>7.220336611329059</v>
      </c>
      <c r="I72" s="299" t="str">
        <f>CONCATENATE("(",ROUND((H72/$H74)*100,1),")")</f>
        <v>(59.4)</v>
      </c>
      <c r="K72" s="302">
        <f>B77-B72</f>
        <v>0.57264370129121378</v>
      </c>
      <c r="L72" s="302">
        <f>D77-D72</f>
        <v>5.0403825659738E-2</v>
      </c>
      <c r="M72" s="302">
        <f>F77-F72</f>
        <v>2.7293059523339158E-2</v>
      </c>
      <c r="N72" s="302">
        <f>SUM(K72:M72)</f>
        <v>0.65034058647429094</v>
      </c>
    </row>
    <row r="73" spans="1:14" x14ac:dyDescent="0.2">
      <c r="A73" s="282" t="s">
        <v>365</v>
      </c>
      <c r="B73" s="302">
        <f>'Ind T6'!L26</f>
        <v>2.9446363294450886</v>
      </c>
      <c r="C73" s="299" t="str">
        <f>CONCATENATE("(",ROUND((B73/$H74)*100,1),")")</f>
        <v>(24.2)</v>
      </c>
      <c r="D73" s="302">
        <f>'Ind T6'!M26</f>
        <v>1.6097649859470553</v>
      </c>
      <c r="E73" s="299" t="str">
        <f>CONCATENATE("(",ROUND((D73/$H74)*100,1),")")</f>
        <v>(13.2)</v>
      </c>
      <c r="F73" s="302">
        <f>'Ind T6'!N26</f>
        <v>0.38226207327881317</v>
      </c>
      <c r="G73" s="299" t="str">
        <f>CONCATENATE("(",ROUND((F73/$H74)*100,1),")")</f>
        <v>(3.1)</v>
      </c>
      <c r="H73" s="302">
        <f t="shared" ref="H73" si="66">SUM(B73,D73,F73)</f>
        <v>4.936663388670957</v>
      </c>
      <c r="I73" s="299" t="str">
        <f>CONCATENATE("(",ROUND((H73/$H74)*100,1),")")</f>
        <v>(40.6)</v>
      </c>
      <c r="K73" s="302">
        <f t="shared" ref="K73:K74" si="67">B78-B73</f>
        <v>0.41724917566857744</v>
      </c>
      <c r="L73" s="302">
        <f t="shared" ref="L73:L74" si="68">D78-D73</f>
        <v>0.15823854668304405</v>
      </c>
      <c r="M73" s="302">
        <f t="shared" ref="M73:M74" si="69">F78-F73</f>
        <v>5.0171691174078048E-2</v>
      </c>
      <c r="N73" s="302">
        <f t="shared" ref="N73:N74" si="70">SUM(K73:M73)</f>
        <v>0.62565941352569954</v>
      </c>
    </row>
    <row r="74" spans="1:14" x14ac:dyDescent="0.2">
      <c r="A74" s="282" t="s">
        <v>363</v>
      </c>
      <c r="B74" s="302">
        <f>SUM(B72:B73)</f>
        <v>9.4137746632980459</v>
      </c>
      <c r="C74" s="299" t="str">
        <f>CONCATENATE("(",ROUND((B74/$H74)*100,1),")")</f>
        <v>(77.4)</v>
      </c>
      <c r="D74" s="302">
        <f>SUM(D72:D73)</f>
        <v>2.1123406201420365</v>
      </c>
      <c r="E74" s="299" t="str">
        <f>CONCATENATE("(",ROUND((D74/$H74)*100,1),")")</f>
        <v>(17.4)</v>
      </c>
      <c r="F74" s="302">
        <f>SUM(F72:F73)</f>
        <v>0.63088471655993394</v>
      </c>
      <c r="G74" s="299" t="str">
        <f>CONCATENATE("(",ROUND((F74/$H74)*100,1),")")</f>
        <v>(5.2)</v>
      </c>
      <c r="H74" s="302">
        <f>SUM(H72:H73)</f>
        <v>12.157000000000016</v>
      </c>
      <c r="I74" s="299" t="str">
        <f>CONCATENATE("(",ROUND((H74/$H74)*100,1),")")</f>
        <v>(100)</v>
      </c>
      <c r="K74" s="302">
        <f t="shared" si="67"/>
        <v>0.98989287695979122</v>
      </c>
      <c r="L74" s="302">
        <f t="shared" si="68"/>
        <v>0.20864237234278216</v>
      </c>
      <c r="M74" s="302">
        <f t="shared" si="69"/>
        <v>7.7464750697417206E-2</v>
      </c>
      <c r="N74" s="302">
        <f t="shared" si="70"/>
        <v>1.2759999999999905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7.0417820351441707</v>
      </c>
      <c r="C77" s="299" t="str">
        <f>CONCATENATE("(",ROUND((B77/$H79)*100,1),")")</f>
        <v>(52.4)</v>
      </c>
      <c r="D77" s="302">
        <f>'Ind T6'!R27</f>
        <v>0.5529794598547193</v>
      </c>
      <c r="E77" s="299" t="str">
        <f>CONCATENATE("(",ROUND((D77/$H79)*100,1),")")</f>
        <v>(4.1)</v>
      </c>
      <c r="F77" s="302">
        <f>'Ind T6'!S27</f>
        <v>0.27591570280445993</v>
      </c>
      <c r="G77" s="299" t="str">
        <f>CONCATENATE("(",ROUND((F77/$H79)*100,1),")")</f>
        <v>(2.1)</v>
      </c>
      <c r="H77" s="302">
        <f>SUM(B77,D77,F77)</f>
        <v>7.8706771978033503</v>
      </c>
      <c r="I77" s="299" t="str">
        <f>CONCATENATE("(",ROUND((H77/$H79)*100,1),")")</f>
        <v>(58.6)</v>
      </c>
      <c r="K77" s="302">
        <f>B82-B77</f>
        <v>0.54552234836552138</v>
      </c>
      <c r="L77" s="302">
        <f>D82-D77</f>
        <v>5.6345801428066222E-2</v>
      </c>
      <c r="M77" s="302">
        <f>F82-F77</f>
        <v>3.8883223770807218E-2</v>
      </c>
      <c r="N77" s="302">
        <f>SUM(K77:M77)</f>
        <v>0.64075137356439482</v>
      </c>
    </row>
    <row r="78" spans="1:14" x14ac:dyDescent="0.2">
      <c r="A78" s="282" t="s">
        <v>365</v>
      </c>
      <c r="B78" s="302">
        <f>'Ind T6'!Q26</f>
        <v>3.361885505113666</v>
      </c>
      <c r="C78" s="299" t="str">
        <f>CONCATENATE("(",ROUND((B78/$H79)*100,1),")")</f>
        <v>(25)</v>
      </c>
      <c r="D78" s="302">
        <f>'Ind T6'!R26</f>
        <v>1.7680035326300994</v>
      </c>
      <c r="E78" s="299" t="str">
        <f>CONCATENATE("(",ROUND((D78/$H79)*100,1),")")</f>
        <v>(13.2)</v>
      </c>
      <c r="F78" s="302">
        <f>'Ind T6'!S26</f>
        <v>0.43243376445289122</v>
      </c>
      <c r="G78" s="299" t="str">
        <f>CONCATENATE("(",ROUND((F78/$H79)*100,1),")")</f>
        <v>(3.2)</v>
      </c>
      <c r="H78" s="302">
        <f t="shared" ref="H78" si="71">SUM(B78,D78,F78)</f>
        <v>5.5623228021966566</v>
      </c>
      <c r="I78" s="299" t="str">
        <f>CONCATENATE("(",ROUND((H78/$H79)*100,1),")")</f>
        <v>(41.4)</v>
      </c>
      <c r="K78" s="302">
        <f t="shared" ref="K78:K79" si="72">B83-B78</f>
        <v>0.59318241818230311</v>
      </c>
      <c r="L78" s="302">
        <f t="shared" ref="L78:L79" si="73">D83-D78</f>
        <v>0.16477772623987308</v>
      </c>
      <c r="M78" s="302">
        <f t="shared" ref="M78:M79" si="74">F83-F78</f>
        <v>6.328848201340459E-2</v>
      </c>
      <c r="N78" s="302">
        <f t="shared" ref="N78:N79" si="75">SUM(K78:M78)</f>
        <v>0.82124862643558072</v>
      </c>
    </row>
    <row r="79" spans="1:14" x14ac:dyDescent="0.2">
      <c r="A79" s="282" t="s">
        <v>363</v>
      </c>
      <c r="B79" s="302">
        <f>SUM(B77:B78)</f>
        <v>10.403667540257837</v>
      </c>
      <c r="C79" s="299" t="str">
        <f>CONCATENATE("(",ROUND((B79/$H79)*100,1),")")</f>
        <v>(77.4)</v>
      </c>
      <c r="D79" s="302">
        <f>SUM(D77:D78)</f>
        <v>2.3209829924848187</v>
      </c>
      <c r="E79" s="299" t="str">
        <f>CONCATENATE("(",ROUND((D79/$H79)*100,1),")")</f>
        <v>(17.3)</v>
      </c>
      <c r="F79" s="302">
        <f>SUM(F77:F78)</f>
        <v>0.70834946725735115</v>
      </c>
      <c r="G79" s="299" t="str">
        <f>CONCATENATE("(",ROUND((F79/$H79)*100,1),")")</f>
        <v>(5.3)</v>
      </c>
      <c r="H79" s="302">
        <f>SUM(H77:H78)</f>
        <v>13.433000000000007</v>
      </c>
      <c r="I79" s="299" t="str">
        <f>CONCATENATE("(",ROUND((H79/$H79)*100,1),")")</f>
        <v>(100)</v>
      </c>
      <c r="K79" s="302">
        <f t="shared" si="72"/>
        <v>1.1387047665478232</v>
      </c>
      <c r="L79" s="302">
        <f t="shared" si="73"/>
        <v>0.22112352766793908</v>
      </c>
      <c r="M79" s="302">
        <f t="shared" si="74"/>
        <v>0.10217170578421175</v>
      </c>
      <c r="N79" s="302">
        <f t="shared" si="75"/>
        <v>1.461999999999974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7.5873043835096921</v>
      </c>
      <c r="C82" s="299" t="str">
        <f>CONCATENATE("(",ROUND((B82/$H84)*100,1),")")</f>
        <v>(50.9)</v>
      </c>
      <c r="D82" s="302">
        <f>'Ind T6'!W27</f>
        <v>0.60932526128278552</v>
      </c>
      <c r="E82" s="299" t="str">
        <f>CONCATENATE("(",ROUND((D82/$H84)*100,1),")")</f>
        <v>(4.1)</v>
      </c>
      <c r="F82" s="302">
        <f>'Ind T6'!X27</f>
        <v>0.31479892657526715</v>
      </c>
      <c r="G82" s="299" t="str">
        <f>CONCATENATE("(",ROUND((F82/$H84)*100,1),")")</f>
        <v>(2.1)</v>
      </c>
      <c r="H82" s="302">
        <f>SUM(B82,D82,F82)</f>
        <v>8.5114285713677447</v>
      </c>
      <c r="I82" s="299" t="str">
        <f>CONCATENATE("(",ROUND((H82/$H84)*100,1),")")</f>
        <v>(57.1)</v>
      </c>
      <c r="K82" s="302">
        <f>B82-B72</f>
        <v>1.1181660496567352</v>
      </c>
      <c r="L82" s="302">
        <f>D82-D72</f>
        <v>0.10674962708780422</v>
      </c>
      <c r="M82" s="302">
        <f>F82-F72</f>
        <v>6.6176283294146376E-2</v>
      </c>
      <c r="N82" s="302">
        <f>SUM(K82:M82)</f>
        <v>1.2910919600386856</v>
      </c>
    </row>
    <row r="83" spans="1:14" x14ac:dyDescent="0.2">
      <c r="A83" s="282" t="s">
        <v>365</v>
      </c>
      <c r="B83" s="302">
        <f>'Ind T6'!V26</f>
        <v>3.9550679232959691</v>
      </c>
      <c r="C83" s="299" t="str">
        <f>CONCATENATE("(",ROUND((B83/$H84)*100,1),")")</f>
        <v>(26.6)</v>
      </c>
      <c r="D83" s="302">
        <f>'Ind T6'!W26</f>
        <v>1.9327812588699724</v>
      </c>
      <c r="E83" s="299" t="str">
        <f>CONCATENATE("(",ROUND((D83/$H84)*100,1),")")</f>
        <v>(13)</v>
      </c>
      <c r="F83" s="302">
        <f>'Ind T6'!X26</f>
        <v>0.49572224646629581</v>
      </c>
      <c r="G83" s="299" t="str">
        <f>CONCATENATE("(",ROUND((F83/$H84)*100,1),")")</f>
        <v>(3.3)</v>
      </c>
      <c r="H83" s="302">
        <f t="shared" ref="H83" si="76">SUM(B83,D83,F83)</f>
        <v>6.383571428632238</v>
      </c>
      <c r="I83" s="299" t="str">
        <f>CONCATENATE("(",ROUND((H83/$H84)*100,1),")")</f>
        <v>(42.9)</v>
      </c>
      <c r="K83" s="302">
        <f t="shared" ref="K83:K84" si="77">B83-B73</f>
        <v>1.0104315938508805</v>
      </c>
      <c r="L83" s="302">
        <f t="shared" ref="L83:L84" si="78">D83-D73</f>
        <v>0.32301627292291712</v>
      </c>
      <c r="M83" s="302">
        <f t="shared" ref="M83:M84" si="79">F83-F73</f>
        <v>0.11346017318748264</v>
      </c>
      <c r="N83" s="302">
        <f t="shared" ref="N83:N84" si="80">SUM(K83:M83)</f>
        <v>1.4469080399612804</v>
      </c>
    </row>
    <row r="84" spans="1:14" x14ac:dyDescent="0.2">
      <c r="A84" s="282" t="s">
        <v>363</v>
      </c>
      <c r="B84" s="302">
        <f>SUM(B82:B83)</f>
        <v>11.54237230680566</v>
      </c>
      <c r="C84" s="299" t="str">
        <f>CONCATENATE("(",ROUND((B84/$H84)*100,1),")")</f>
        <v>(77.5)</v>
      </c>
      <c r="D84" s="302">
        <f>SUM(D82:D83)</f>
        <v>2.5421065201527577</v>
      </c>
      <c r="E84" s="299" t="str">
        <f>CONCATENATE("(",ROUND((D84/$H84)*100,1),")")</f>
        <v>(17.1)</v>
      </c>
      <c r="F84" s="302">
        <f>SUM(F82:F83)</f>
        <v>0.8105211730415629</v>
      </c>
      <c r="G84" s="299" t="str">
        <f>CONCATENATE("(",ROUND((F84/$H84)*100,1),")")</f>
        <v>(5.4)</v>
      </c>
      <c r="H84" s="302">
        <f>SUM(H82:H83)</f>
        <v>14.894999999999982</v>
      </c>
      <c r="I84" s="299" t="str">
        <f>CONCATENATE("(",ROUND((H84/$H84)*100,1),")")</f>
        <v>(100)</v>
      </c>
      <c r="K84" s="302">
        <f t="shared" si="77"/>
        <v>2.1285976435076144</v>
      </c>
      <c r="L84" s="302">
        <f t="shared" si="78"/>
        <v>0.42976590001072124</v>
      </c>
      <c r="M84" s="302">
        <f t="shared" si="79"/>
        <v>0.17963645648162896</v>
      </c>
      <c r="N84" s="302">
        <f t="shared" si="80"/>
        <v>2.7379999999999645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16.835136919826965</v>
      </c>
      <c r="C93" s="299" t="str">
        <f>CONCATENATE("(",ROUND((B93/$H95)*100,1),")")</f>
        <v>(68.7)</v>
      </c>
      <c r="D93" s="302">
        <f>'Ind T6'!M36</f>
        <v>0.54891700982353953</v>
      </c>
      <c r="E93" s="299" t="str">
        <f>CONCATENATE("(",ROUND((D93/$H95)*100,1),")")</f>
        <v>(2.2)</v>
      </c>
      <c r="F93" s="302">
        <f>'Ind T6'!N36</f>
        <v>0.87221218895862196</v>
      </c>
      <c r="G93" s="299" t="str">
        <f>CONCATENATE("(",ROUND((F93/$H95)*100,1),")")</f>
        <v>(3.6)</v>
      </c>
      <c r="H93" s="302">
        <f>SUM(B93,D93,F93)</f>
        <v>18.256266118609126</v>
      </c>
      <c r="I93" s="299" t="str">
        <f>CONCATENATE("(",ROUND((H93/$H95)*100,1),")")</f>
        <v>(74.5)</v>
      </c>
      <c r="K93" s="302">
        <f>B98-B93</f>
        <v>-0.44931014189414498</v>
      </c>
      <c r="L93" s="302">
        <f>D98-D93</f>
        <v>-4.5787599812194824E-3</v>
      </c>
      <c r="M93" s="302">
        <f>F98-F93</f>
        <v>1.7557399787555439E-2</v>
      </c>
      <c r="N93" s="302">
        <f>SUM(K93:M93)</f>
        <v>-0.43633150208780902</v>
      </c>
    </row>
    <row r="94" spans="1:14" x14ac:dyDescent="0.2">
      <c r="A94" s="282" t="s">
        <v>365</v>
      </c>
      <c r="B94" s="302">
        <f>'Ind T6'!L35</f>
        <v>4.2370770633238379</v>
      </c>
      <c r="C94" s="299" t="str">
        <f>CONCATENATE("(",ROUND((B94/$H95)*100,1),")")</f>
        <v>(17.3)</v>
      </c>
      <c r="D94" s="302">
        <f>'Ind T6'!M35</f>
        <v>1.4103166510030882</v>
      </c>
      <c r="E94" s="299" t="str">
        <f>CONCATENATE("(",ROUND((D94/$H95)*100,1),")")</f>
        <v>(5.8)</v>
      </c>
      <c r="F94" s="302">
        <f>'Ind T6'!N35</f>
        <v>0.60334016706396998</v>
      </c>
      <c r="G94" s="299" t="str">
        <f>CONCATENATE("(",ROUND((F94/$H95)*100,1),")")</f>
        <v>(2.5)</v>
      </c>
      <c r="H94" s="302">
        <f t="shared" ref="H94" si="81">SUM(B94,D94,F94)</f>
        <v>6.2507338813908957</v>
      </c>
      <c r="I94" s="299" t="str">
        <f>CONCATENATE("(",ROUND((H94/$H95)*100,1),")")</f>
        <v>(25.5)</v>
      </c>
      <c r="K94" s="302">
        <f t="shared" ref="K94:K95" si="82">B99-B94</f>
        <v>-0.32487483695416897</v>
      </c>
      <c r="L94" s="302">
        <f t="shared" ref="L94:L95" si="83">D99-D94</f>
        <v>-4.1778493891032165E-2</v>
      </c>
      <c r="M94" s="302">
        <f t="shared" ref="M94:M95" si="84">F99-F94</f>
        <v>-1.1015167066972364E-2</v>
      </c>
      <c r="N94" s="302">
        <f t="shared" ref="N94:N95" si="85">SUM(K94:M94)</f>
        <v>-0.3776684979121735</v>
      </c>
    </row>
    <row r="95" spans="1:14" x14ac:dyDescent="0.2">
      <c r="A95" s="282" t="s">
        <v>363</v>
      </c>
      <c r="B95" s="302">
        <f>SUM(B93:B94)</f>
        <v>21.072213983150803</v>
      </c>
      <c r="C95" s="299" t="str">
        <f>CONCATENATE("(",ROUND((B95/$H95)*100,1),")")</f>
        <v>(86)</v>
      </c>
      <c r="D95" s="302">
        <f>SUM(D93:D94)</f>
        <v>1.9592336608266279</v>
      </c>
      <c r="E95" s="299" t="str">
        <f>CONCATENATE("(",ROUND((D95/$H95)*100,1),")")</f>
        <v>(8)</v>
      </c>
      <c r="F95" s="302">
        <f>SUM(F93:F94)</f>
        <v>1.4755523560225918</v>
      </c>
      <c r="G95" s="299" t="str">
        <f>CONCATENATE("(",ROUND((F95/$H95)*100,1),")")</f>
        <v>(6)</v>
      </c>
      <c r="H95" s="302">
        <f>SUM(H93:H94)</f>
        <v>24.507000000000023</v>
      </c>
      <c r="I95" s="299" t="str">
        <f>CONCATENATE("(",ROUND((H95/$H95)*100,1),")")</f>
        <v>(100)</v>
      </c>
      <c r="K95" s="302">
        <f t="shared" si="82"/>
        <v>-0.77418497884831439</v>
      </c>
      <c r="L95" s="302">
        <f t="shared" si="83"/>
        <v>-4.6357253872251647E-2</v>
      </c>
      <c r="M95" s="302">
        <f t="shared" si="84"/>
        <v>6.5422327205832964E-3</v>
      </c>
      <c r="N95" s="302">
        <f t="shared" si="85"/>
        <v>-0.81399999999998274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16.38582677793282</v>
      </c>
      <c r="C98" s="299" t="str">
        <f>CONCATENATE("(",ROUND((B98/$H100)*100,1),")")</f>
        <v>(69.2)</v>
      </c>
      <c r="D98" s="302">
        <f>'Ind T6'!R36</f>
        <v>0.54433824984232004</v>
      </c>
      <c r="E98" s="299" t="str">
        <f>CONCATENATE("(",ROUND((D98/$H100)*100,1),")")</f>
        <v>(2.3)</v>
      </c>
      <c r="F98" s="302">
        <f>'Ind T6'!S36</f>
        <v>0.8897695887461774</v>
      </c>
      <c r="G98" s="299" t="str">
        <f>CONCATENATE("(",ROUND((F98/$H100)*100,1),")")</f>
        <v>(3.8)</v>
      </c>
      <c r="H98" s="302">
        <f>SUM(B98,D98,F98)</f>
        <v>17.819934616521316</v>
      </c>
      <c r="I98" s="299" t="str">
        <f>CONCATENATE("(",ROUND((H98/$H100)*100,1),")")</f>
        <v>(75.2)</v>
      </c>
      <c r="K98" s="302">
        <f>B103-B98</f>
        <v>-3.1924853500303474</v>
      </c>
      <c r="L98" s="302">
        <f>D103-D98</f>
        <v>-8.4725615878419369E-2</v>
      </c>
      <c r="M98" s="302">
        <f>F103-F98</f>
        <v>-0.11807430208418668</v>
      </c>
      <c r="N98" s="302">
        <f>SUM(K98:M98)</f>
        <v>-3.3952852679929535</v>
      </c>
    </row>
    <row r="99" spans="1:14" x14ac:dyDescent="0.2">
      <c r="A99" s="282" t="s">
        <v>365</v>
      </c>
      <c r="B99" s="302">
        <f>'Ind T6'!Q35</f>
        <v>3.912202226369669</v>
      </c>
      <c r="C99" s="299" t="str">
        <f>CONCATENATE("(",ROUND((B99/$H100)*100,1),")")</f>
        <v>(16.5)</v>
      </c>
      <c r="D99" s="302">
        <f>'Ind T6'!R35</f>
        <v>1.3685381571120561</v>
      </c>
      <c r="E99" s="299" t="str">
        <f>CONCATENATE("(",ROUND((D99/$H100)*100,1),")")</f>
        <v>(5.8)</v>
      </c>
      <c r="F99" s="302">
        <f>'Ind T6'!S35</f>
        <v>0.59232499999699761</v>
      </c>
      <c r="G99" s="299" t="str">
        <f>CONCATENATE("(",ROUND((F99/$H100)*100,1),")")</f>
        <v>(2.5)</v>
      </c>
      <c r="H99" s="302">
        <f t="shared" ref="H99" si="86">SUM(B99,D99,F99)</f>
        <v>5.873065383478723</v>
      </c>
      <c r="I99" s="299" t="str">
        <f>CONCATENATE("(",ROUND((H99/$H100)*100,1),")")</f>
        <v>(24.8)</v>
      </c>
      <c r="K99" s="302">
        <f t="shared" ref="K99:K100" si="87">B104-B99</f>
        <v>-0.95252383276445096</v>
      </c>
      <c r="L99" s="302">
        <f t="shared" ref="L99:L100" si="88">D104-D99</f>
        <v>-0.27605973166360154</v>
      </c>
      <c r="M99" s="302">
        <f t="shared" ref="M99:M100" si="89">F104-F99</f>
        <v>-8.0131167579063467E-2</v>
      </c>
      <c r="N99" s="302">
        <f t="shared" ref="N99:N100" si="90">SUM(K99:M99)</f>
        <v>-1.308714732007116</v>
      </c>
    </row>
    <row r="100" spans="1:14" x14ac:dyDescent="0.2">
      <c r="A100" s="282" t="s">
        <v>363</v>
      </c>
      <c r="B100" s="302">
        <f>SUM(B98:B99)</f>
        <v>20.298029004302489</v>
      </c>
      <c r="C100" s="299" t="str">
        <f>CONCATENATE("(",ROUND((B100/$H100)*100,1),")")</f>
        <v>(85.7)</v>
      </c>
      <c r="D100" s="302">
        <f>SUM(D98:D99)</f>
        <v>1.9128764069543762</v>
      </c>
      <c r="E100" s="299" t="str">
        <f>CONCATENATE("(",ROUND((D100/$H100)*100,1),")")</f>
        <v>(8.1)</v>
      </c>
      <c r="F100" s="302">
        <f>SUM(F98:F99)</f>
        <v>1.4820945887431751</v>
      </c>
      <c r="G100" s="299" t="str">
        <f>CONCATENATE("(",ROUND((F100/$H100)*100,1),")")</f>
        <v>(6.3)</v>
      </c>
      <c r="H100" s="302">
        <f>SUM(H98:H99)</f>
        <v>23.69300000000004</v>
      </c>
      <c r="I100" s="299" t="str">
        <f>CONCATENATE("(",ROUND((H100/$H100)*100,1),")")</f>
        <v>(100)</v>
      </c>
      <c r="K100" s="302">
        <f t="shared" si="87"/>
        <v>-4.1450091827947979</v>
      </c>
      <c r="L100" s="302">
        <f t="shared" si="88"/>
        <v>-0.36078534754202107</v>
      </c>
      <c r="M100" s="302">
        <f t="shared" si="89"/>
        <v>-0.19820546966325026</v>
      </c>
      <c r="N100" s="302">
        <f t="shared" si="90"/>
        <v>-4.704000000000069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13.193341427902473</v>
      </c>
      <c r="C103" s="299" t="str">
        <f>CONCATENATE("(",ROUND((B103/$H105)*100,1),")")</f>
        <v>(69.5)</v>
      </c>
      <c r="D103" s="302">
        <f>'Ind T6'!W36</f>
        <v>0.45961263396390067</v>
      </c>
      <c r="E103" s="299" t="str">
        <f>CONCATENATE("(",ROUND((D103/$H105)*100,1),")")</f>
        <v>(2.4)</v>
      </c>
      <c r="F103" s="302">
        <f>'Ind T6'!X36</f>
        <v>0.77169528666199072</v>
      </c>
      <c r="G103" s="299" t="str">
        <f>CONCATENATE("(",ROUND((F103/$H105)*100,1),")")</f>
        <v>(4.1)</v>
      </c>
      <c r="H103" s="302">
        <f>SUM(B103,D103,F103)</f>
        <v>14.424649348528364</v>
      </c>
      <c r="I103" s="299" t="str">
        <f>CONCATENATE("(",ROUND((H103/$H105)*100,1),")")</f>
        <v>(76)</v>
      </c>
      <c r="K103" s="302">
        <f>B103-B93</f>
        <v>-3.6417954919244924</v>
      </c>
      <c r="L103" s="302">
        <f>D103-D93</f>
        <v>-8.9304375859638851E-2</v>
      </c>
      <c r="M103" s="302">
        <f>F103-F93</f>
        <v>-0.10051690229663124</v>
      </c>
      <c r="N103" s="302">
        <f>SUM(K103:M103)</f>
        <v>-3.8316167700807622</v>
      </c>
    </row>
    <row r="104" spans="1:14" x14ac:dyDescent="0.2">
      <c r="A104" s="282" t="s">
        <v>365</v>
      </c>
      <c r="B104" s="302">
        <f>'Ind T6'!V35</f>
        <v>2.959678393605218</v>
      </c>
      <c r="C104" s="299" t="str">
        <f>CONCATENATE("(",ROUND((B104/$H105)*100,1),")")</f>
        <v>(15.6)</v>
      </c>
      <c r="D104" s="302">
        <f>'Ind T6'!W35</f>
        <v>1.0924784254484545</v>
      </c>
      <c r="E104" s="299" t="str">
        <f>CONCATENATE("(",ROUND((D104/$H105)*100,1),")")</f>
        <v>(5.8)</v>
      </c>
      <c r="F104" s="302">
        <f>'Ind T6'!X35</f>
        <v>0.51219383241793415</v>
      </c>
      <c r="G104" s="299" t="str">
        <f>CONCATENATE("(",ROUND((F104/$H105)*100,1),")")</f>
        <v>(2.7)</v>
      </c>
      <c r="H104" s="302">
        <f t="shared" ref="H104" si="91">SUM(B104,D104,F104)</f>
        <v>4.5643506514716075</v>
      </c>
      <c r="I104" s="299" t="str">
        <f>CONCATENATE("(",ROUND((H104/$H105)*100,1),")")</f>
        <v>(24)</v>
      </c>
      <c r="K104" s="302">
        <f t="shared" ref="K104:K105" si="92">B104-B94</f>
        <v>-1.2773986697186199</v>
      </c>
      <c r="L104" s="302">
        <f t="shared" ref="L104:L105" si="93">D104-D94</f>
        <v>-0.3178382255546337</v>
      </c>
      <c r="M104" s="302">
        <f t="shared" ref="M104:M105" si="94">F104-F94</f>
        <v>-9.1146334646035831E-2</v>
      </c>
      <c r="N104" s="302">
        <f t="shared" ref="N104:N105" si="95">SUM(K104:M104)</f>
        <v>-1.6863832299192896</v>
      </c>
    </row>
    <row r="105" spans="1:14" x14ac:dyDescent="0.2">
      <c r="A105" s="282" t="s">
        <v>363</v>
      </c>
      <c r="B105" s="302">
        <f>SUM(B103:B104)</f>
        <v>16.153019821507691</v>
      </c>
      <c r="C105" s="299" t="str">
        <f>CONCATENATE("(",ROUND((B105/$H105)*100,1),")")</f>
        <v>(85.1)</v>
      </c>
      <c r="D105" s="302">
        <f>SUM(D103:D104)</f>
        <v>1.5520910594123551</v>
      </c>
      <c r="E105" s="299" t="str">
        <f>CONCATENATE("(",ROUND((D105/$H105)*100,1),")")</f>
        <v>(8.2)</v>
      </c>
      <c r="F105" s="302">
        <f>SUM(F103:F104)</f>
        <v>1.2838891190799249</v>
      </c>
      <c r="G105" s="299" t="str">
        <f>CONCATENATE("(",ROUND((F105/$H105)*100,1),")")</f>
        <v>(6.8)</v>
      </c>
      <c r="H105" s="302">
        <f>SUM(H103:H104)</f>
        <v>18.988999999999972</v>
      </c>
      <c r="I105" s="299" t="str">
        <f>CONCATENATE("(",ROUND((H105/$H105)*100,1),")")</f>
        <v>(100)</v>
      </c>
      <c r="K105" s="302">
        <f t="shared" si="92"/>
        <v>-4.9191941616431123</v>
      </c>
      <c r="L105" s="302">
        <f t="shared" si="93"/>
        <v>-0.40714260141427272</v>
      </c>
      <c r="M105" s="302">
        <f t="shared" si="94"/>
        <v>-0.19166323694266696</v>
      </c>
      <c r="N105" s="302">
        <f t="shared" si="95"/>
        <v>-5.5180000000000522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53.399176801109441</v>
      </c>
      <c r="C114" s="299" t="str">
        <f>CONCATENATE("(",ROUND((B114/$H116)*100,1),")")</f>
        <v>(65.9)</v>
      </c>
      <c r="D114" s="302">
        <f>'Ind T6'!M45</f>
        <v>2.2708685110565976</v>
      </c>
      <c r="E114" s="299" t="str">
        <f>CONCATENATE("(",ROUND((D114/$H116)*100,1),")")</f>
        <v>(2.8)</v>
      </c>
      <c r="F114" s="302">
        <f>'Ind T6'!N45</f>
        <v>5.4002007248810804</v>
      </c>
      <c r="G114" s="299" t="str">
        <f>CONCATENATE("(",ROUND((F114/$H116)*100,1),")")</f>
        <v>(6.7)</v>
      </c>
      <c r="H114" s="302">
        <f>SUM(B114,D114,F114)</f>
        <v>61.07024603704712</v>
      </c>
      <c r="I114" s="299" t="str">
        <f>CONCATENATE("(",ROUND((H114/$H116)*100,1),")")</f>
        <v>(75.3)</v>
      </c>
      <c r="K114" s="302">
        <f>B119-B114</f>
        <v>-3.695393658796462</v>
      </c>
      <c r="L114" s="302">
        <f>D119-D114</f>
        <v>-0.14565807062183911</v>
      </c>
      <c r="M114" s="302">
        <f>F119-F114</f>
        <v>-0.35851328656232972</v>
      </c>
      <c r="N114" s="302">
        <f>SUM(K114:M114)</f>
        <v>-4.1995650159806308</v>
      </c>
    </row>
    <row r="115" spans="1:14" x14ac:dyDescent="0.2">
      <c r="A115" s="282" t="s">
        <v>365</v>
      </c>
      <c r="B115" s="302">
        <f>'Ind T6'!L44</f>
        <v>12.470511095318081</v>
      </c>
      <c r="C115" s="299" t="str">
        <f>CONCATENATE("(",ROUND((B115/$H116)*100,1),")")</f>
        <v>(15.4)</v>
      </c>
      <c r="D115" s="302">
        <f>'Ind T6'!M44</f>
        <v>5.0244156967704132</v>
      </c>
      <c r="E115" s="299" t="str">
        <f>CONCATENATE("(",ROUND((D115/$H116)*100,1),")")</f>
        <v>(6.2)</v>
      </c>
      <c r="F115" s="302">
        <f>'Ind T6'!N44</f>
        <v>2.4838271708644353</v>
      </c>
      <c r="G115" s="299" t="str">
        <f>CONCATENATE("(",ROUND((F115/$H116)*100,1),")")</f>
        <v>(3.1)</v>
      </c>
      <c r="H115" s="302">
        <f t="shared" ref="H115" si="96">SUM(B115,D115,F115)</f>
        <v>19.978753962952929</v>
      </c>
      <c r="I115" s="299" t="str">
        <f>CONCATENATE("(",ROUND((H115/$H116)*100,1),")")</f>
        <v>(24.7)</v>
      </c>
      <c r="K115" s="302">
        <f t="shared" ref="K115:K116" si="97">B120-B115</f>
        <v>-0.76985851852050935</v>
      </c>
      <c r="L115" s="302">
        <f t="shared" ref="L115:L116" si="98">D120-D115</f>
        <v>-0.301633912108346</v>
      </c>
      <c r="M115" s="302">
        <f t="shared" ref="M115:M116" si="99">F120-F115</f>
        <v>-0.23494255339053094</v>
      </c>
      <c r="N115" s="302">
        <f t="shared" ref="N115:N116" si="100">SUM(K115:M115)</f>
        <v>-1.3064349840193863</v>
      </c>
    </row>
    <row r="116" spans="1:14" x14ac:dyDescent="0.2">
      <c r="A116" s="282" t="s">
        <v>363</v>
      </c>
      <c r="B116" s="302">
        <f>SUM(B114:B115)</f>
        <v>65.869687896427521</v>
      </c>
      <c r="C116" s="299" t="str">
        <f>CONCATENATE("(",ROUND((B116/$H116)*100,1),")")</f>
        <v>(81.3)</v>
      </c>
      <c r="D116" s="302">
        <f>SUM(D114:D115)</f>
        <v>7.2952842078270113</v>
      </c>
      <c r="E116" s="299" t="str">
        <f>CONCATENATE("(",ROUND((D116/$H116)*100,1),")")</f>
        <v>(9)</v>
      </c>
      <c r="F116" s="302">
        <f>SUM(F114:F115)</f>
        <v>7.8840278957455157</v>
      </c>
      <c r="G116" s="299" t="str">
        <f>CONCATENATE("(",ROUND((F116/$H116)*100,1),")")</f>
        <v>(9.7)</v>
      </c>
      <c r="H116" s="302">
        <f>SUM(H114:H115)</f>
        <v>81.049000000000049</v>
      </c>
      <c r="I116" s="299" t="str">
        <f>CONCATENATE("(",ROUND((H116/$H116)*100,1),")")</f>
        <v>(100)</v>
      </c>
      <c r="K116" s="302">
        <f t="shared" si="97"/>
        <v>-4.4652521773169696</v>
      </c>
      <c r="L116" s="302">
        <f t="shared" si="98"/>
        <v>-0.44729198273018511</v>
      </c>
      <c r="M116" s="302">
        <f t="shared" si="99"/>
        <v>-0.59345583995286066</v>
      </c>
      <c r="N116" s="302">
        <f t="shared" si="100"/>
        <v>-5.5060000000000153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49.703783142312979</v>
      </c>
      <c r="C119" s="299" t="str">
        <f>CONCATENATE("(",ROUND((B119/$H121)*100,1),")")</f>
        <v>(65.8)</v>
      </c>
      <c r="D119" s="302">
        <f>'Ind T6'!R45</f>
        <v>2.1252104404347585</v>
      </c>
      <c r="E119" s="299" t="str">
        <f>CONCATENATE("(",ROUND((D119/$H121)*100,1),")")</f>
        <v>(2.8)</v>
      </c>
      <c r="F119" s="302">
        <f>'Ind T6'!S45</f>
        <v>5.0416874383187507</v>
      </c>
      <c r="G119" s="299" t="str">
        <f>CONCATENATE("(",ROUND((F119/$H121)*100,1),")")</f>
        <v>(6.7)</v>
      </c>
      <c r="H119" s="302">
        <f>SUM(B119,D119,F119)</f>
        <v>56.870681021066488</v>
      </c>
      <c r="I119" s="299" t="str">
        <f>CONCATENATE("(",ROUND((H119/$H121)*100,1),")")</f>
        <v>(75.3)</v>
      </c>
      <c r="K119" s="302">
        <f>B124-B119</f>
        <v>-5.7575894955971521</v>
      </c>
      <c r="L119" s="302">
        <f>D124-D119</f>
        <v>-0.21005268131266752</v>
      </c>
      <c r="M119" s="302">
        <f>F124-F119</f>
        <v>-0.36078972785961838</v>
      </c>
      <c r="N119" s="302">
        <f>SUM(K119:M119)</f>
        <v>-6.3284319047694382</v>
      </c>
    </row>
    <row r="120" spans="1:14" x14ac:dyDescent="0.2">
      <c r="A120" s="282" t="s">
        <v>365</v>
      </c>
      <c r="B120" s="302">
        <f>'Ind T6'!Q44</f>
        <v>11.700652576797571</v>
      </c>
      <c r="C120" s="299" t="str">
        <f>CONCATENATE("(",ROUND((B120/$H121)*100,1),")")</f>
        <v>(15.5)</v>
      </c>
      <c r="D120" s="302">
        <f>'Ind T6'!R44</f>
        <v>4.7227817846620672</v>
      </c>
      <c r="E120" s="299" t="str">
        <f>CONCATENATE("(",ROUND((D120/$H121)*100,1),")")</f>
        <v>(6.3)</v>
      </c>
      <c r="F120" s="302">
        <f>'Ind T6'!S44</f>
        <v>2.2488846174739043</v>
      </c>
      <c r="G120" s="299" t="str">
        <f>CONCATENATE("(",ROUND((F120/$H121)*100,1),")")</f>
        <v>(3)</v>
      </c>
      <c r="H120" s="302">
        <f t="shared" ref="H120" si="101">SUM(B120,D120,F120)</f>
        <v>18.672318978933543</v>
      </c>
      <c r="I120" s="299" t="str">
        <f>CONCATENATE("(",ROUND((H120/$H121)*100,1),")")</f>
        <v>(24.7)</v>
      </c>
      <c r="K120" s="302">
        <f t="shared" ref="K120:K121" si="102">B125-B120</f>
        <v>-0.9852246466997947</v>
      </c>
      <c r="L120" s="302">
        <f t="shared" ref="L120:L121" si="103">D125-D120</f>
        <v>-0.39688083491477855</v>
      </c>
      <c r="M120" s="302">
        <f t="shared" ref="M120:M121" si="104">F125-F120</f>
        <v>-0.23046261361599596</v>
      </c>
      <c r="N120" s="302">
        <f t="shared" ref="N120:N121" si="105">SUM(K120:M120)</f>
        <v>-1.6125680952305692</v>
      </c>
    </row>
    <row r="121" spans="1:14" x14ac:dyDescent="0.2">
      <c r="A121" s="282" t="s">
        <v>363</v>
      </c>
      <c r="B121" s="302">
        <f>SUM(B119:B120)</f>
        <v>61.404435719110552</v>
      </c>
      <c r="C121" s="299" t="str">
        <f>CONCATENATE("(",ROUND((B121/$H121)*100,1),")")</f>
        <v>(81.3)</v>
      </c>
      <c r="D121" s="302">
        <f>SUM(D119:D120)</f>
        <v>6.8479922250968261</v>
      </c>
      <c r="E121" s="299" t="str">
        <f>CONCATENATE("(",ROUND((D121/$H121)*100,1),")")</f>
        <v>(9.1)</v>
      </c>
      <c r="F121" s="302">
        <f>SUM(F119:F120)</f>
        <v>7.290572055792655</v>
      </c>
      <c r="G121" s="299" t="str">
        <f>CONCATENATE("(",ROUND((F121/$H121)*100,1),")")</f>
        <v>(9.7)</v>
      </c>
      <c r="H121" s="302">
        <f>SUM(H119:H120)</f>
        <v>75.543000000000035</v>
      </c>
      <c r="I121" s="299" t="str">
        <f>CONCATENATE("(",ROUND((H121/$H121)*100,1),")")</f>
        <v>(100)</v>
      </c>
      <c r="K121" s="302">
        <f t="shared" si="102"/>
        <v>-6.7428141422969503</v>
      </c>
      <c r="L121" s="302">
        <f t="shared" si="103"/>
        <v>-0.60693351622744629</v>
      </c>
      <c r="M121" s="302">
        <f t="shared" si="104"/>
        <v>-0.59125234147561478</v>
      </c>
      <c r="N121" s="302">
        <f t="shared" si="105"/>
        <v>-7.9410000000000114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43.946193646715827</v>
      </c>
      <c r="C124" s="299" t="str">
        <f>CONCATENATE("(",ROUND((B124/$H126)*100,1),")")</f>
        <v>(65)</v>
      </c>
      <c r="D124" s="302">
        <f>'Ind T6'!W45</f>
        <v>1.915157759122091</v>
      </c>
      <c r="E124" s="299" t="str">
        <f>CONCATENATE("(",ROUND((D124/$H126)*100,1),")")</f>
        <v>(2.8)</v>
      </c>
      <c r="F124" s="302">
        <f>'Ind T6'!X45</f>
        <v>4.6808977104591323</v>
      </c>
      <c r="G124" s="299" t="str">
        <f>CONCATENATE("(",ROUND((F124/$H126)*100,1),")")</f>
        <v>(6.9)</v>
      </c>
      <c r="H124" s="302">
        <f>SUM(B124,D124,F124)</f>
        <v>50.54224911629705</v>
      </c>
      <c r="I124" s="299" t="str">
        <f>CONCATENATE("(",ROUND((H124/$H126)*100,1),")")</f>
        <v>(74.8)</v>
      </c>
      <c r="K124" s="302">
        <f>B124-B114</f>
        <v>-9.452983154393614</v>
      </c>
      <c r="L124" s="302">
        <f>D124-D114</f>
        <v>-0.35571075193450663</v>
      </c>
      <c r="M124" s="302">
        <f>F124-F114</f>
        <v>-0.71930301442194811</v>
      </c>
      <c r="N124" s="302">
        <f>SUM(K124:M124)</f>
        <v>-10.527996920750068</v>
      </c>
    </row>
    <row r="125" spans="1:14" x14ac:dyDescent="0.2">
      <c r="A125" s="282" t="s">
        <v>365</v>
      </c>
      <c r="B125" s="302">
        <f>'Ind T6'!V44</f>
        <v>10.715427930097777</v>
      </c>
      <c r="C125" s="299" t="str">
        <f>CONCATENATE("(",ROUND((B125/$H126)*100,1),")")</f>
        <v>(15.9)</v>
      </c>
      <c r="D125" s="302">
        <f>'Ind T6'!W44</f>
        <v>4.3259009497472887</v>
      </c>
      <c r="E125" s="299" t="str">
        <f>CONCATENATE("(",ROUND((D125/$H126)*100,1),")")</f>
        <v>(6.4)</v>
      </c>
      <c r="F125" s="302">
        <f>'Ind T6'!X44</f>
        <v>2.0184220038579084</v>
      </c>
      <c r="G125" s="299" t="str">
        <f>CONCATENATE("(",ROUND((F125/$H126)*100,1),")")</f>
        <v>(3)</v>
      </c>
      <c r="H125" s="302">
        <f t="shared" ref="H125" si="106">SUM(B125,D125,F125)</f>
        <v>17.059750883702971</v>
      </c>
      <c r="I125" s="299" t="str">
        <f>CONCATENATE("(",ROUND((H125/$H126)*100,1),")")</f>
        <v>(25.2)</v>
      </c>
      <c r="K125" s="302">
        <f t="shared" ref="K125:K126" si="107">B125-B115</f>
        <v>-1.7550831652203041</v>
      </c>
      <c r="L125" s="302">
        <f t="shared" ref="L125:L126" si="108">D125-D115</f>
        <v>-0.69851474702312455</v>
      </c>
      <c r="M125" s="302">
        <f t="shared" ref="M125:M126" si="109">F125-F115</f>
        <v>-0.4654051670065269</v>
      </c>
      <c r="N125" s="302">
        <f t="shared" ref="N125:N126" si="110">SUM(K125:M125)</f>
        <v>-2.9190030792499555</v>
      </c>
    </row>
    <row r="126" spans="1:14" x14ac:dyDescent="0.2">
      <c r="A126" s="282" t="s">
        <v>363</v>
      </c>
      <c r="B126" s="302">
        <f>SUM(B124:B125)</f>
        <v>54.661621576813602</v>
      </c>
      <c r="C126" s="299" t="str">
        <f>CONCATENATE("(",ROUND((B126/$H126)*100,1),")")</f>
        <v>(80.9)</v>
      </c>
      <c r="D126" s="302">
        <f>SUM(D124:D125)</f>
        <v>6.2410587088693799</v>
      </c>
      <c r="E126" s="299" t="str">
        <f>CONCATENATE("(",ROUND((D126/$H126)*100,1),")")</f>
        <v>(9.2)</v>
      </c>
      <c r="F126" s="302">
        <f>SUM(F124:F125)</f>
        <v>6.6993197143170402</v>
      </c>
      <c r="G126" s="299" t="str">
        <f>CONCATENATE("(",ROUND((F126/$H126)*100,1),")")</f>
        <v>(9.9)</v>
      </c>
      <c r="H126" s="302">
        <f>SUM(H124:H125)</f>
        <v>67.602000000000018</v>
      </c>
      <c r="I126" s="299" t="str">
        <f>CONCATENATE("(",ROUND((H126/$H126)*100,1),")")</f>
        <v>(100)</v>
      </c>
      <c r="K126" s="302">
        <f t="shared" si="107"/>
        <v>-11.20806631961392</v>
      </c>
      <c r="L126" s="302">
        <f t="shared" si="108"/>
        <v>-1.0542254989576314</v>
      </c>
      <c r="M126" s="302">
        <f t="shared" si="109"/>
        <v>-1.1847081814284754</v>
      </c>
      <c r="N126" s="302">
        <f t="shared" si="110"/>
        <v>-13.447000000000028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3.3495541134497739</v>
      </c>
      <c r="C135" s="299" t="str">
        <f>CONCATENATE("(",ROUND((B135/$H137)*100,1),")")</f>
        <v>(65.2)</v>
      </c>
      <c r="D135" s="302">
        <f>'Ind T6'!M54</f>
        <v>5.143227967354206E-2</v>
      </c>
      <c r="E135" s="299" t="str">
        <f>CONCATENATE("(",ROUND((D135/$H137)*100,1),")")</f>
        <v>(1)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3.4009863931233162</v>
      </c>
      <c r="I135" s="299" t="str">
        <f>CONCATENATE("(",ROUND((H135/$H137)*100,1),")")</f>
        <v>(66.2)</v>
      </c>
      <c r="K135" s="302">
        <f>B140-B135</f>
        <v>-0.10917768338269651</v>
      </c>
      <c r="L135" s="302">
        <f>D140-D135</f>
        <v>-5.8686031857840826E-4</v>
      </c>
      <c r="M135" s="302">
        <f>F140-F135</f>
        <v>0</v>
      </c>
      <c r="N135" s="302">
        <f>SUM(K135:M135)</f>
        <v>-0.10976454370127492</v>
      </c>
    </row>
    <row r="136" spans="1:14" x14ac:dyDescent="0.2">
      <c r="A136" s="282" t="s">
        <v>365</v>
      </c>
      <c r="B136" s="302">
        <f>'Ind T6'!L53</f>
        <v>1.0292911869394668</v>
      </c>
      <c r="C136" s="299" t="str">
        <f>CONCATENATE("(",ROUND((B136/$H137)*100,1),")")</f>
        <v>(20)</v>
      </c>
      <c r="D136" s="302">
        <f>'Ind T6'!M53</f>
        <v>0.28018756542602463</v>
      </c>
      <c r="E136" s="299" t="str">
        <f>CONCATENATE("(",ROUND((D136/$H137)*100,1),")")</f>
        <v>(5.5)</v>
      </c>
      <c r="F136" s="302">
        <f>'Ind T6'!N53</f>
        <v>0.4295348545111905</v>
      </c>
      <c r="G136" s="299" t="str">
        <f>CONCATENATE("(",ROUND((F136/$H137)*100,1),")")</f>
        <v>(8.4)</v>
      </c>
      <c r="H136" s="302">
        <f t="shared" ref="H136" si="111">SUM(B136,D136,F136)</f>
        <v>1.7390136068766819</v>
      </c>
      <c r="I136" s="299" t="str">
        <f>CONCATENATE("(",ROUND((H136/$H137)*100,1),")")</f>
        <v>(33.8)</v>
      </c>
      <c r="K136" s="302">
        <f t="shared" ref="K136:K137" si="112">B141-B136</f>
        <v>-1.7746240674663127E-2</v>
      </c>
      <c r="L136" s="302">
        <f t="shared" ref="L136:L137" si="113">D141-D136</f>
        <v>-7.2956944477349239E-3</v>
      </c>
      <c r="M136" s="302">
        <f t="shared" ref="M136:M137" si="114">F141-F136</f>
        <v>-1.7193521176321336E-2</v>
      </c>
      <c r="N136" s="302">
        <f t="shared" ref="N136:N137" si="115">SUM(K136:M136)</f>
        <v>-4.2235456298719387E-2</v>
      </c>
    </row>
    <row r="137" spans="1:14" x14ac:dyDescent="0.2">
      <c r="A137" s="282" t="s">
        <v>363</v>
      </c>
      <c r="B137" s="302">
        <f>SUM(B135:B136)</f>
        <v>4.3788453003892407</v>
      </c>
      <c r="C137" s="299" t="str">
        <f>CONCATENATE("(",ROUND((B137/$H137)*100,1),")")</f>
        <v>(85.2)</v>
      </c>
      <c r="D137" s="302">
        <f>SUM(D135:D136)</f>
        <v>0.33161984509956671</v>
      </c>
      <c r="E137" s="299" t="str">
        <f>CONCATENATE("(",ROUND((D137/$H137)*100,1),")")</f>
        <v>(6.5)</v>
      </c>
      <c r="F137" s="302">
        <f>SUM(F135:F136)</f>
        <v>0.4295348545111905</v>
      </c>
      <c r="G137" s="299" t="str">
        <f>CONCATENATE("(",ROUND((F137/$H137)*100,1),")")</f>
        <v>(8.4)</v>
      </c>
      <c r="H137" s="302">
        <f>SUM(H135:H136)</f>
        <v>5.1399999999999979</v>
      </c>
      <c r="I137" s="299" t="str">
        <f>CONCATENATE("(",ROUND((H137/$H137)*100,1),")")</f>
        <v>(100)</v>
      </c>
      <c r="K137" s="302">
        <f t="shared" si="112"/>
        <v>-0.12692392405736008</v>
      </c>
      <c r="L137" s="302">
        <f t="shared" si="113"/>
        <v>-7.8825547663133322E-3</v>
      </c>
      <c r="M137" s="302">
        <f t="shared" si="114"/>
        <v>-1.7193521176321336E-2</v>
      </c>
      <c r="N137" s="302">
        <f t="shared" si="115"/>
        <v>-0.15199999999999475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3.2403764300670774</v>
      </c>
      <c r="C140" s="299" t="str">
        <f>CONCATENATE("(",ROUND((B140/$H142)*100,1),")")</f>
        <v>(65)</v>
      </c>
      <c r="D140" s="302">
        <f>'Ind T6'!R54</f>
        <v>5.0845419354963652E-2</v>
      </c>
      <c r="E140" s="299" t="str">
        <f>CONCATENATE("(",ROUND((D140/$H142)*100,1),")")</f>
        <v>(1)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3.2912218494220409</v>
      </c>
      <c r="I140" s="299" t="str">
        <f>CONCATENATE("(",ROUND((H140/$H142)*100,1),")")</f>
        <v>(66)</v>
      </c>
      <c r="K140" s="302">
        <f>B145-B140</f>
        <v>-3.0355744589701139E-2</v>
      </c>
      <c r="L140" s="302">
        <f>D145-D140</f>
        <v>1.7046276579758823E-3</v>
      </c>
      <c r="M140" s="302">
        <f>F145-F140</f>
        <v>0</v>
      </c>
      <c r="N140" s="302">
        <f>SUM(K140:M140)</f>
        <v>-2.8651116931725257E-2</v>
      </c>
    </row>
    <row r="141" spans="1:14" x14ac:dyDescent="0.2">
      <c r="A141" s="282" t="s">
        <v>365</v>
      </c>
      <c r="B141" s="302">
        <f>'Ind T6'!Q53</f>
        <v>1.0115449462648036</v>
      </c>
      <c r="C141" s="299" t="str">
        <f>CONCATENATE("(",ROUND((B141/$H142)*100,1),")")</f>
        <v>(20.3)</v>
      </c>
      <c r="D141" s="302">
        <f>'Ind T6'!R53</f>
        <v>0.27289187097828971</v>
      </c>
      <c r="E141" s="299" t="str">
        <f>CONCATENATE("(",ROUND((D141/$H142)*100,1),")")</f>
        <v>(5.5)</v>
      </c>
      <c r="F141" s="302">
        <f>'Ind T6'!S53</f>
        <v>0.41234133333486916</v>
      </c>
      <c r="G141" s="299" t="str">
        <f>CONCATENATE("(",ROUND((F141/$H142)*100,1),")")</f>
        <v>(8.3)</v>
      </c>
      <c r="H141" s="302">
        <f t="shared" ref="H141" si="116">SUM(B141,D141,F141)</f>
        <v>1.6967781505779624</v>
      </c>
      <c r="I141" s="299" t="str">
        <f>CONCATENATE("(",ROUND((H141/$H142)*100,1),")")</f>
        <v>(34)</v>
      </c>
      <c r="K141" s="302">
        <f t="shared" ref="K141:K142" si="117">B146-B141</f>
        <v>2.2861242322598896E-2</v>
      </c>
      <c r="L141" s="302">
        <f t="shared" ref="L141:L142" si="118">D146-D141</f>
        <v>9.2153188291543842E-4</v>
      </c>
      <c r="M141" s="302">
        <f t="shared" ref="M141:M142" si="119">F146-F141</f>
        <v>-5.1316572737903354E-3</v>
      </c>
      <c r="N141" s="302">
        <f t="shared" ref="N141:N142" si="120">SUM(K141:M141)</f>
        <v>1.8651116931723999E-2</v>
      </c>
    </row>
    <row r="142" spans="1:14" x14ac:dyDescent="0.2">
      <c r="A142" s="282" t="s">
        <v>363</v>
      </c>
      <c r="B142" s="302">
        <f>SUM(B140:B141)</f>
        <v>4.2519213763318806</v>
      </c>
      <c r="C142" s="299" t="str">
        <f>CONCATENATE("(",ROUND((B142/$H142)*100,1),")")</f>
        <v>(85.2)</v>
      </c>
      <c r="D142" s="302">
        <f>SUM(D140:D141)</f>
        <v>0.32373729033325338</v>
      </c>
      <c r="E142" s="299" t="str">
        <f>CONCATENATE("(",ROUND((D142/$H142)*100,1),")")</f>
        <v>(6.5)</v>
      </c>
      <c r="F142" s="302">
        <f>SUM(F140:F141)</f>
        <v>0.41234133333486916</v>
      </c>
      <c r="G142" s="299" t="str">
        <f>CONCATENATE("(",ROUND((F142/$H142)*100,1),")")</f>
        <v>(8.3)</v>
      </c>
      <c r="H142" s="302">
        <f>SUM(H140:H141)</f>
        <v>4.9880000000000031</v>
      </c>
      <c r="I142" s="299" t="str">
        <f>CONCATENATE("(",ROUND((H142/$H142)*100,1),")")</f>
        <v>(100)</v>
      </c>
      <c r="K142" s="302">
        <f t="shared" si="117"/>
        <v>-7.4945022671020212E-3</v>
      </c>
      <c r="L142" s="302">
        <f t="shared" si="118"/>
        <v>2.626159540891293E-3</v>
      </c>
      <c r="M142" s="302">
        <f t="shared" si="119"/>
        <v>-5.1316572737903354E-3</v>
      </c>
      <c r="N142" s="302">
        <f t="shared" si="120"/>
        <v>-1.0000000000001064E-2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3.2100206854773763</v>
      </c>
      <c r="C145" s="299" t="str">
        <f>CONCATENATE("(",ROUND((B145/$H147)*100,1),")")</f>
        <v>(64.5)</v>
      </c>
      <c r="D145" s="302">
        <f>'Ind T6'!W54</f>
        <v>5.2550047012939534E-2</v>
      </c>
      <c r="E145" s="299" t="str">
        <f>CONCATENATE("(",ROUND((D145/$H147)*100,1),")")</f>
        <v>(1.1)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3.2625707324903157</v>
      </c>
      <c r="I145" s="299" t="str">
        <f>CONCATENATE("(",ROUND((H145/$H147)*100,1),")")</f>
        <v>(65.5)</v>
      </c>
      <c r="K145" s="302">
        <f>B145-B135</f>
        <v>-0.13953342797239765</v>
      </c>
      <c r="L145" s="302">
        <f>D145-D135</f>
        <v>1.1177673393974741E-3</v>
      </c>
      <c r="M145" s="302">
        <f>F145-F135</f>
        <v>0</v>
      </c>
      <c r="N145" s="302">
        <f>SUM(K145:M145)</f>
        <v>-0.13841566063300018</v>
      </c>
    </row>
    <row r="146" spans="1:14" x14ac:dyDescent="0.2">
      <c r="A146" s="282" t="s">
        <v>365</v>
      </c>
      <c r="B146" s="302">
        <f>'Ind T6'!V53</f>
        <v>1.0344061885874025</v>
      </c>
      <c r="C146" s="299" t="str">
        <f>CONCATENATE("(",ROUND((B146/$H147)*100,1),")")</f>
        <v>(20.8)</v>
      </c>
      <c r="D146" s="302">
        <f>'Ind T6'!W53</f>
        <v>0.27381340286120515</v>
      </c>
      <c r="E146" s="299" t="str">
        <f>CONCATENATE("(",ROUND((D146/$H147)*100,1),")")</f>
        <v>(5.5)</v>
      </c>
      <c r="F146" s="302">
        <f>'Ind T6'!X53</f>
        <v>0.40720967606107883</v>
      </c>
      <c r="G146" s="299" t="str">
        <f>CONCATENATE("(",ROUND((F146/$H147)*100,1),")")</f>
        <v>(8.2)</v>
      </c>
      <c r="H146" s="302">
        <f t="shared" ref="H146" si="121">SUM(B146,D146,F146)</f>
        <v>1.7154292675096865</v>
      </c>
      <c r="I146" s="299" t="str">
        <f>CONCATENATE("(",ROUND((H146/$H147)*100,1),")")</f>
        <v>(34.5)</v>
      </c>
      <c r="K146" s="302">
        <f t="shared" ref="K146:K147" si="122">B146-B136</f>
        <v>5.1150016479357685E-3</v>
      </c>
      <c r="L146" s="302">
        <f t="shared" ref="L146:L147" si="123">D146-D136</f>
        <v>-6.3741625648194855E-3</v>
      </c>
      <c r="M146" s="302">
        <f t="shared" ref="M146:M147" si="124">F146-F136</f>
        <v>-2.2325178450111671E-2</v>
      </c>
      <c r="N146" s="302">
        <f t="shared" ref="N146:N147" si="125">SUM(K146:M146)</f>
        <v>-2.3584339366995388E-2</v>
      </c>
    </row>
    <row r="147" spans="1:14" x14ac:dyDescent="0.2">
      <c r="A147" s="282" t="s">
        <v>363</v>
      </c>
      <c r="B147" s="302">
        <f>SUM(B145:B146)</f>
        <v>4.2444268740647786</v>
      </c>
      <c r="C147" s="299" t="str">
        <f>CONCATENATE("(",ROUND((B147/$H147)*100,1),")")</f>
        <v>(85.3)</v>
      </c>
      <c r="D147" s="302">
        <f>SUM(D145:D146)</f>
        <v>0.32636344987414467</v>
      </c>
      <c r="E147" s="299" t="str">
        <f>CONCATENATE("(",ROUND((D147/$H147)*100,1),")")</f>
        <v>(6.6)</v>
      </c>
      <c r="F147" s="302">
        <f>SUM(F145:F146)</f>
        <v>0.40720967606107883</v>
      </c>
      <c r="G147" s="299" t="str">
        <f>CONCATENATE("(",ROUND((F147/$H147)*100,1),")")</f>
        <v>(8.2)</v>
      </c>
      <c r="H147" s="302">
        <f>SUM(H145:H146)</f>
        <v>4.9780000000000024</v>
      </c>
      <c r="I147" s="299" t="str">
        <f>CONCATENATE("(",ROUND((H147/$H147)*100,1),")")</f>
        <v>(100)</v>
      </c>
      <c r="K147" s="302">
        <f t="shared" si="122"/>
        <v>-0.1344184263244621</v>
      </c>
      <c r="L147" s="302">
        <f t="shared" si="123"/>
        <v>-5.2563952254220392E-3</v>
      </c>
      <c r="M147" s="302">
        <f t="shared" si="124"/>
        <v>-2.2325178450111671E-2</v>
      </c>
      <c r="N147" s="302">
        <f t="shared" si="125"/>
        <v>-0.16199999999999581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9.7359902669037162</v>
      </c>
      <c r="C156" s="299" t="str">
        <f>CONCATENATE("(",ROUND((B156/$H158)*100,1),")")</f>
        <v>(67.3)</v>
      </c>
      <c r="D156" s="302">
        <f>'Ind T6'!M63</f>
        <v>1.3403455255623655</v>
      </c>
      <c r="E156" s="299" t="str">
        <f>CONCATENATE("(",ROUND((D156/$H158)*100,1),")")</f>
        <v>(9.3)</v>
      </c>
      <c r="F156" s="302">
        <f>'Ind T6'!N63</f>
        <v>0.62334357273206653</v>
      </c>
      <c r="G156" s="299" t="str">
        <f>CONCATENATE("(",ROUND((F156/$H158)*100,1),")")</f>
        <v>(4.3)</v>
      </c>
      <c r="H156" s="302">
        <f>SUM(B156,D156,F156)</f>
        <v>11.699679365198149</v>
      </c>
      <c r="I156" s="299" t="str">
        <f>CONCATENATE("(",ROUND((H156/$H158)*100,1),")")</f>
        <v>(80.9)</v>
      </c>
      <c r="K156" s="302">
        <f>B161-B156</f>
        <v>0.55970664332916265</v>
      </c>
      <c r="L156" s="302">
        <f>D161-D156</f>
        <v>9.3080663758795978E-2</v>
      </c>
      <c r="M156" s="302">
        <f>F161-F156</f>
        <v>1.56108166613107E-2</v>
      </c>
      <c r="N156" s="302">
        <f>SUM(K156:M156)</f>
        <v>0.66839812374926932</v>
      </c>
    </row>
    <row r="157" spans="1:14" x14ac:dyDescent="0.2">
      <c r="A157" s="282" t="s">
        <v>365</v>
      </c>
      <c r="B157" s="302">
        <f>'Ind T6'!L62</f>
        <v>2.1949222280560634</v>
      </c>
      <c r="C157" s="299" t="str">
        <f>CONCATENATE("(",ROUND((B157/$H158)*100,1),")")</f>
        <v>(15.2)</v>
      </c>
      <c r="D157" s="302">
        <f>'Ind T6'!M62</f>
        <v>0.5265483091048081</v>
      </c>
      <c r="E157" s="299" t="str">
        <f>CONCATENATE("(",ROUND((D157/$H158)*100,1),")")</f>
        <v>(3.6)</v>
      </c>
      <c r="F157" s="302">
        <f>'Ind T6'!N62</f>
        <v>3.5850097640925643E-2</v>
      </c>
      <c r="G157" s="299" t="str">
        <f>CONCATENATE("(",ROUND((F157/$H158)*100,1),")")</f>
        <v>(0.2)</v>
      </c>
      <c r="H157" s="302">
        <f t="shared" ref="H157" si="126">SUM(B157,D157,F157)</f>
        <v>2.7573206348017969</v>
      </c>
      <c r="I157" s="299" t="str">
        <f>CONCATENATE("(",ROUND((H157/$H158)*100,1),")")</f>
        <v>(19.1)</v>
      </c>
      <c r="K157" s="302">
        <f t="shared" ref="K157:K158" si="127">B162-B157</f>
        <v>0.23381538843939076</v>
      </c>
      <c r="L157" s="302">
        <f t="shared" ref="L157:L158" si="128">D162-D157</f>
        <v>4.086807147473126E-2</v>
      </c>
      <c r="M157" s="302">
        <f t="shared" ref="M157:M158" si="129">F162-F157</f>
        <v>1.9184163366739379E-3</v>
      </c>
      <c r="N157" s="302">
        <f t="shared" ref="N157:N158" si="130">SUM(K157:M157)</f>
        <v>0.27660187625079596</v>
      </c>
    </row>
    <row r="158" spans="1:14" x14ac:dyDescent="0.2">
      <c r="A158" s="282" t="s">
        <v>363</v>
      </c>
      <c r="B158" s="302">
        <f>SUM(B156:B157)</f>
        <v>11.930912494959779</v>
      </c>
      <c r="C158" s="299" t="str">
        <f>CONCATENATE("(",ROUND((B158/$H158)*100,1),")")</f>
        <v>(82.5)</v>
      </c>
      <c r="D158" s="302">
        <f>SUM(D156:D157)</f>
        <v>1.8668938346671737</v>
      </c>
      <c r="E158" s="299" t="str">
        <f>CONCATENATE("(",ROUND((D158/$H158)*100,1),")")</f>
        <v>(12.9)</v>
      </c>
      <c r="F158" s="302">
        <f>SUM(F156:F157)</f>
        <v>0.65919367037299215</v>
      </c>
      <c r="G158" s="299" t="str">
        <f>CONCATENATE("(",ROUND((F158/$H158)*100,1),")")</f>
        <v>(4.6)</v>
      </c>
      <c r="H158" s="302">
        <f>SUM(H156:H157)</f>
        <v>14.456999999999946</v>
      </c>
      <c r="I158" s="299" t="str">
        <f>CONCATENATE("(",ROUND((H158/$H158)*100,1),")")</f>
        <v>(100)</v>
      </c>
      <c r="K158" s="302">
        <f t="shared" si="127"/>
        <v>0.7935220317685534</v>
      </c>
      <c r="L158" s="302">
        <f t="shared" si="128"/>
        <v>0.13394873523352713</v>
      </c>
      <c r="M158" s="302">
        <f t="shared" si="129"/>
        <v>1.7529232997984701E-2</v>
      </c>
      <c r="N158" s="302">
        <f t="shared" si="130"/>
        <v>0.94500000000006523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10.295696910232879</v>
      </c>
      <c r="C161" s="299" t="str">
        <f>CONCATENATE("(",ROUND((B161/$H163)*100,1),")")</f>
        <v>(66.8)</v>
      </c>
      <c r="D161" s="302">
        <f>'Ind T6'!R63</f>
        <v>1.4334261893211615</v>
      </c>
      <c r="E161" s="299" t="str">
        <f>CONCATENATE("(",ROUND((D161/$H163)*100,1),")")</f>
        <v>(9.3)</v>
      </c>
      <c r="F161" s="302">
        <f>'Ind T6'!S63</f>
        <v>0.63895438939337723</v>
      </c>
      <c r="G161" s="299" t="str">
        <f>CONCATENATE("(",ROUND((F161/$H163)*100,1),")")</f>
        <v>(4.1)</v>
      </c>
      <c r="H161" s="302">
        <f>SUM(B161,D161,F161)</f>
        <v>12.368077488947419</v>
      </c>
      <c r="I161" s="299" t="str">
        <f>CONCATENATE("(",ROUND((H161/$H163)*100,1),")")</f>
        <v>(80.3)</v>
      </c>
      <c r="K161" s="302">
        <f>B166-B161</f>
        <v>0.89472355275310456</v>
      </c>
      <c r="L161" s="302">
        <f>D166-D161</f>
        <v>0.14892468698341732</v>
      </c>
      <c r="M161" s="302">
        <f>F166-F161</f>
        <v>8.888988751403204E-3</v>
      </c>
      <c r="N161" s="302">
        <f>SUM(K161:M161)</f>
        <v>1.0525372284879251</v>
      </c>
    </row>
    <row r="162" spans="1:14" x14ac:dyDescent="0.2">
      <c r="A162" s="282" t="s">
        <v>365</v>
      </c>
      <c r="B162" s="302">
        <f>'Ind T6'!Q62</f>
        <v>2.4287376164954542</v>
      </c>
      <c r="C162" s="299" t="str">
        <f>CONCATENATE("(",ROUND((B162/$H163)*100,1),")")</f>
        <v>(15.8)</v>
      </c>
      <c r="D162" s="302">
        <f>'Ind T6'!R62</f>
        <v>0.56741638057953936</v>
      </c>
      <c r="E162" s="299" t="str">
        <f>CONCATENATE("(",ROUND((D162/$H163)*100,1),")")</f>
        <v>(3.7)</v>
      </c>
      <c r="F162" s="302">
        <f>'Ind T6'!S62</f>
        <v>3.7768513977599581E-2</v>
      </c>
      <c r="G162" s="299" t="str">
        <f>CONCATENATE("(",ROUND((F162/$H163)*100,1),")")</f>
        <v>(0.2)</v>
      </c>
      <c r="H162" s="302">
        <f t="shared" ref="H162" si="131">SUM(B162,D162,F162)</f>
        <v>3.0339225110525931</v>
      </c>
      <c r="I162" s="299" t="str">
        <f>CONCATENATE("(",ROUND((H162/$H163)*100,1),")")</f>
        <v>(19.7)</v>
      </c>
      <c r="K162" s="302">
        <f t="shared" ref="K162:K163" si="132">B167-B162</f>
        <v>0.45324493524940346</v>
      </c>
      <c r="L162" s="302">
        <f t="shared" ref="L162:L163" si="133">D167-D162</f>
        <v>7.1660510733448035E-2</v>
      </c>
      <c r="M162" s="302">
        <f t="shared" ref="M162:M163" si="134">F167-F162</f>
        <v>2.5573255291866034E-3</v>
      </c>
      <c r="N162" s="302">
        <f t="shared" ref="N162:N163" si="135">SUM(K162:M162)</f>
        <v>0.52746277151203813</v>
      </c>
    </row>
    <row r="163" spans="1:14" x14ac:dyDescent="0.2">
      <c r="A163" s="282" t="s">
        <v>363</v>
      </c>
      <c r="B163" s="302">
        <f>SUM(B161:B162)</f>
        <v>12.724434526728333</v>
      </c>
      <c r="C163" s="299" t="str">
        <f>CONCATENATE("(",ROUND((B163/$H163)*100,1),")")</f>
        <v>(82.6)</v>
      </c>
      <c r="D163" s="302">
        <f>SUM(D161:D162)</f>
        <v>2.0008425699007009</v>
      </c>
      <c r="E163" s="299" t="str">
        <f>CONCATENATE("(",ROUND((D163/$H163)*100,1),")")</f>
        <v>(13)</v>
      </c>
      <c r="F163" s="302">
        <f>SUM(F161:F162)</f>
        <v>0.67672290337097685</v>
      </c>
      <c r="G163" s="299" t="str">
        <f>CONCATENATE("(",ROUND((F163/$H163)*100,1),")")</f>
        <v>(4.4)</v>
      </c>
      <c r="H163" s="302">
        <f>SUM(H161:H162)</f>
        <v>15.402000000000012</v>
      </c>
      <c r="I163" s="299" t="str">
        <f>CONCATENATE("(",ROUND((H163/$H163)*100,1),")")</f>
        <v>(100)</v>
      </c>
      <c r="K163" s="302">
        <f t="shared" si="132"/>
        <v>1.3479684880025093</v>
      </c>
      <c r="L163" s="302">
        <f t="shared" si="133"/>
        <v>0.22058519771686536</v>
      </c>
      <c r="M163" s="302">
        <f t="shared" si="134"/>
        <v>1.1446314280589731E-2</v>
      </c>
      <c r="N163" s="302">
        <f t="shared" si="135"/>
        <v>1.5799999999999645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11.190420462985983</v>
      </c>
      <c r="C166" s="299" t="str">
        <f>CONCATENATE("(",ROUND((B166/$H168)*100,1),")")</f>
        <v>(65.9)</v>
      </c>
      <c r="D166" s="302">
        <f>'Ind T6'!W63</f>
        <v>1.5823508763045788</v>
      </c>
      <c r="E166" s="299" t="str">
        <f>CONCATENATE("(",ROUND((D166/$H168)*100,1),")")</f>
        <v>(9.3)</v>
      </c>
      <c r="F166" s="302">
        <f>'Ind T6'!X63</f>
        <v>0.64784337814478044</v>
      </c>
      <c r="G166" s="299" t="str">
        <f>CONCATENATE("(",ROUND((F166/$H168)*100,1),")")</f>
        <v>(3.8)</v>
      </c>
      <c r="H166" s="302">
        <f>SUM(B166,D166,F166)</f>
        <v>13.420614717435344</v>
      </c>
      <c r="I166" s="299" t="str">
        <f>CONCATENATE("(",ROUND((H166/$H168)*100,1),")")</f>
        <v>(79)</v>
      </c>
      <c r="K166" s="302">
        <f>B166-B156</f>
        <v>1.4544301960822672</v>
      </c>
      <c r="L166" s="302">
        <f>D166-D156</f>
        <v>0.2420053507422133</v>
      </c>
      <c r="M166" s="302">
        <f>F166-F156</f>
        <v>2.4499805412713904E-2</v>
      </c>
      <c r="N166" s="302">
        <f>SUM(K166:M166)</f>
        <v>1.7209353522371944</v>
      </c>
    </row>
    <row r="167" spans="1:14" x14ac:dyDescent="0.2">
      <c r="A167" s="282" t="s">
        <v>365</v>
      </c>
      <c r="B167" s="302">
        <f>'Ind T6'!V62</f>
        <v>2.8819825517448576</v>
      </c>
      <c r="C167" s="299" t="str">
        <f>CONCATENATE("(",ROUND((B167/$H168)*100,1),")")</f>
        <v>(17)</v>
      </c>
      <c r="D167" s="302">
        <f>'Ind T6'!W62</f>
        <v>0.63907689131298739</v>
      </c>
      <c r="E167" s="299" t="str">
        <f>CONCATENATE("(",ROUND((D167/$H168)*100,1),")")</f>
        <v>(3.8)</v>
      </c>
      <c r="F167" s="302">
        <f>'Ind T6'!X62</f>
        <v>4.0325839506786185E-2</v>
      </c>
      <c r="G167" s="299" t="str">
        <f>CONCATENATE("(",ROUND((F167/$H168)*100,1),")")</f>
        <v>(0.2)</v>
      </c>
      <c r="H167" s="302">
        <f t="shared" ref="H167" si="136">SUM(B167,D167,F167)</f>
        <v>3.5613852825646308</v>
      </c>
      <c r="I167" s="299" t="str">
        <f>CONCATENATE("(",ROUND((H167/$H168)*100,1),")")</f>
        <v>(21)</v>
      </c>
      <c r="K167" s="302">
        <f t="shared" ref="K167:K168" si="137">B167-B157</f>
        <v>0.68706032368879422</v>
      </c>
      <c r="L167" s="302">
        <f t="shared" ref="L167:L168" si="138">D167-D157</f>
        <v>0.1125285822081793</v>
      </c>
      <c r="M167" s="302">
        <f t="shared" ref="M167:M168" si="139">F167-F157</f>
        <v>4.4757418658605413E-3</v>
      </c>
      <c r="N167" s="302">
        <f t="shared" ref="N167:N168" si="140">SUM(K167:M167)</f>
        <v>0.80406464776283404</v>
      </c>
    </row>
    <row r="168" spans="1:14" x14ac:dyDescent="0.2">
      <c r="A168" s="282" t="s">
        <v>363</v>
      </c>
      <c r="B168" s="302">
        <f>SUM(B166:B167)</f>
        <v>14.072403014730842</v>
      </c>
      <c r="C168" s="299" t="str">
        <f>CONCATENATE("(",ROUND((B168/$H168)*100,1),")")</f>
        <v>(82.9)</v>
      </c>
      <c r="D168" s="302">
        <f>SUM(D166:D167)</f>
        <v>2.2214277676175662</v>
      </c>
      <c r="E168" s="299" t="str">
        <f>CONCATENATE("(",ROUND((D168/$H168)*100,1),")")</f>
        <v>(13.1)</v>
      </c>
      <c r="F168" s="302">
        <f>SUM(F166:F167)</f>
        <v>0.68816921765156658</v>
      </c>
      <c r="G168" s="299" t="str">
        <f>CONCATENATE("(",ROUND((F168/$H168)*100,1),")")</f>
        <v>(4.1)</v>
      </c>
      <c r="H168" s="302">
        <f>SUM(H166:H167)</f>
        <v>16.981999999999974</v>
      </c>
      <c r="I168" s="299" t="str">
        <f>CONCATENATE("(",ROUND((H168/$H168)*100,1),")")</f>
        <v>(100)</v>
      </c>
      <c r="K168" s="302">
        <f t="shared" si="137"/>
        <v>2.1414905197710628</v>
      </c>
      <c r="L168" s="302">
        <f t="shared" si="138"/>
        <v>0.35453393295039248</v>
      </c>
      <c r="M168" s="302">
        <f t="shared" si="139"/>
        <v>2.8975547278574432E-2</v>
      </c>
      <c r="N168" s="302">
        <f t="shared" si="140"/>
        <v>2.5250000000000297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82.718388520651501</v>
      </c>
      <c r="C177" s="299" t="str">
        <f>CONCATENATE("(",ROUND((B177/$H179)*100,1),")")</f>
        <v>(43.7)</v>
      </c>
      <c r="D177" s="302">
        <f>'Ind T6'!M72</f>
        <v>6.1173326937383425</v>
      </c>
      <c r="E177" s="299" t="str">
        <f>CONCATENATE("(",ROUND((D177/$H179)*100,1),")")</f>
        <v>(3.2)</v>
      </c>
      <c r="F177" s="302">
        <f>'Ind T6'!N72</f>
        <v>67.683471908437923</v>
      </c>
      <c r="G177" s="299" t="str">
        <f>CONCATENATE("(",ROUND((F177/$H179)*100,1),")")</f>
        <v>(35.8)</v>
      </c>
      <c r="H177" s="302">
        <f>SUM(B177,D177,F177)</f>
        <v>156.51919312282777</v>
      </c>
      <c r="I177" s="299" t="str">
        <f>CONCATENATE("(",ROUND((H177/$H179)*100,1),")")</f>
        <v>(82.7)</v>
      </c>
      <c r="K177" s="302">
        <f>B182-B177</f>
        <v>6.275708985833063</v>
      </c>
      <c r="L177" s="302">
        <f>D182-D177</f>
        <v>0.66983964733399759</v>
      </c>
      <c r="M177" s="302">
        <f>F182-F177</f>
        <v>6.8047082338590741</v>
      </c>
      <c r="N177" s="302">
        <f>SUM(K177:M177)</f>
        <v>13.750256867026135</v>
      </c>
    </row>
    <row r="178" spans="1:14" x14ac:dyDescent="0.2">
      <c r="A178" s="282" t="s">
        <v>365</v>
      </c>
      <c r="B178" s="302">
        <f>'Ind T6'!L71</f>
        <v>15.416551304115488</v>
      </c>
      <c r="C178" s="299" t="str">
        <f>CONCATENATE("(",ROUND((B178/$H179)*100,1),")")</f>
        <v>(8.1)</v>
      </c>
      <c r="D178" s="302">
        <f>'Ind T6'!M71</f>
        <v>12.137792982621042</v>
      </c>
      <c r="E178" s="299" t="str">
        <f>CONCATENATE("(",ROUND((D178/$H179)*100,1),")")</f>
        <v>(6.4)</v>
      </c>
      <c r="F178" s="302">
        <f>'Ind T6'!N71</f>
        <v>5.088462590436003</v>
      </c>
      <c r="G178" s="299" t="str">
        <f>CONCATENATE("(",ROUND((F178/$H179)*100,1),")")</f>
        <v>(2.7)</v>
      </c>
      <c r="H178" s="302">
        <f t="shared" ref="H178" si="141">SUM(B178,D178,F178)</f>
        <v>32.642806877172532</v>
      </c>
      <c r="I178" s="299" t="str">
        <f>CONCATENATE("(",ROUND((H178/$H179)*100,1),")")</f>
        <v>(17.3)</v>
      </c>
      <c r="K178" s="302">
        <f t="shared" ref="K178:K179" si="142">B183-B178</f>
        <v>1.4542952768234283</v>
      </c>
      <c r="L178" s="302">
        <f t="shared" ref="L178:L179" si="143">D183-D178</f>
        <v>1.233111062939118</v>
      </c>
      <c r="M178" s="302">
        <f t="shared" ref="M178:M179" si="144">F183-F178</f>
        <v>0.50533679321045621</v>
      </c>
      <c r="N178" s="302">
        <f t="shared" ref="N178:N179" si="145">SUM(K178:M178)</f>
        <v>3.1927431329730025</v>
      </c>
    </row>
    <row r="179" spans="1:14" x14ac:dyDescent="0.2">
      <c r="A179" s="282" t="s">
        <v>363</v>
      </c>
      <c r="B179" s="302">
        <f>SUM(B177:B178)</f>
        <v>98.134939824766988</v>
      </c>
      <c r="C179" s="299" t="str">
        <f>CONCATENATE("(",ROUND((B179/$H179)*100,1),")")</f>
        <v>(51.9)</v>
      </c>
      <c r="D179" s="302">
        <f>SUM(D177:D178)</f>
        <v>18.255125676359384</v>
      </c>
      <c r="E179" s="299" t="str">
        <f>CONCATENATE("(",ROUND((D179/$H179)*100,1),")")</f>
        <v>(9.7)</v>
      </c>
      <c r="F179" s="302">
        <f>SUM(F177:F178)</f>
        <v>72.771934498873932</v>
      </c>
      <c r="G179" s="299" t="str">
        <f>CONCATENATE("(",ROUND((F179/$H179)*100,1),")")</f>
        <v>(38.5)</v>
      </c>
      <c r="H179" s="302">
        <f>SUM(H177:H178)</f>
        <v>189.16200000000032</v>
      </c>
      <c r="I179" s="299" t="str">
        <f>CONCATENATE("(",ROUND((H179/$H179)*100,1),")")</f>
        <v>(100)</v>
      </c>
      <c r="K179" s="302">
        <f t="shared" si="142"/>
        <v>7.7300042626564931</v>
      </c>
      <c r="L179" s="302">
        <f t="shared" si="143"/>
        <v>1.9029507102731174</v>
      </c>
      <c r="M179" s="302">
        <f t="shared" si="144"/>
        <v>7.3100450270695205</v>
      </c>
      <c r="N179" s="302">
        <f t="shared" si="145"/>
        <v>16.942999999999131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88.994097506484565</v>
      </c>
      <c r="C182" s="299" t="str">
        <f>CONCATENATE("(",ROUND((B182/$H184)*100,1),")")</f>
        <v>(43.2)</v>
      </c>
      <c r="D182" s="302">
        <f>'Ind T6'!R72</f>
        <v>6.7871723410723401</v>
      </c>
      <c r="E182" s="299" t="str">
        <f>CONCATENATE("(",ROUND((D182/$H184)*100,1),")")</f>
        <v>(3.3)</v>
      </c>
      <c r="F182" s="302">
        <f>'Ind T6'!S72</f>
        <v>74.488180142296997</v>
      </c>
      <c r="G182" s="299" t="str">
        <f>CONCATENATE("(",ROUND((F182/$H184)*100,1),")")</f>
        <v>(36.1)</v>
      </c>
      <c r="H182" s="302">
        <f>SUM(B182,D182,F182)</f>
        <v>170.26944998985391</v>
      </c>
      <c r="I182" s="299" t="str">
        <f>CONCATENATE("(",ROUND((H182/$H184)*100,1),")")</f>
        <v>(82.6)</v>
      </c>
      <c r="K182" s="302">
        <f>B187-B182</f>
        <v>6.3929587835256712</v>
      </c>
      <c r="L182" s="302">
        <f>D187-D182</f>
        <v>0.99823251557074677</v>
      </c>
      <c r="M182" s="302">
        <f>F187-F182</f>
        <v>9.7769493382243269</v>
      </c>
      <c r="N182" s="302">
        <f>SUM(K182:M182)</f>
        <v>17.168140637320747</v>
      </c>
    </row>
    <row r="183" spans="1:14" x14ac:dyDescent="0.2">
      <c r="A183" s="282" t="s">
        <v>365</v>
      </c>
      <c r="B183" s="302">
        <f>'Ind T6'!Q71</f>
        <v>16.870846580938917</v>
      </c>
      <c r="C183" s="299" t="str">
        <f>CONCATENATE("(",ROUND((B183/$H184)*100,1),")")</f>
        <v>(8.2)</v>
      </c>
      <c r="D183" s="302">
        <f>'Ind T6'!R71</f>
        <v>13.37090404556016</v>
      </c>
      <c r="E183" s="299" t="str">
        <f>CONCATENATE("(",ROUND((D183/$H184)*100,1),")")</f>
        <v>(6.5)</v>
      </c>
      <c r="F183" s="302">
        <f>'Ind T6'!S71</f>
        <v>5.5937993836464592</v>
      </c>
      <c r="G183" s="299" t="str">
        <f>CONCATENATE("(",ROUND((F183/$H184)*100,1),")")</f>
        <v>(2.7)</v>
      </c>
      <c r="H183" s="302">
        <f t="shared" ref="H183" si="146">SUM(B183,D183,F183)</f>
        <v>35.835550010145539</v>
      </c>
      <c r="I183" s="299" t="str">
        <f>CONCATENATE("(",ROUND((H183/$H184)*100,1),")")</f>
        <v>(17.4)</v>
      </c>
      <c r="K183" s="302">
        <f t="shared" ref="K183:K184" si="147">B188-B183</f>
        <v>2.0578011231974678</v>
      </c>
      <c r="L183" s="302">
        <f t="shared" ref="L183:L184" si="148">D188-D183</f>
        <v>1.7988274580896775</v>
      </c>
      <c r="M183" s="302">
        <f t="shared" ref="M183:M184" si="149">F188-F183</f>
        <v>0.85823078139269438</v>
      </c>
      <c r="N183" s="302">
        <f t="shared" ref="N183:N184" si="150">SUM(K183:M183)</f>
        <v>4.7148593626798396</v>
      </c>
    </row>
    <row r="184" spans="1:14" x14ac:dyDescent="0.2">
      <c r="A184" s="282" t="s">
        <v>363</v>
      </c>
      <c r="B184" s="302">
        <f>SUM(B182:B183)</f>
        <v>105.86494408742348</v>
      </c>
      <c r="C184" s="299" t="str">
        <f>CONCATENATE("(",ROUND((B184/$H184)*100,1),")")</f>
        <v>(51.4)</v>
      </c>
      <c r="D184" s="302">
        <f>SUM(D182:D183)</f>
        <v>20.158076386632501</v>
      </c>
      <c r="E184" s="299" t="str">
        <f>CONCATENATE("(",ROUND((D184/$H184)*100,1),")")</f>
        <v>(9.8)</v>
      </c>
      <c r="F184" s="302">
        <f>SUM(F182:F183)</f>
        <v>80.081979525943453</v>
      </c>
      <c r="G184" s="299" t="str">
        <f>CONCATENATE("(",ROUND((F184/$H184)*100,1),")")</f>
        <v>(38.9)</v>
      </c>
      <c r="H184" s="302">
        <f>SUM(H182:H183)</f>
        <v>206.10499999999945</v>
      </c>
      <c r="I184" s="299" t="str">
        <f>CONCATENATE("(",ROUND((H184/$H184)*100,1),")")</f>
        <v>(100)</v>
      </c>
      <c r="K184" s="302">
        <f t="shared" si="147"/>
        <v>8.4507599067231354</v>
      </c>
      <c r="L184" s="302">
        <f t="shared" si="148"/>
        <v>2.7970599736604242</v>
      </c>
      <c r="M184" s="302">
        <f t="shared" si="149"/>
        <v>10.635180119617019</v>
      </c>
      <c r="N184" s="302">
        <f t="shared" si="150"/>
        <v>21.883000000000578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95.387056290010236</v>
      </c>
      <c r="C187" s="299" t="str">
        <f>CONCATENATE("(",ROUND((B187/$H189)*100,1),")")</f>
        <v>(41.8)</v>
      </c>
      <c r="D187" s="302">
        <f>'Ind T6'!W72</f>
        <v>7.7854048566430869</v>
      </c>
      <c r="E187" s="299" t="str">
        <f>CONCATENATE("(",ROUND((D187/$H189)*100,1),")")</f>
        <v>(3.4)</v>
      </c>
      <c r="F187" s="302">
        <f>'Ind T6'!X72</f>
        <v>84.265129480521324</v>
      </c>
      <c r="G187" s="299" t="str">
        <f>CONCATENATE("(",ROUND((F187/$H189)*100,1),")")</f>
        <v>(37)</v>
      </c>
      <c r="H187" s="302">
        <f>SUM(B187,D187,F187)</f>
        <v>187.43759062717464</v>
      </c>
      <c r="I187" s="299" t="str">
        <f>CONCATENATE("(",ROUND((H187/$H189)*100,1),")")</f>
        <v>(82.2)</v>
      </c>
      <c r="K187" s="302">
        <f>B187-B177</f>
        <v>12.668667769358734</v>
      </c>
      <c r="L187" s="302">
        <f>D187-D177</f>
        <v>1.6680721629047444</v>
      </c>
      <c r="M187" s="302">
        <f>F187-F177</f>
        <v>16.581657572083401</v>
      </c>
      <c r="N187" s="302">
        <f>SUM(K187:M187)</f>
        <v>30.918397504346878</v>
      </c>
    </row>
    <row r="188" spans="1:14" x14ac:dyDescent="0.2">
      <c r="A188" s="282" t="s">
        <v>365</v>
      </c>
      <c r="B188" s="302">
        <f>'Ind T6'!V71</f>
        <v>18.928647704136385</v>
      </c>
      <c r="C188" s="299" t="str">
        <f>CONCATENATE("(",ROUND((B188/$H189)*100,1),")")</f>
        <v>(8.3)</v>
      </c>
      <c r="D188" s="302">
        <f>'Ind T6'!W71</f>
        <v>15.169731503649837</v>
      </c>
      <c r="E188" s="299" t="str">
        <f>CONCATENATE("(",ROUND((D188/$H189)*100,1),")")</f>
        <v>(6.7)</v>
      </c>
      <c r="F188" s="302">
        <f>'Ind T6'!X71</f>
        <v>6.4520301650391536</v>
      </c>
      <c r="G188" s="299" t="str">
        <f>CONCATENATE("(",ROUND((F188/$H189)*100,1),")")</f>
        <v>(2.8)</v>
      </c>
      <c r="H188" s="302">
        <f t="shared" ref="H188" si="151">SUM(B188,D188,F188)</f>
        <v>40.550409372825378</v>
      </c>
      <c r="I188" s="299" t="str">
        <f>CONCATENATE("(",ROUND((H188/$H189)*100,1),")")</f>
        <v>(17.8)</v>
      </c>
      <c r="K188" s="302">
        <f t="shared" ref="K188:K189" si="152">B188-B178</f>
        <v>3.5120964000208961</v>
      </c>
      <c r="L188" s="302">
        <f t="shared" ref="L188:L189" si="153">D188-D178</f>
        <v>3.0319385210287955</v>
      </c>
      <c r="M188" s="302">
        <f t="shared" ref="M188:M189" si="154">F188-F178</f>
        <v>1.3635675746031506</v>
      </c>
      <c r="N188" s="302">
        <f t="shared" ref="N188:N189" si="155">SUM(K188:M188)</f>
        <v>7.9076024956528421</v>
      </c>
    </row>
    <row r="189" spans="1:14" x14ac:dyDescent="0.2">
      <c r="A189" s="282" t="s">
        <v>363</v>
      </c>
      <c r="B189" s="302">
        <f>SUM(B187:B188)</f>
        <v>114.31570399414662</v>
      </c>
      <c r="C189" s="299" t="str">
        <f>CONCATENATE("(",ROUND((B189/$H189)*100,1),")")</f>
        <v>(50.1)</v>
      </c>
      <c r="D189" s="302">
        <f>SUM(D187:D188)</f>
        <v>22.955136360292926</v>
      </c>
      <c r="E189" s="299" t="str">
        <f>CONCATENATE("(",ROUND((D189/$H189)*100,1),")")</f>
        <v>(10.1)</v>
      </c>
      <c r="F189" s="302">
        <f>SUM(F187:F188)</f>
        <v>90.717159645560471</v>
      </c>
      <c r="G189" s="299" t="str">
        <f>CONCATENATE("(",ROUND((F189/$H189)*100,1),")")</f>
        <v>(39.8)</v>
      </c>
      <c r="H189" s="302">
        <f>SUM(H187:H188)</f>
        <v>227.98800000000003</v>
      </c>
      <c r="I189" s="299" t="str">
        <f>CONCATENATE("(",ROUND((H189/$H189)*100,1),")")</f>
        <v>(100)</v>
      </c>
      <c r="K189" s="302">
        <f t="shared" si="152"/>
        <v>16.180764169379628</v>
      </c>
      <c r="L189" s="302">
        <f t="shared" si="153"/>
        <v>4.7000106839335416</v>
      </c>
      <c r="M189" s="302">
        <f t="shared" si="154"/>
        <v>17.945225146686539</v>
      </c>
      <c r="N189" s="302">
        <f t="shared" si="155"/>
        <v>38.825999999999709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107.90630660185201</v>
      </c>
      <c r="C198" s="299" t="str">
        <f>CONCATENATE("(",ROUND((B198/$H200)*100,1),")")</f>
        <v>(35.2)</v>
      </c>
      <c r="D198" s="302">
        <f>'Ind T6'!M81</f>
        <v>38.963547472562823</v>
      </c>
      <c r="E198" s="299" t="str">
        <f>CONCATENATE("(",ROUND((D198/$H200)*100,1),")")</f>
        <v>(12.7)</v>
      </c>
      <c r="F198" s="302">
        <f>'Ind T6'!N81</f>
        <v>8.8274787163064872</v>
      </c>
      <c r="G198" s="299" t="str">
        <f>CONCATENATE("(",ROUND((F198/$H200)*100,1),")")</f>
        <v>(2.9)</v>
      </c>
      <c r="H198" s="302">
        <f>SUM(B198,D198,F198)</f>
        <v>155.6973327907213</v>
      </c>
      <c r="I198" s="299" t="str">
        <f>CONCATENATE("(",ROUND((H198/$H200)*100,1),")")</f>
        <v>(50.8)</v>
      </c>
      <c r="K198" s="302">
        <f>B203-B198</f>
        <v>2.3226102851536865</v>
      </c>
      <c r="L198" s="302">
        <f>D203-D198</f>
        <v>0.16656032743944138</v>
      </c>
      <c r="M198" s="302">
        <f>F203-F198</f>
        <v>0.15974403827200234</v>
      </c>
      <c r="N198" s="302">
        <f>SUM(K198:M198)</f>
        <v>2.6489146508651302</v>
      </c>
    </row>
    <row r="199" spans="1:14" x14ac:dyDescent="0.2">
      <c r="A199" s="282" t="s">
        <v>365</v>
      </c>
      <c r="B199" s="302">
        <f>'Ind T6'!L80</f>
        <v>67.525762476467094</v>
      </c>
      <c r="C199" s="299" t="str">
        <f>CONCATENATE("(",ROUND((B199/$H200)*100,1),")")</f>
        <v>(22)</v>
      </c>
      <c r="D199" s="302">
        <f>'Ind T6'!M80</f>
        <v>76.262215314438322</v>
      </c>
      <c r="E199" s="299" t="str">
        <f>CONCATENATE("(",ROUND((D199/$H200)*100,1),")")</f>
        <v>(24.9)</v>
      </c>
      <c r="F199" s="302">
        <f>'Ind T6'!N80</f>
        <v>7.0406894183738489</v>
      </c>
      <c r="G199" s="299" t="str">
        <f>CONCATENATE("(",ROUND((F199/$H200)*100,1),")")</f>
        <v>(2.3)</v>
      </c>
      <c r="H199" s="302">
        <f t="shared" ref="H199" si="156">SUM(B199,D199,F199)</f>
        <v>150.82866720927927</v>
      </c>
      <c r="I199" s="299" t="str">
        <f>CONCATENATE("(",ROUND((H199/$H200)*100,1),")")</f>
        <v>(49.2)</v>
      </c>
      <c r="K199" s="302">
        <f t="shared" ref="K199:K200" si="157">B204-B199</f>
        <v>3.2253303247646699</v>
      </c>
      <c r="L199" s="302">
        <f t="shared" ref="L199:L200" si="158">D204-D199</f>
        <v>-2.5549225995801237</v>
      </c>
      <c r="M199" s="302">
        <f t="shared" ref="M199:M200" si="159">F204-F199</f>
        <v>0.2466776239495827</v>
      </c>
      <c r="N199" s="302">
        <f t="shared" ref="N199:N200" si="160">SUM(K199:M199)</f>
        <v>0.91708534913412887</v>
      </c>
    </row>
    <row r="200" spans="1:14" x14ac:dyDescent="0.2">
      <c r="A200" s="282" t="s">
        <v>363</v>
      </c>
      <c r="B200" s="302">
        <f>SUM(B198:B199)</f>
        <v>175.4320690783191</v>
      </c>
      <c r="C200" s="299" t="str">
        <f>CONCATENATE("(",ROUND((B200/$H200)*100,1),")")</f>
        <v>(57.2)</v>
      </c>
      <c r="D200" s="302">
        <f>SUM(D198:D199)</f>
        <v>115.22576278700114</v>
      </c>
      <c r="E200" s="299" t="str">
        <f>CONCATENATE("(",ROUND((D200/$H200)*100,1),")")</f>
        <v>(37.6)</v>
      </c>
      <c r="F200" s="302">
        <f>SUM(F198:F199)</f>
        <v>15.868168134680335</v>
      </c>
      <c r="G200" s="299" t="str">
        <f>CONCATENATE("(",ROUND((F200/$H200)*100,1),")")</f>
        <v>(5.2)</v>
      </c>
      <c r="H200" s="302">
        <f>SUM(H198:H199)</f>
        <v>306.52600000000058</v>
      </c>
      <c r="I200" s="299" t="str">
        <f>CONCATENATE("(",ROUND((H200/$H200)*100,1),")")</f>
        <v>(100)</v>
      </c>
      <c r="K200" s="302">
        <f t="shared" si="157"/>
        <v>5.5479406099183564</v>
      </c>
      <c r="L200" s="302">
        <f t="shared" si="158"/>
        <v>-2.3883622721406823</v>
      </c>
      <c r="M200" s="302">
        <f t="shared" si="159"/>
        <v>0.40642166222158593</v>
      </c>
      <c r="N200" s="302">
        <f t="shared" si="160"/>
        <v>3.56599999999926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110.2289168870057</v>
      </c>
      <c r="C203" s="299" t="str">
        <f>CONCATENATE("(",ROUND((B203/$H205)*100,1),")")</f>
        <v>(35.5)</v>
      </c>
      <c r="D203" s="302">
        <f>'Ind T6'!R81</f>
        <v>39.130107800002264</v>
      </c>
      <c r="E203" s="299" t="str">
        <f>CONCATENATE("(",ROUND((D203/$H205)*100,1),")")</f>
        <v>(12.6)</v>
      </c>
      <c r="F203" s="302">
        <f>'Ind T6'!S81</f>
        <v>8.9872227545784895</v>
      </c>
      <c r="G203" s="299" t="str">
        <f>CONCATENATE("(",ROUND((F203/$H205)*100,1),")")</f>
        <v>(2.9)</v>
      </c>
      <c r="H203" s="302">
        <f>SUM(B203,D203,F203)</f>
        <v>158.34624744158643</v>
      </c>
      <c r="I203" s="299" t="str">
        <f>CONCATENATE("(",ROUND((H203/$H205)*100,1),")")</f>
        <v>(51.1)</v>
      </c>
      <c r="K203" s="302">
        <f>B208-B203</f>
        <v>2.5811046405396922</v>
      </c>
      <c r="L203" s="302">
        <f>D208-D203</f>
        <v>0.46241849210948516</v>
      </c>
      <c r="M203" s="302">
        <f>F208-F203</f>
        <v>0.22211684037379165</v>
      </c>
      <c r="N203" s="302">
        <f>SUM(K203:M203)</f>
        <v>3.265639973022969</v>
      </c>
    </row>
    <row r="204" spans="1:14" x14ac:dyDescent="0.2">
      <c r="A204" s="282" t="s">
        <v>365</v>
      </c>
      <c r="B204" s="302">
        <f>'Ind T6'!Q80</f>
        <v>70.751092801231763</v>
      </c>
      <c r="C204" s="299" t="str">
        <f>CONCATENATE("(",ROUND((B204/$H205)*100,1),")")</f>
        <v>(22.8)</v>
      </c>
      <c r="D204" s="302">
        <f>'Ind T6'!R80</f>
        <v>73.707292714858198</v>
      </c>
      <c r="E204" s="299" t="str">
        <f>CONCATENATE("(",ROUND((D204/$H205)*100,1),")")</f>
        <v>(23.8)</v>
      </c>
      <c r="F204" s="302">
        <f>'Ind T6'!S80</f>
        <v>7.2873670423234316</v>
      </c>
      <c r="G204" s="299" t="str">
        <f>CONCATENATE("(",ROUND((F204/$H205)*100,1),")")</f>
        <v>(2.4)</v>
      </c>
      <c r="H204" s="302">
        <f t="shared" ref="H204" si="161">SUM(B204,D204,F204)</f>
        <v>151.74575255841339</v>
      </c>
      <c r="I204" s="299" t="str">
        <f>CONCATENATE("(",ROUND((H204/$H205)*100,1),")")</f>
        <v>(48.9)</v>
      </c>
      <c r="K204" s="302">
        <f t="shared" ref="K204:K205" si="162">B209-B204</f>
        <v>5.8057524903269524</v>
      </c>
      <c r="L204" s="302">
        <f t="shared" ref="L204:L205" si="163">D209-D204</f>
        <v>-4.8636112273873096</v>
      </c>
      <c r="M204" s="302">
        <f t="shared" ref="M204:M205" si="164">F209-F204</f>
        <v>0.50621876403746047</v>
      </c>
      <c r="N204" s="302">
        <f t="shared" ref="N204:N205" si="165">SUM(K204:M204)</f>
        <v>1.4483600269771033</v>
      </c>
    </row>
    <row r="205" spans="1:14" x14ac:dyDescent="0.2">
      <c r="A205" s="282" t="s">
        <v>363</v>
      </c>
      <c r="B205" s="302">
        <f>SUM(B203:B204)</f>
        <v>180.98000968823746</v>
      </c>
      <c r="C205" s="299" t="str">
        <f>CONCATENATE("(",ROUND((B205/$H205)*100,1),")")</f>
        <v>(58.4)</v>
      </c>
      <c r="D205" s="302">
        <f>SUM(D203:D204)</f>
        <v>112.83740051486046</v>
      </c>
      <c r="E205" s="299" t="str">
        <f>CONCATENATE("(",ROUND((D205/$H205)*100,1),")")</f>
        <v>(36.4)</v>
      </c>
      <c r="F205" s="302">
        <f>SUM(F203:F204)</f>
        <v>16.274589796901921</v>
      </c>
      <c r="G205" s="299" t="str">
        <f>CONCATENATE("(",ROUND((F205/$H205)*100,1),")")</f>
        <v>(5.2)</v>
      </c>
      <c r="H205" s="302">
        <f>SUM(H203:H204)</f>
        <v>310.09199999999981</v>
      </c>
      <c r="I205" s="299" t="str">
        <f>CONCATENATE("(",ROUND((H205/$H205)*100,1),")")</f>
        <v>(100)</v>
      </c>
      <c r="K205" s="302">
        <f t="shared" si="162"/>
        <v>8.3868571308666446</v>
      </c>
      <c r="L205" s="302">
        <f t="shared" si="163"/>
        <v>-4.4011927352778173</v>
      </c>
      <c r="M205" s="302">
        <f t="shared" si="164"/>
        <v>0.728335604411253</v>
      </c>
      <c r="N205" s="302">
        <f t="shared" si="165"/>
        <v>4.7140000000000803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112.81002152754539</v>
      </c>
      <c r="C208" s="299" t="str">
        <f>CONCATENATE("(",ROUND((B208/$H210)*100,1),")")</f>
        <v>(35.8)</v>
      </c>
      <c r="D208" s="302">
        <f>'Ind T6'!W81</f>
        <v>39.592526292111749</v>
      </c>
      <c r="E208" s="299" t="str">
        <f>CONCATENATE("(",ROUND((D208/$H210)*100,1),")")</f>
        <v>(12.6)</v>
      </c>
      <c r="F208" s="302">
        <f>'Ind T6'!X81</f>
        <v>9.2093395949522812</v>
      </c>
      <c r="G208" s="299" t="str">
        <f>CONCATENATE("(",ROUND((F208/$H210)*100,1),")")</f>
        <v>(2.9)</v>
      </c>
      <c r="H208" s="302">
        <f>SUM(B208,D208,F208)</f>
        <v>161.61188741460941</v>
      </c>
      <c r="I208" s="299" t="str">
        <f>CONCATENATE("(",ROUND((H208/$H210)*100,1),")")</f>
        <v>(51.3)</v>
      </c>
      <c r="K208" s="302">
        <f>B208-B198</f>
        <v>4.9037149256933787</v>
      </c>
      <c r="L208" s="302">
        <f>D208-D198</f>
        <v>0.62897881954892654</v>
      </c>
      <c r="M208" s="302">
        <f>F208-F198</f>
        <v>0.38186087864579399</v>
      </c>
      <c r="N208" s="302">
        <f>SUM(K208:M208)</f>
        <v>5.9145546238880993</v>
      </c>
    </row>
    <row r="209" spans="1:14" x14ac:dyDescent="0.2">
      <c r="A209" s="282" t="s">
        <v>365</v>
      </c>
      <c r="B209" s="302">
        <f>'Ind T6'!V80</f>
        <v>76.556845291558716</v>
      </c>
      <c r="C209" s="299" t="str">
        <f>CONCATENATE("(",ROUND((B209/$H210)*100,1),")")</f>
        <v>(24.3)</v>
      </c>
      <c r="D209" s="302">
        <f>'Ind T6'!W80</f>
        <v>68.843681487470889</v>
      </c>
      <c r="E209" s="299" t="str">
        <f>CONCATENATE("(",ROUND((D209/$H210)*100,1),")")</f>
        <v>(21.9)</v>
      </c>
      <c r="F209" s="302">
        <f>'Ind T6'!X80</f>
        <v>7.793585806360892</v>
      </c>
      <c r="G209" s="299" t="str">
        <f>CONCATENATE("(",ROUND((F209/$H210)*100,1),")")</f>
        <v>(2.5)</v>
      </c>
      <c r="H209" s="302">
        <f t="shared" ref="H209" si="166">SUM(B209,D209,F209)</f>
        <v>153.19411258539049</v>
      </c>
      <c r="I209" s="299" t="str">
        <f>CONCATENATE("(",ROUND((H209/$H210)*100,1),")")</f>
        <v>(48.7)</v>
      </c>
      <c r="K209" s="302">
        <f t="shared" ref="K209:K210" si="167">B209-B199</f>
        <v>9.0310828150916223</v>
      </c>
      <c r="L209" s="302">
        <f t="shared" ref="L209:L210" si="168">D209-D199</f>
        <v>-7.4185338269674332</v>
      </c>
      <c r="M209" s="302">
        <f t="shared" ref="M209:M210" si="169">F209-F199</f>
        <v>0.75289638798704317</v>
      </c>
      <c r="N209" s="302">
        <f t="shared" ref="N209:N210" si="170">SUM(K209:M209)</f>
        <v>2.3654453761112322</v>
      </c>
    </row>
    <row r="210" spans="1:14" x14ac:dyDescent="0.2">
      <c r="A210" s="282" t="s">
        <v>363</v>
      </c>
      <c r="B210" s="302">
        <f>SUM(B208:B209)</f>
        <v>189.3668668191041</v>
      </c>
      <c r="C210" s="299" t="str">
        <f>CONCATENATE("(",ROUND((B210/$H210)*100,1),")")</f>
        <v>(60.2)</v>
      </c>
      <c r="D210" s="302">
        <f>SUM(D208:D209)</f>
        <v>108.43620777958265</v>
      </c>
      <c r="E210" s="299" t="str">
        <f>CONCATENATE("(",ROUND((D210/$H210)*100,1),")")</f>
        <v>(34.4)</v>
      </c>
      <c r="F210" s="302">
        <f>SUM(F208:F209)</f>
        <v>17.002925401313174</v>
      </c>
      <c r="G210" s="299" t="str">
        <f>CONCATENATE("(",ROUND((F210/$H210)*100,1),")")</f>
        <v>(5.4)</v>
      </c>
      <c r="H210" s="302">
        <f>SUM(H208:H209)</f>
        <v>314.80599999999993</v>
      </c>
      <c r="I210" s="299" t="str">
        <f>CONCATENATE("(",ROUND((H210/$H210)*100,1),")")</f>
        <v>(100)</v>
      </c>
      <c r="K210" s="302">
        <f t="shared" si="167"/>
        <v>13.934797740785001</v>
      </c>
      <c r="L210" s="302">
        <f t="shared" si="168"/>
        <v>-6.7895550074184996</v>
      </c>
      <c r="M210" s="302">
        <f t="shared" si="169"/>
        <v>1.1347572666328389</v>
      </c>
      <c r="N210" s="302">
        <f t="shared" si="170"/>
        <v>8.2799999999993403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57.581203093955025</v>
      </c>
      <c r="C219" s="299" t="str">
        <f>CONCATENATE("(",ROUND((B219/$H221)*100,1),")")</f>
        <v>(56.1)</v>
      </c>
      <c r="D219" s="302">
        <f>'Ind T6'!M90</f>
        <v>9.282967563257845</v>
      </c>
      <c r="E219" s="299" t="str">
        <f>CONCATENATE("(",ROUND((D219/$H221)*100,1),")")</f>
        <v>(9)</v>
      </c>
      <c r="F219" s="302">
        <f>'Ind T6'!N90</f>
        <v>9.8034237083253419</v>
      </c>
      <c r="G219" s="299" t="str">
        <f>CONCATENATE("(",ROUND((F219/$H221)*100,1),")")</f>
        <v>(9.6)</v>
      </c>
      <c r="H219" s="302">
        <f>SUM(B219,D219,F219)</f>
        <v>76.667594365538207</v>
      </c>
      <c r="I219" s="299" t="str">
        <f>CONCATENATE("(",ROUND((H219/$H221)*100,1),")")</f>
        <v>(74.7)</v>
      </c>
      <c r="K219" s="302">
        <f>B224-B219</f>
        <v>3.504467022610001</v>
      </c>
      <c r="L219" s="302">
        <f>D224-D219</f>
        <v>0.67436338312521116</v>
      </c>
      <c r="M219" s="302">
        <f>F224-F219</f>
        <v>0.65022738805762614</v>
      </c>
      <c r="N219" s="302">
        <f>SUM(K219:M219)</f>
        <v>4.8290577937928383</v>
      </c>
    </row>
    <row r="220" spans="1:14" x14ac:dyDescent="0.2">
      <c r="A220" s="282" t="s">
        <v>365</v>
      </c>
      <c r="B220" s="302">
        <f>'Ind T6'!L89</f>
        <v>15.663883028254244</v>
      </c>
      <c r="C220" s="299" t="str">
        <f>CONCATENATE("(",ROUND((B220/$H221)*100,1),")")</f>
        <v>(15.3)</v>
      </c>
      <c r="D220" s="302">
        <f>'Ind T6'!M89</f>
        <v>9.4098849855171078</v>
      </c>
      <c r="E220" s="299" t="str">
        <f>CONCATENATE("(",ROUND((D220/$H221)*100,1),")")</f>
        <v>(9.2)</v>
      </c>
      <c r="F220" s="302">
        <f>'Ind T6'!N89</f>
        <v>0.86663762069050665</v>
      </c>
      <c r="G220" s="299" t="str">
        <f>CONCATENATE("(",ROUND((F220/$H221)*100,1),")")</f>
        <v>(0.8)</v>
      </c>
      <c r="H220" s="302">
        <f t="shared" ref="H220" si="171">SUM(B220,D220,F220)</f>
        <v>25.940405634461857</v>
      </c>
      <c r="I220" s="299" t="str">
        <f>CONCATENATE("(",ROUND((H220/$H221)*100,1),")")</f>
        <v>(25.3)</v>
      </c>
      <c r="K220" s="302">
        <f t="shared" ref="K220:K221" si="172">B225-B220</f>
        <v>1.0038337934881909</v>
      </c>
      <c r="L220" s="302">
        <f t="shared" ref="L220:L221" si="173">D225-D220</f>
        <v>0.88274434087592901</v>
      </c>
      <c r="M220" s="302">
        <f t="shared" ref="M220:M221" si="174">F225-F220</f>
        <v>2.5364071843025027E-2</v>
      </c>
      <c r="N220" s="302">
        <f t="shared" ref="N220:N221" si="175">SUM(K220:M220)</f>
        <v>1.9119422062071449</v>
      </c>
    </row>
    <row r="221" spans="1:14" x14ac:dyDescent="0.2">
      <c r="A221" s="282" t="s">
        <v>363</v>
      </c>
      <c r="B221" s="302">
        <f>SUM(B219:B220)</f>
        <v>73.245086122209273</v>
      </c>
      <c r="C221" s="299" t="str">
        <f>CONCATENATE("(",ROUND((B221/$H221)*100,1),")")</f>
        <v>(71.4)</v>
      </c>
      <c r="D221" s="302">
        <f>SUM(D219:D220)</f>
        <v>18.692852548774951</v>
      </c>
      <c r="E221" s="299" t="str">
        <f>CONCATENATE("(",ROUND((D221/$H221)*100,1),")")</f>
        <v>(18.2)</v>
      </c>
      <c r="F221" s="302">
        <f>SUM(F219:F220)</f>
        <v>10.670061329015848</v>
      </c>
      <c r="G221" s="299" t="str">
        <f>CONCATENATE("(",ROUND((F221/$H221)*100,1),")")</f>
        <v>(10.4)</v>
      </c>
      <c r="H221" s="302">
        <f>SUM(H219:H220)</f>
        <v>102.60800000000006</v>
      </c>
      <c r="I221" s="299" t="str">
        <f>CONCATENATE("(",ROUND((H221/$H221)*100,1),")")</f>
        <v>(100)</v>
      </c>
      <c r="K221" s="302">
        <f t="shared" si="172"/>
        <v>4.5083008160981848</v>
      </c>
      <c r="L221" s="302">
        <f t="shared" si="173"/>
        <v>1.5571077240011419</v>
      </c>
      <c r="M221" s="302">
        <f t="shared" si="174"/>
        <v>0.67559145990065161</v>
      </c>
      <c r="N221" s="302">
        <f t="shared" si="175"/>
        <v>6.7409999999999783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61.085670116565026</v>
      </c>
      <c r="C224" s="299" t="str">
        <f>CONCATENATE("(",ROUND((B224/$H226)*100,1),")")</f>
        <v>(55.9)</v>
      </c>
      <c r="D224" s="302">
        <f>'Ind T6'!R90</f>
        <v>9.9573309463830562</v>
      </c>
      <c r="E224" s="299" t="str">
        <f>CONCATENATE("(",ROUND((D224/$H226)*100,1),")")</f>
        <v>(9.1)</v>
      </c>
      <c r="F224" s="302">
        <f>'Ind T6'!S90</f>
        <v>10.453651096382968</v>
      </c>
      <c r="G224" s="299" t="str">
        <f>CONCATENATE("(",ROUND((F224/$H226)*100,1),")")</f>
        <v>(9.6)</v>
      </c>
      <c r="H224" s="302">
        <f>SUM(B224,D224,F224)</f>
        <v>81.496652159331049</v>
      </c>
      <c r="I224" s="299" t="str">
        <f>CONCATENATE("(",ROUND((H224/$H226)*100,1),")")</f>
        <v>(74.5)</v>
      </c>
      <c r="K224" s="302">
        <f>B229-B224</f>
        <v>-0.43483506754587609</v>
      </c>
      <c r="L224" s="302">
        <f>D229-D224</f>
        <v>0.47297892953975484</v>
      </c>
      <c r="M224" s="302">
        <f>F229-F224</f>
        <v>0.4292658416417936</v>
      </c>
      <c r="N224" s="302">
        <f>SUM(K224:M224)</f>
        <v>0.46740970363567236</v>
      </c>
    </row>
    <row r="225" spans="1:14" x14ac:dyDescent="0.2">
      <c r="A225" s="282" t="s">
        <v>365</v>
      </c>
      <c r="B225" s="302">
        <f>'Ind T6'!Q89</f>
        <v>16.667716821742435</v>
      </c>
      <c r="C225" s="299" t="str">
        <f>CONCATENATE("(",ROUND((B225/$H226)*100,1),")")</f>
        <v>(15.2)</v>
      </c>
      <c r="D225" s="302">
        <f>'Ind T6'!R89</f>
        <v>10.292629326393037</v>
      </c>
      <c r="E225" s="299" t="str">
        <f>CONCATENATE("(",ROUND((D225/$H226)*100,1),")")</f>
        <v>(9.4)</v>
      </c>
      <c r="F225" s="302">
        <f>'Ind T6'!S89</f>
        <v>0.89200169253353168</v>
      </c>
      <c r="G225" s="299" t="str">
        <f>CONCATENATE("(",ROUND((F225/$H226)*100,1),")")</f>
        <v>(0.8)</v>
      </c>
      <c r="H225" s="302">
        <f t="shared" ref="H225" si="176">SUM(B225,D225,F225)</f>
        <v>27.852347840669005</v>
      </c>
      <c r="I225" s="299" t="str">
        <f>CONCATENATE("(",ROUND((H225/$H226)*100,1),")")</f>
        <v>(25.5)</v>
      </c>
      <c r="K225" s="302">
        <f t="shared" ref="K225:K226" si="177">B230-B225</f>
        <v>0.72887081632980966</v>
      </c>
      <c r="L225" s="302">
        <f t="shared" ref="L225:L226" si="178">D230-D225</f>
        <v>0.91485451657479899</v>
      </c>
      <c r="M225" s="302">
        <f t="shared" ref="M225:M226" si="179">F230-F225</f>
        <v>-7.1350365403645144E-3</v>
      </c>
      <c r="N225" s="302">
        <f t="shared" ref="N225:N226" si="180">SUM(K225:M225)</f>
        <v>1.6365902963642442</v>
      </c>
    </row>
    <row r="226" spans="1:14" x14ac:dyDescent="0.2">
      <c r="A226" s="282" t="s">
        <v>363</v>
      </c>
      <c r="B226" s="302">
        <f>SUM(B224:B225)</f>
        <v>77.753386938307457</v>
      </c>
      <c r="C226" s="299" t="str">
        <f>CONCATENATE("(",ROUND((B226/$H226)*100,1),")")</f>
        <v>(71.1)</v>
      </c>
      <c r="D226" s="302">
        <f>SUM(D224:D225)</f>
        <v>20.249960272776093</v>
      </c>
      <c r="E226" s="299" t="str">
        <f>CONCATENATE("(",ROUND((D226/$H226)*100,1),")")</f>
        <v>(18.5)</v>
      </c>
      <c r="F226" s="302">
        <f>SUM(F224:F225)</f>
        <v>11.3456527889165</v>
      </c>
      <c r="G226" s="299" t="str">
        <f>CONCATENATE("(",ROUND((F226/$H226)*100,1),")")</f>
        <v>(10.4)</v>
      </c>
      <c r="H226" s="302">
        <f>SUM(H224:H225)</f>
        <v>109.34900000000005</v>
      </c>
      <c r="I226" s="299" t="str">
        <f>CONCATENATE("(",ROUND((H226/$H226)*100,1),")")</f>
        <v>(100)</v>
      </c>
      <c r="K226" s="302">
        <f t="shared" si="177"/>
        <v>0.29403574878394068</v>
      </c>
      <c r="L226" s="302">
        <f t="shared" si="178"/>
        <v>1.3878334461145556</v>
      </c>
      <c r="M226" s="302">
        <f t="shared" si="179"/>
        <v>0.42213080510143008</v>
      </c>
      <c r="N226" s="302">
        <f t="shared" si="180"/>
        <v>2.1039999999999264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60.65083504901915</v>
      </c>
      <c r="C229" s="299" t="str">
        <f>CONCATENATE("(",ROUND((B229/$H231)*100,1),")")</f>
        <v>(54.4)</v>
      </c>
      <c r="D229" s="302">
        <f>'Ind T6'!W90</f>
        <v>10.430309875922811</v>
      </c>
      <c r="E229" s="299" t="str">
        <f>CONCATENATE("(",ROUND((D229/$H231)*100,1),")")</f>
        <v>(9.4)</v>
      </c>
      <c r="F229" s="302">
        <f>'Ind T6'!X90</f>
        <v>10.882916938024762</v>
      </c>
      <c r="G229" s="299" t="str">
        <f>CONCATENATE("(",ROUND((F229/$H231)*100,1),")")</f>
        <v>(9.8)</v>
      </c>
      <c r="H229" s="302">
        <f>SUM(B229,D229,F229)</f>
        <v>81.96406186296673</v>
      </c>
      <c r="I229" s="299" t="str">
        <f>CONCATENATE("(",ROUND((H229/$H231)*100,1),")")</f>
        <v>(73.5)</v>
      </c>
      <c r="K229" s="302">
        <f>B229-B219</f>
        <v>3.0696319550641249</v>
      </c>
      <c r="L229" s="302">
        <f>D229-D219</f>
        <v>1.147342312664966</v>
      </c>
      <c r="M229" s="302">
        <f>F229-F219</f>
        <v>1.0794932296994197</v>
      </c>
      <c r="N229" s="302">
        <f>SUM(K229:M229)</f>
        <v>5.2964674974285106</v>
      </c>
    </row>
    <row r="230" spans="1:14" x14ac:dyDescent="0.2">
      <c r="A230" s="282" t="s">
        <v>365</v>
      </c>
      <c r="B230" s="302">
        <f>'Ind T6'!V89</f>
        <v>17.396587638072244</v>
      </c>
      <c r="C230" s="299" t="str">
        <f>CONCATENATE("(",ROUND((B230/$H231)*100,1),")")</f>
        <v>(15.6)</v>
      </c>
      <c r="D230" s="302">
        <f>'Ind T6'!W89</f>
        <v>11.207483842967836</v>
      </c>
      <c r="E230" s="299" t="str">
        <f>CONCATENATE("(",ROUND((D230/$H231)*100,1),")")</f>
        <v>(10.1)</v>
      </c>
      <c r="F230" s="302">
        <f>'Ind T6'!X89</f>
        <v>0.88486665599316716</v>
      </c>
      <c r="G230" s="299" t="str">
        <f>CONCATENATE("(",ROUND((F230/$H231)*100,1),")")</f>
        <v>(0.8)</v>
      </c>
      <c r="H230" s="302">
        <f t="shared" ref="H230" si="181">SUM(B230,D230,F230)</f>
        <v>29.488938137033248</v>
      </c>
      <c r="I230" s="299" t="str">
        <f>CONCATENATE("(",ROUND((H230/$H231)*100,1),")")</f>
        <v>(26.5)</v>
      </c>
      <c r="K230" s="302">
        <f t="shared" ref="K230:K231" si="182">B230-B220</f>
        <v>1.7327046098180006</v>
      </c>
      <c r="L230" s="302">
        <f t="shared" ref="L230:L231" si="183">D230-D220</f>
        <v>1.797598857450728</v>
      </c>
      <c r="M230" s="302">
        <f t="shared" ref="M230:M231" si="184">F230-F220</f>
        <v>1.8229035302660512E-2</v>
      </c>
      <c r="N230" s="302">
        <f t="shared" ref="N230:N231" si="185">SUM(K230:M230)</f>
        <v>3.5485325025713892</v>
      </c>
    </row>
    <row r="231" spans="1:14" x14ac:dyDescent="0.2">
      <c r="A231" s="282" t="s">
        <v>363</v>
      </c>
      <c r="B231" s="302">
        <f>SUM(B229:B230)</f>
        <v>78.047422687091398</v>
      </c>
      <c r="C231" s="299" t="str">
        <f>CONCATENATE("(",ROUND((B231/$H231)*100,1),")")</f>
        <v>(70)</v>
      </c>
      <c r="D231" s="302">
        <f>SUM(D229:D230)</f>
        <v>21.637793718890649</v>
      </c>
      <c r="E231" s="299" t="str">
        <f>CONCATENATE("(",ROUND((D231/$H231)*100,1),")")</f>
        <v>(19.4)</v>
      </c>
      <c r="F231" s="302">
        <f>SUM(F229:F230)</f>
        <v>11.76778359401793</v>
      </c>
      <c r="G231" s="299" t="str">
        <f>CONCATENATE("(",ROUND((F231/$H231)*100,1),")")</f>
        <v>(10.6)</v>
      </c>
      <c r="H231" s="302">
        <f>SUM(H229:H230)</f>
        <v>111.45299999999997</v>
      </c>
      <c r="I231" s="299" t="str">
        <f>CONCATENATE("(",ROUND((H231/$H231)*100,1),")")</f>
        <v>(100)</v>
      </c>
      <c r="K231" s="302">
        <f t="shared" si="182"/>
        <v>4.8023365648821255</v>
      </c>
      <c r="L231" s="302">
        <f t="shared" si="183"/>
        <v>2.9449411701156976</v>
      </c>
      <c r="M231" s="302">
        <f t="shared" si="184"/>
        <v>1.0977222650020817</v>
      </c>
      <c r="N231" s="302">
        <f t="shared" si="185"/>
        <v>8.8449999999999047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28.909674619823214</v>
      </c>
      <c r="C240" s="299" t="str">
        <f>CONCATENATE("(",ROUND((B240/$H242)*100,1),")")</f>
        <v>(22.3)</v>
      </c>
      <c r="D240" s="302">
        <f>'Ind T6'!M99</f>
        <v>30.156068688993372</v>
      </c>
      <c r="E240" s="299" t="str">
        <f>CONCATENATE("(",ROUND((D240/$H242)*100,1),")")</f>
        <v>(23.2)</v>
      </c>
      <c r="F240" s="302">
        <f>'Ind T6'!N99</f>
        <v>1.5918336114873917</v>
      </c>
      <c r="G240" s="299" t="str">
        <f>CONCATENATE("(",ROUND((F240/$H242)*100,1),")")</f>
        <v>(1.2)</v>
      </c>
      <c r="H240" s="302">
        <f>SUM(B240,D240,F240)</f>
        <v>60.657576920303981</v>
      </c>
      <c r="I240" s="299" t="str">
        <f>CONCATENATE("(",ROUND((H240/$H242)*100,1),")")</f>
        <v>(46.8)</v>
      </c>
      <c r="K240" s="302">
        <f>B245-B240</f>
        <v>1.396595658464296</v>
      </c>
      <c r="L240" s="302">
        <f>D245-D240</f>
        <v>1.0693802522213218</v>
      </c>
      <c r="M240" s="302">
        <f>F245-F240</f>
        <v>8.8359810388887627E-2</v>
      </c>
      <c r="N240" s="302">
        <f>SUM(K240:M240)</f>
        <v>2.5543357210745055</v>
      </c>
    </row>
    <row r="241" spans="1:14" x14ac:dyDescent="0.2">
      <c r="A241" s="282" t="s">
        <v>365</v>
      </c>
      <c r="B241" s="302">
        <f>'Ind T6'!L98</f>
        <v>24.61176403629154</v>
      </c>
      <c r="C241" s="299" t="str">
        <f>CONCATENATE("(",ROUND((B241/$H242)*100,1),")")</f>
        <v>(19)</v>
      </c>
      <c r="D241" s="302">
        <f>'Ind T6'!M98</f>
        <v>42.062084354873846</v>
      </c>
      <c r="E241" s="299" t="str">
        <f>CONCATENATE("(",ROUND((D241/$H242)*100,1),")")</f>
        <v>(32.4)</v>
      </c>
      <c r="F241" s="302">
        <f>'Ind T6'!N98</f>
        <v>2.3935746885307254</v>
      </c>
      <c r="G241" s="299" t="str">
        <f>CONCATENATE("(",ROUND((F241/$H242)*100,1),")")</f>
        <v>(1.8)</v>
      </c>
      <c r="H241" s="302">
        <f t="shared" ref="H241" si="186">SUM(B241,D241,F241)</f>
        <v>69.067423079696113</v>
      </c>
      <c r="I241" s="299" t="str">
        <f>CONCATENATE("(",ROUND((H241/$H242)*100,1),")")</f>
        <v>(53.2)</v>
      </c>
      <c r="K241" s="302">
        <f t="shared" ref="K241:K242" si="187">B246-B241</f>
        <v>1.134776034157511</v>
      </c>
      <c r="L241" s="302">
        <f t="shared" ref="L241:L242" si="188">D246-D241</f>
        <v>1.6340717243350937</v>
      </c>
      <c r="M241" s="302">
        <f t="shared" ref="M241:M242" si="189">F246-F241</f>
        <v>0.14181652043271287</v>
      </c>
      <c r="N241" s="302">
        <f t="shared" ref="N241:N242" si="190">SUM(K241:M241)</f>
        <v>2.9106642789253176</v>
      </c>
    </row>
    <row r="242" spans="1:14" x14ac:dyDescent="0.2">
      <c r="A242" s="282" t="s">
        <v>363</v>
      </c>
      <c r="B242" s="302">
        <f>SUM(B240:B241)</f>
        <v>53.521438656114753</v>
      </c>
      <c r="C242" s="299" t="str">
        <f>CONCATENATE("(",ROUND((B242/$H242)*100,1),")")</f>
        <v>(41.3)</v>
      </c>
      <c r="D242" s="302">
        <f>SUM(D240:D241)</f>
        <v>72.218153043867218</v>
      </c>
      <c r="E242" s="299" t="str">
        <f>CONCATENATE("(",ROUND((D242/$H242)*100,1),")")</f>
        <v>(55.7)</v>
      </c>
      <c r="F242" s="302">
        <f>SUM(F240:F241)</f>
        <v>3.9854083000181171</v>
      </c>
      <c r="G242" s="299" t="str">
        <f>CONCATENATE("(",ROUND((F242/$H242)*100,1),")")</f>
        <v>(3.1)</v>
      </c>
      <c r="H242" s="302">
        <f>SUM(H240:H241)</f>
        <v>129.72500000000008</v>
      </c>
      <c r="I242" s="299" t="str">
        <f>CONCATENATE("(",ROUND((H242/$H242)*100,1),")")</f>
        <v>(100)</v>
      </c>
      <c r="K242" s="302">
        <f t="shared" si="187"/>
        <v>2.5313716926218035</v>
      </c>
      <c r="L242" s="302">
        <f t="shared" si="188"/>
        <v>2.7034519765564227</v>
      </c>
      <c r="M242" s="302">
        <f t="shared" si="189"/>
        <v>0.23017633082160094</v>
      </c>
      <c r="N242" s="302">
        <f t="shared" si="190"/>
        <v>5.4649999999998276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30.30627027828751</v>
      </c>
      <c r="C245" s="299" t="str">
        <f>CONCATENATE("(",ROUND((B245/$H247)*100,1),")")</f>
        <v>(22.4)</v>
      </c>
      <c r="D245" s="302">
        <f>'Ind T6'!R99</f>
        <v>31.225448941214694</v>
      </c>
      <c r="E245" s="299" t="str">
        <f>CONCATENATE("(",ROUND((D245/$H247)*100,1),")")</f>
        <v>(23.1)</v>
      </c>
      <c r="F245" s="302">
        <f>'Ind T6'!S99</f>
        <v>1.6801934218762793</v>
      </c>
      <c r="G245" s="299" t="str">
        <f>CONCATENATE("(",ROUND((F245/$H247)*100,1),")")</f>
        <v>(1.2)</v>
      </c>
      <c r="H245" s="302">
        <f>SUM(B245,D245,F245)</f>
        <v>63.21191264137849</v>
      </c>
      <c r="I245" s="299" t="str">
        <f>CONCATENATE("(",ROUND((H245/$H247)*100,1),")")</f>
        <v>(46.8)</v>
      </c>
      <c r="K245" s="302">
        <f>B250-B245</f>
        <v>4.4105239360613915</v>
      </c>
      <c r="L245" s="302">
        <f>D250-D245</f>
        <v>4.0583993810009389</v>
      </c>
      <c r="M245" s="302">
        <f>F250-F245</f>
        <v>0.23218571913836028</v>
      </c>
      <c r="N245" s="302">
        <f>SUM(K245:M245)</f>
        <v>8.7011090362006911</v>
      </c>
    </row>
    <row r="246" spans="1:14" x14ac:dyDescent="0.2">
      <c r="A246" s="282" t="s">
        <v>365</v>
      </c>
      <c r="B246" s="302">
        <f>'Ind T6'!Q98</f>
        <v>25.746540070449051</v>
      </c>
      <c r="C246" s="299" t="str">
        <f>CONCATENATE("(",ROUND((B246/$H247)*100,1),")")</f>
        <v>(19)</v>
      </c>
      <c r="D246" s="302">
        <f>'Ind T6'!R98</f>
        <v>43.69615607920894</v>
      </c>
      <c r="E246" s="299" t="str">
        <f>CONCATENATE("(",ROUND((D246/$H247)*100,1),")")</f>
        <v>(32.3)</v>
      </c>
      <c r="F246" s="302">
        <f>'Ind T6'!S98</f>
        <v>2.5353912089634383</v>
      </c>
      <c r="G246" s="299" t="str">
        <f>CONCATENATE("(",ROUND((F246/$H247)*100,1),")")</f>
        <v>(1.9)</v>
      </c>
      <c r="H246" s="302">
        <f t="shared" ref="H246" si="191">SUM(B246,D246,F246)</f>
        <v>71.978087358621423</v>
      </c>
      <c r="I246" s="299" t="str">
        <f>CONCATENATE("(",ROUND((H246/$H247)*100,1),")")</f>
        <v>(53.2)</v>
      </c>
      <c r="K246" s="302">
        <f t="shared" ref="K246:K247" si="192">B251-B246</f>
        <v>3.4541850704304125</v>
      </c>
      <c r="L246" s="302">
        <f t="shared" ref="L246:L247" si="193">D251-D246</f>
        <v>5.599327339709113</v>
      </c>
      <c r="M246" s="302">
        <f t="shared" ref="M246:M247" si="194">F251-F246</f>
        <v>0.34637855366001569</v>
      </c>
      <c r="N246" s="302">
        <f t="shared" ref="N246:N247" si="195">SUM(K246:M246)</f>
        <v>9.3998909637995407</v>
      </c>
    </row>
    <row r="247" spans="1:14" x14ac:dyDescent="0.2">
      <c r="A247" s="282" t="s">
        <v>363</v>
      </c>
      <c r="B247" s="302">
        <f>SUM(B245:B246)</f>
        <v>56.052810348736557</v>
      </c>
      <c r="C247" s="299" t="str">
        <f>CONCATENATE("(",ROUND((B247/$H247)*100,1),")")</f>
        <v>(41.5)</v>
      </c>
      <c r="D247" s="302">
        <f>SUM(D245:D246)</f>
        <v>74.921605020423641</v>
      </c>
      <c r="E247" s="299" t="str">
        <f>CONCATENATE("(",ROUND((D247/$H247)*100,1),")")</f>
        <v>(55.4)</v>
      </c>
      <c r="F247" s="302">
        <f>SUM(F245:F246)</f>
        <v>4.215584630839718</v>
      </c>
      <c r="G247" s="299" t="str">
        <f>CONCATENATE("(",ROUND((F247/$H247)*100,1),")")</f>
        <v>(3.1)</v>
      </c>
      <c r="H247" s="302">
        <f>SUM(H245:H246)</f>
        <v>135.18999999999991</v>
      </c>
      <c r="I247" s="299" t="str">
        <f>CONCATENATE("(",ROUND((H247/$H247)*100,1),")")</f>
        <v>(100)</v>
      </c>
      <c r="K247" s="302">
        <f t="shared" si="192"/>
        <v>7.8647090064918075</v>
      </c>
      <c r="L247" s="302">
        <f t="shared" si="193"/>
        <v>9.6577267207100448</v>
      </c>
      <c r="M247" s="302">
        <f t="shared" si="194"/>
        <v>0.57856427279837597</v>
      </c>
      <c r="N247" s="302">
        <f t="shared" si="195"/>
        <v>18.101000000000226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34.716794214348901</v>
      </c>
      <c r="C250" s="299" t="str">
        <f>CONCATENATE("(",ROUND((B250/$H252)*100,1),")")</f>
        <v>(22.6)</v>
      </c>
      <c r="D250" s="302">
        <f>'Ind T6'!W99</f>
        <v>35.283848322215633</v>
      </c>
      <c r="E250" s="299" t="str">
        <f>CONCATENATE("(",ROUND((D250/$H252)*100,1),")")</f>
        <v>(23)</v>
      </c>
      <c r="F250" s="302">
        <f>'Ind T6'!X99</f>
        <v>1.9123791410146396</v>
      </c>
      <c r="G250" s="299" t="str">
        <f>CONCATENATE("(",ROUND((F250/$H252)*100,1),")")</f>
        <v>(1.2)</v>
      </c>
      <c r="H250" s="302">
        <f>SUM(B250,D250,F250)</f>
        <v>71.913021677579167</v>
      </c>
      <c r="I250" s="299" t="str">
        <f>CONCATENATE("(",ROUND((H250/$H252)*100,1),")")</f>
        <v>(46.9)</v>
      </c>
      <c r="K250" s="302">
        <f>B250-B240</f>
        <v>5.8071195945256875</v>
      </c>
      <c r="L250" s="302">
        <f>D250-D240</f>
        <v>5.1277796332222607</v>
      </c>
      <c r="M250" s="302">
        <f>F250-F240</f>
        <v>0.32054552952724791</v>
      </c>
      <c r="N250" s="302">
        <f>SUM(K250:M250)</f>
        <v>11.255444757275196</v>
      </c>
    </row>
    <row r="251" spans="1:14" x14ac:dyDescent="0.2">
      <c r="A251" s="282" t="s">
        <v>365</v>
      </c>
      <c r="B251" s="302">
        <f>'Ind T6'!V98</f>
        <v>29.200725140879463</v>
      </c>
      <c r="C251" s="299" t="str">
        <f>CONCATENATE("(",ROUND((B251/$H252)*100,1),")")</f>
        <v>(19)</v>
      </c>
      <c r="D251" s="302">
        <f>'Ind T6'!W98</f>
        <v>49.295483418918053</v>
      </c>
      <c r="E251" s="299" t="str">
        <f>CONCATENATE("(",ROUND((D251/$H252)*100,1),")")</f>
        <v>(32.2)</v>
      </c>
      <c r="F251" s="302">
        <f>'Ind T6'!X98</f>
        <v>2.881769762623454</v>
      </c>
      <c r="G251" s="299" t="str">
        <f>CONCATENATE("(",ROUND((F251/$H252)*100,1),")")</f>
        <v>(1.9)</v>
      </c>
      <c r="H251" s="302">
        <f t="shared" ref="H251" si="196">SUM(B251,D251,F251)</f>
        <v>81.377978322420958</v>
      </c>
      <c r="I251" s="299" t="str">
        <f>CONCATENATE("(",ROUND((H251/$H252)*100,1),")")</f>
        <v>(53.1)</v>
      </c>
      <c r="K251" s="302">
        <f t="shared" ref="K251:K252" si="197">B251-B241</f>
        <v>4.5889611045879235</v>
      </c>
      <c r="L251" s="302">
        <f t="shared" ref="L251:L252" si="198">D251-D241</f>
        <v>7.2333990640442067</v>
      </c>
      <c r="M251" s="302">
        <f t="shared" ref="M251:M252" si="199">F251-F241</f>
        <v>0.48819507409272855</v>
      </c>
      <c r="N251" s="302">
        <f t="shared" ref="N251:N252" si="200">SUM(K251:M251)</f>
        <v>12.31055524272486</v>
      </c>
    </row>
    <row r="252" spans="1:14" x14ac:dyDescent="0.2">
      <c r="A252" s="282" t="s">
        <v>363</v>
      </c>
      <c r="B252" s="302">
        <f>SUM(B250:B251)</f>
        <v>63.917519355228364</v>
      </c>
      <c r="C252" s="299" t="str">
        <f>CONCATENATE("(",ROUND((B252/$H252)*100,1),")")</f>
        <v>(41.7)</v>
      </c>
      <c r="D252" s="302">
        <f>SUM(D250:D251)</f>
        <v>84.579331741133686</v>
      </c>
      <c r="E252" s="299" t="str">
        <f>CONCATENATE("(",ROUND((D252/$H252)*100,1),")")</f>
        <v>(55.2)</v>
      </c>
      <c r="F252" s="302">
        <f>SUM(F250:F251)</f>
        <v>4.794148903638094</v>
      </c>
      <c r="G252" s="299" t="str">
        <f>CONCATENATE("(",ROUND((F252/$H252)*100,1),")")</f>
        <v>(3.1)</v>
      </c>
      <c r="H252" s="302">
        <f>SUM(H250:H251)</f>
        <v>153.29100000000011</v>
      </c>
      <c r="I252" s="299" t="str">
        <f>CONCATENATE("(",ROUND((H252/$H252)*100,1),")")</f>
        <v>(100)</v>
      </c>
      <c r="K252" s="302">
        <f t="shared" si="197"/>
        <v>10.396080699113611</v>
      </c>
      <c r="L252" s="302">
        <f t="shared" si="198"/>
        <v>12.361178697266467</v>
      </c>
      <c r="M252" s="302">
        <f t="shared" si="199"/>
        <v>0.80874060361997691</v>
      </c>
      <c r="N252" s="302">
        <f t="shared" si="200"/>
        <v>23.566000000000056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4.2824970966851836</v>
      </c>
      <c r="C261" s="299" t="str">
        <f>CONCATENATE("(",ROUND((B261/$H263)*100,1),")")</f>
        <v>(28.6)</v>
      </c>
      <c r="D261" s="302">
        <f>'Ind T6'!M108</f>
        <v>1.3509546114521844</v>
      </c>
      <c r="E261" s="299" t="str">
        <f>CONCATENATE("(",ROUND((D261/$H263)*100,1),")")</f>
        <v>(9)</v>
      </c>
      <c r="F261" s="302">
        <f>'Ind T6'!N108</f>
        <v>1.5316139553322408</v>
      </c>
      <c r="G261" s="299" t="str">
        <f>CONCATENATE("(",ROUND((F261/$H263)*100,1),")")</f>
        <v>(10.2)</v>
      </c>
      <c r="H261" s="302">
        <f>SUM(B261,D261,F261)</f>
        <v>7.1650656634696093</v>
      </c>
      <c r="I261" s="299" t="str">
        <f>CONCATENATE("(",ROUND((H261/$H263)*100,1),")")</f>
        <v>(47.8)</v>
      </c>
      <c r="K261" s="302">
        <f>B266-B261</f>
        <v>-0.17525435299390679</v>
      </c>
      <c r="L261" s="302">
        <f>D266-D261</f>
        <v>1.413163732774203E-2</v>
      </c>
      <c r="M261" s="302">
        <f>F266-F261</f>
        <v>-4.487197534392684E-2</v>
      </c>
      <c r="N261" s="302">
        <f>SUM(K261:M261)</f>
        <v>-0.2059946910100916</v>
      </c>
    </row>
    <row r="262" spans="1:14" x14ac:dyDescent="0.2">
      <c r="A262" s="282" t="s">
        <v>365</v>
      </c>
      <c r="B262" s="302">
        <f>'Ind T6'!L107</f>
        <v>3.5232199748285251</v>
      </c>
      <c r="C262" s="299" t="str">
        <f>CONCATENATE("(",ROUND((B262/$H263)*100,1),")")</f>
        <v>(23.5)</v>
      </c>
      <c r="D262" s="302">
        <f>'Ind T6'!M107</f>
        <v>1.727509629375902</v>
      </c>
      <c r="E262" s="299" t="str">
        <f>CONCATENATE("(",ROUND((D262/$H263)*100,1),")")</f>
        <v>(11.5)</v>
      </c>
      <c r="F262" s="302">
        <f>'Ind T6'!N107</f>
        <v>2.5782047323259629</v>
      </c>
      <c r="G262" s="299" t="str">
        <f>CONCATENATE("(",ROUND((F262/$H263)*100,1),")")</f>
        <v>(17.2)</v>
      </c>
      <c r="H262" s="302">
        <f t="shared" ref="H262" si="201">SUM(B262,D262,F262)</f>
        <v>7.8289343365303896</v>
      </c>
      <c r="I262" s="299" t="str">
        <f>CONCATENATE("(",ROUND((H262/$H263)*100,1),")")</f>
        <v>(52.2)</v>
      </c>
      <c r="K262" s="302">
        <f t="shared" ref="K262:K263" si="202">B267-B262</f>
        <v>-0.12956980325833767</v>
      </c>
      <c r="L262" s="302">
        <f t="shared" ref="L262:L263" si="203">D267-D262</f>
        <v>-3.8492299451255318E-2</v>
      </c>
      <c r="M262" s="302">
        <f t="shared" ref="M262:M263" si="204">F267-F262</f>
        <v>-0.11894320628031485</v>
      </c>
      <c r="N262" s="302">
        <f t="shared" ref="N262:N263" si="205">SUM(K262:M262)</f>
        <v>-0.28700530898990784</v>
      </c>
    </row>
    <row r="263" spans="1:14" x14ac:dyDescent="0.2">
      <c r="A263" s="282" t="s">
        <v>363</v>
      </c>
      <c r="B263" s="302">
        <f>SUM(B261:B262)</f>
        <v>7.8057170715137083</v>
      </c>
      <c r="C263" s="299" t="str">
        <f>CONCATENATE("(",ROUND((B263/$H263)*100,1),")")</f>
        <v>(52.1)</v>
      </c>
      <c r="D263" s="302">
        <f>SUM(D261:D262)</f>
        <v>3.0784642408280867</v>
      </c>
      <c r="E263" s="299" t="str">
        <f>CONCATENATE("(",ROUND((D263/$H263)*100,1),")")</f>
        <v>(20.5)</v>
      </c>
      <c r="F263" s="302">
        <f>SUM(F261:F262)</f>
        <v>4.1098186876582039</v>
      </c>
      <c r="G263" s="299" t="str">
        <f>CONCATENATE("(",ROUND((F263/$H263)*100,1),")")</f>
        <v>(27.4)</v>
      </c>
      <c r="H263" s="302">
        <f>SUM(H261:H262)</f>
        <v>14.994</v>
      </c>
      <c r="I263" s="299" t="str">
        <f>CONCATENATE("(",ROUND((H263/$H263)*100,1),")")</f>
        <v>(100)</v>
      </c>
      <c r="K263" s="302">
        <f t="shared" si="202"/>
        <v>-0.30482415625224402</v>
      </c>
      <c r="L263" s="302">
        <f t="shared" si="203"/>
        <v>-2.436066212351351E-2</v>
      </c>
      <c r="M263" s="302">
        <f t="shared" si="204"/>
        <v>-0.16381518162424191</v>
      </c>
      <c r="N263" s="302">
        <f t="shared" si="205"/>
        <v>-0.49299999999999944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4.1072427436912768</v>
      </c>
      <c r="C266" s="299" t="str">
        <f>CONCATENATE("(",ROUND((B266/$H268)*100,1),")")</f>
        <v>(28.3)</v>
      </c>
      <c r="D266" s="302">
        <f>'Ind T6'!R108</f>
        <v>1.3650862487799265</v>
      </c>
      <c r="E266" s="299" t="str">
        <f>CONCATENATE("(",ROUND((D266/$H268)*100,1),")")</f>
        <v>(9.4)</v>
      </c>
      <c r="F266" s="302">
        <f>'Ind T6'!S108</f>
        <v>1.4867419799883139</v>
      </c>
      <c r="G266" s="299" t="str">
        <f>CONCATENATE("(",ROUND((F266/$H268)*100,1),")")</f>
        <v>(10.3)</v>
      </c>
      <c r="H266" s="302">
        <f>SUM(B266,D266,F266)</f>
        <v>6.959070972459517</v>
      </c>
      <c r="I266" s="299" t="str">
        <f>CONCATENATE("(",ROUND((H266/$H268)*100,1),")")</f>
        <v>(48)</v>
      </c>
      <c r="K266" s="302">
        <f>B271-B266</f>
        <v>-0.11298478574547577</v>
      </c>
      <c r="L266" s="302">
        <f>D271-D266</f>
        <v>6.5573065446687062E-2</v>
      </c>
      <c r="M266" s="302">
        <f>F271-F266</f>
        <v>-1.1625091506614726E-2</v>
      </c>
      <c r="N266" s="302">
        <f>SUM(K266:M266)</f>
        <v>-5.9036811805403433E-2</v>
      </c>
    </row>
    <row r="267" spans="1:14" x14ac:dyDescent="0.2">
      <c r="A267" s="282" t="s">
        <v>365</v>
      </c>
      <c r="B267" s="302">
        <f>'Ind T6'!Q107</f>
        <v>3.3936501715701874</v>
      </c>
      <c r="C267" s="299" t="str">
        <f>CONCATENATE("(",ROUND((B267/$H268)*100,1),")")</f>
        <v>(23.4)</v>
      </c>
      <c r="D267" s="302">
        <f>'Ind T6'!R107</f>
        <v>1.6890173299246467</v>
      </c>
      <c r="E267" s="299" t="str">
        <f>CONCATENATE("(",ROUND((D267/$H268)*100,1),")")</f>
        <v>(11.6)</v>
      </c>
      <c r="F267" s="302">
        <f>'Ind T6'!S107</f>
        <v>2.4592615260456481</v>
      </c>
      <c r="G267" s="299" t="str">
        <f>CONCATENATE("(",ROUND((F267/$H268)*100,1),")")</f>
        <v>(17)</v>
      </c>
      <c r="H267" s="302">
        <f t="shared" ref="H267" si="206">SUM(B267,D267,F267)</f>
        <v>7.5419290275404816</v>
      </c>
      <c r="I267" s="299" t="str">
        <f>CONCATENATE("(",ROUND((H267/$H268)*100,1),")")</f>
        <v>(52)</v>
      </c>
      <c r="K267" s="302">
        <f t="shared" ref="K267:K268" si="207">B272-B267</f>
        <v>-2.9815191996466872E-2</v>
      </c>
      <c r="L267" s="302">
        <f t="shared" ref="L267:L268" si="208">D272-D267</f>
        <v>-2.5137954264736306E-2</v>
      </c>
      <c r="M267" s="302">
        <f t="shared" ref="M267:M268" si="209">F272-F267</f>
        <v>-0.14601004193338651</v>
      </c>
      <c r="N267" s="302">
        <f t="shared" ref="N267:N268" si="210">SUM(K267:M267)</f>
        <v>-0.20096318819458969</v>
      </c>
    </row>
    <row r="268" spans="1:14" x14ac:dyDescent="0.2">
      <c r="A268" s="282" t="s">
        <v>363</v>
      </c>
      <c r="B268" s="302">
        <f>SUM(B266:B267)</f>
        <v>7.5008929152614643</v>
      </c>
      <c r="C268" s="299" t="str">
        <f>CONCATENATE("(",ROUND((B268/$H268)*100,1),")")</f>
        <v>(51.7)</v>
      </c>
      <c r="D268" s="302">
        <f>SUM(D266:D267)</f>
        <v>3.0541035787045732</v>
      </c>
      <c r="E268" s="299" t="str">
        <f>CONCATENATE("(",ROUND((D268/$H268)*100,1),")")</f>
        <v>(21.1)</v>
      </c>
      <c r="F268" s="302">
        <f>SUM(F266:F267)</f>
        <v>3.946003506033962</v>
      </c>
      <c r="G268" s="299" t="str">
        <f>CONCATENATE("(",ROUND((F268/$H268)*100,1),")")</f>
        <v>(27.2)</v>
      </c>
      <c r="H268" s="302">
        <f>SUM(H266:H267)</f>
        <v>14.500999999999998</v>
      </c>
      <c r="I268" s="299" t="str">
        <f>CONCATENATE("(",ROUND((H268/$H268)*100,1),")")</f>
        <v>(100)</v>
      </c>
      <c r="K268" s="302">
        <f t="shared" si="207"/>
        <v>-0.14279997774194264</v>
      </c>
      <c r="L268" s="302">
        <f t="shared" si="208"/>
        <v>4.0435111181950756E-2</v>
      </c>
      <c r="M268" s="302">
        <f t="shared" si="209"/>
        <v>-0.15763513344000124</v>
      </c>
      <c r="N268" s="302">
        <f t="shared" si="210"/>
        <v>-0.25999999999999313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3.9942579579458011</v>
      </c>
      <c r="C271" s="299" t="str">
        <f>CONCATENATE("(",ROUND((B271/$H273)*100,1),")")</f>
        <v>(28)</v>
      </c>
      <c r="D271" s="302">
        <f>'Ind T6'!W108</f>
        <v>1.4306593142266135</v>
      </c>
      <c r="E271" s="299" t="str">
        <f>CONCATENATE("(",ROUND((D271/$H273)*100,1),")")</f>
        <v>(10)</v>
      </c>
      <c r="F271" s="302">
        <f>'Ind T6'!X108</f>
        <v>1.4751168884816992</v>
      </c>
      <c r="G271" s="299" t="str">
        <f>CONCATENATE("(",ROUND((F271/$H273)*100,1),")")</f>
        <v>(10.4)</v>
      </c>
      <c r="H271" s="302">
        <f>SUM(B271,D271,F271)</f>
        <v>6.9000341606541138</v>
      </c>
      <c r="I271" s="299" t="str">
        <f>CONCATENATE("(",ROUND((H271/$H273)*100,1),")")</f>
        <v>(48.5)</v>
      </c>
      <c r="K271" s="302">
        <f>B271-B261</f>
        <v>-0.28823913873938256</v>
      </c>
      <c r="L271" s="302">
        <f>D271-D261</f>
        <v>7.9704702774429093E-2</v>
      </c>
      <c r="M271" s="302">
        <f>F271-F261</f>
        <v>-5.6497066850541566E-2</v>
      </c>
      <c r="N271" s="302">
        <f>SUM(K271:M271)</f>
        <v>-0.26503150281549503</v>
      </c>
    </row>
    <row r="272" spans="1:14" x14ac:dyDescent="0.2">
      <c r="A272" s="282" t="s">
        <v>365</v>
      </c>
      <c r="B272" s="302">
        <f>'Ind T6'!V107</f>
        <v>3.3638349795737206</v>
      </c>
      <c r="C272" s="299" t="str">
        <f>CONCATENATE("(",ROUND((B272/$H273)*100,1),")")</f>
        <v>(23.6)</v>
      </c>
      <c r="D272" s="302">
        <f>'Ind T6'!W107</f>
        <v>1.6638793756599104</v>
      </c>
      <c r="E272" s="299" t="str">
        <f>CONCATENATE("(",ROUND((D272/$H273)*100,1),")")</f>
        <v>(11.7)</v>
      </c>
      <c r="F272" s="302">
        <f>'Ind T6'!X107</f>
        <v>2.3132514841122616</v>
      </c>
      <c r="G272" s="299" t="str">
        <f>CONCATENATE("(",ROUND((F272/$H273)*100,1),")")</f>
        <v>(16.2)</v>
      </c>
      <c r="H272" s="302">
        <f t="shared" ref="H272" si="211">SUM(B272,D272,F272)</f>
        <v>7.3409658393458921</v>
      </c>
      <c r="I272" s="299" t="str">
        <f>CONCATENATE("(",ROUND((H272/$H273)*100,1),")")</f>
        <v>(51.5)</v>
      </c>
      <c r="K272" s="302">
        <f t="shared" ref="K272:K273" si="212">B272-B262</f>
        <v>-0.15938499525480454</v>
      </c>
      <c r="L272" s="302">
        <f t="shared" ref="L272:L273" si="213">D272-D262</f>
        <v>-6.3630253715991625E-2</v>
      </c>
      <c r="M272" s="302">
        <f t="shared" ref="M272:M273" si="214">F272-F262</f>
        <v>-0.26495324821370136</v>
      </c>
      <c r="N272" s="302">
        <f t="shared" ref="N272:N273" si="215">SUM(K272:M272)</f>
        <v>-0.48796849718449753</v>
      </c>
    </row>
    <row r="273" spans="1:14" x14ac:dyDescent="0.2">
      <c r="A273" s="282" t="s">
        <v>363</v>
      </c>
      <c r="B273" s="302">
        <f>SUM(B271:B272)</f>
        <v>7.3580929375195216</v>
      </c>
      <c r="C273" s="299" t="str">
        <f>CONCATENATE("(",ROUND((B273/$H273)*100,1),")")</f>
        <v>(51.7)</v>
      </c>
      <c r="D273" s="302">
        <f>SUM(D271:D272)</f>
        <v>3.0945386898865239</v>
      </c>
      <c r="E273" s="299" t="str">
        <f>CONCATENATE("(",ROUND((D273/$H273)*100,1),")")</f>
        <v>(21.7)</v>
      </c>
      <c r="F273" s="302">
        <f>SUM(F271:F272)</f>
        <v>3.7883683725939608</v>
      </c>
      <c r="G273" s="299" t="str">
        <f>CONCATENATE("(",ROUND((F273/$H273)*100,1),")")</f>
        <v>(26.6)</v>
      </c>
      <c r="H273" s="302">
        <f>SUM(H271:H272)</f>
        <v>14.241000000000007</v>
      </c>
      <c r="I273" s="299" t="str">
        <f>CONCATENATE("(",ROUND((H273/$H273)*100,1),")")</f>
        <v>(100)</v>
      </c>
      <c r="K273" s="302">
        <f t="shared" si="212"/>
        <v>-0.44762413399418666</v>
      </c>
      <c r="L273" s="302">
        <f t="shared" si="213"/>
        <v>1.6074449058437246E-2</v>
      </c>
      <c r="M273" s="302">
        <f t="shared" si="214"/>
        <v>-0.32145031506424315</v>
      </c>
      <c r="N273" s="302">
        <f t="shared" si="215"/>
        <v>-0.75299999999999256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24.652267861756599</v>
      </c>
      <c r="C282" s="299" t="str">
        <f>CONCATENATE("(",ROUND((B282/$H284)*100,1),")")</f>
        <v>(59)</v>
      </c>
      <c r="D282" s="302">
        <f>'Ind T6'!M117</f>
        <v>1.8637387134795815</v>
      </c>
      <c r="E282" s="299" t="str">
        <f>CONCATENATE("(",ROUND((D282/$H284)*100,1),")")</f>
        <v>(4.5)</v>
      </c>
      <c r="F282" s="302">
        <f>'Ind T6'!N117</f>
        <v>3.2165568583647737</v>
      </c>
      <c r="G282" s="299" t="str">
        <f>CONCATENATE("(",ROUND((F282/$H284)*100,1),")")</f>
        <v>(7.7)</v>
      </c>
      <c r="H282" s="302">
        <f>SUM(B282,D282,F282)</f>
        <v>29.732563433600951</v>
      </c>
      <c r="I282" s="299" t="str">
        <f>CONCATENATE("(",ROUND((H282/$H284)*100,1),")")</f>
        <v>(71.2)</v>
      </c>
      <c r="K282" s="302">
        <f>B287-B282</f>
        <v>1.5557046681111721</v>
      </c>
      <c r="L282" s="302">
        <f>D287-D282</f>
        <v>0.14766171728012423</v>
      </c>
      <c r="M282" s="302">
        <f>F287-F282</f>
        <v>0.30743337562115292</v>
      </c>
      <c r="N282" s="302">
        <f>SUM(K282:M282)</f>
        <v>2.0107997610124491</v>
      </c>
    </row>
    <row r="283" spans="1:14" x14ac:dyDescent="0.2">
      <c r="A283" s="282" t="s">
        <v>365</v>
      </c>
      <c r="B283" s="302">
        <f>'Ind T6'!L116</f>
        <v>8.549509309325364</v>
      </c>
      <c r="C283" s="299" t="str">
        <f>CONCATENATE("(",ROUND((B283/$H284)*100,1),")")</f>
        <v>(20.5)</v>
      </c>
      <c r="D283" s="302">
        <f>'Ind T6'!M116</f>
        <v>2.2793435107085824</v>
      </c>
      <c r="E283" s="299" t="str">
        <f>CONCATENATE("(",ROUND((D283/$H284)*100,1),")")</f>
        <v>(5.5)</v>
      </c>
      <c r="F283" s="302">
        <f>'Ind T6'!N116</f>
        <v>1.2215837463651342</v>
      </c>
      <c r="G283" s="299" t="str">
        <f>CONCATENATE("(",ROUND((F283/$H284)*100,1),")")</f>
        <v>(2.9)</v>
      </c>
      <c r="H283" s="302">
        <f t="shared" ref="H283" si="216">SUM(B283,D283,F283)</f>
        <v>12.05043656639908</v>
      </c>
      <c r="I283" s="299" t="str">
        <f>CONCATENATE("(",ROUND((H283/$H284)*100,1),")")</f>
        <v>(28.8)</v>
      </c>
      <c r="K283" s="302">
        <f t="shared" ref="K283:K284" si="217">B288-B283</f>
        <v>0.81999940909196667</v>
      </c>
      <c r="L283" s="302">
        <f t="shared" ref="L283:L284" si="218">D288-D283</f>
        <v>0.12801283104004479</v>
      </c>
      <c r="M283" s="302">
        <f t="shared" ref="M283:M284" si="219">F288-F283</f>
        <v>0.10718799885554264</v>
      </c>
      <c r="N283" s="302">
        <f t="shared" ref="N283:N284" si="220">SUM(K283:M283)</f>
        <v>1.0552002389875541</v>
      </c>
    </row>
    <row r="284" spans="1:14" x14ac:dyDescent="0.2">
      <c r="A284" s="282" t="s">
        <v>363</v>
      </c>
      <c r="B284" s="302">
        <f>SUM(B282:B283)</f>
        <v>33.201777171081964</v>
      </c>
      <c r="C284" s="299" t="str">
        <f>CONCATENATE("(",ROUND((B284/$H284)*100,1),")")</f>
        <v>(79.5)</v>
      </c>
      <c r="D284" s="302">
        <f>SUM(D282:D283)</f>
        <v>4.1430822241881637</v>
      </c>
      <c r="E284" s="299" t="str">
        <f>CONCATENATE("(",ROUND((D284/$H284)*100,1),")")</f>
        <v>(9.9)</v>
      </c>
      <c r="F284" s="302">
        <f>SUM(F282:F283)</f>
        <v>4.4381406047299077</v>
      </c>
      <c r="G284" s="299" t="str">
        <f>CONCATENATE("(",ROUND((F284/$H284)*100,1),")")</f>
        <v>(10.6)</v>
      </c>
      <c r="H284" s="302">
        <f>SUM(H282:H283)</f>
        <v>41.78300000000003</v>
      </c>
      <c r="I284" s="299" t="str">
        <f>CONCATENATE("(",ROUND((H284/$H284)*100,1),")")</f>
        <v>(100)</v>
      </c>
      <c r="K284" s="302">
        <f t="shared" si="217"/>
        <v>2.3757040772031388</v>
      </c>
      <c r="L284" s="302">
        <f t="shared" si="218"/>
        <v>0.27567454832016924</v>
      </c>
      <c r="M284" s="302">
        <f t="shared" si="219"/>
        <v>0.41462137447669534</v>
      </c>
      <c r="N284" s="302">
        <f t="shared" si="220"/>
        <v>3.0660000000000034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26.207972529867771</v>
      </c>
      <c r="C287" s="299" t="str">
        <f>CONCATENATE("(",ROUND((B287/$H289)*100,1),")")</f>
        <v>(58.4)</v>
      </c>
      <c r="D287" s="302">
        <f>'Ind T6'!R117</f>
        <v>2.0114004307597058</v>
      </c>
      <c r="E287" s="299" t="str">
        <f>CONCATENATE("(",ROUND((D287/$H289)*100,1),")")</f>
        <v>(4.5)</v>
      </c>
      <c r="F287" s="302">
        <f>'Ind T6'!S117</f>
        <v>3.5239902339859266</v>
      </c>
      <c r="G287" s="299" t="str">
        <f>CONCATENATE("(",ROUND((F287/$H289)*100,1),")")</f>
        <v>(7.9)</v>
      </c>
      <c r="H287" s="302">
        <f>SUM(B287,D287,F287)</f>
        <v>31.743363194613405</v>
      </c>
      <c r="I287" s="299" t="str">
        <f>CONCATENATE("(",ROUND((H287/$H289)*100,1),")")</f>
        <v>(70.8)</v>
      </c>
      <c r="K287" s="302">
        <f>B292-B287</f>
        <v>1.7761733262640433</v>
      </c>
      <c r="L287" s="302">
        <f>D292-D287</f>
        <v>0.17682705089231199</v>
      </c>
      <c r="M287" s="302">
        <f>F292-F287</f>
        <v>0.36465978471935889</v>
      </c>
      <c r="N287" s="302">
        <f>SUM(K287:M287)</f>
        <v>2.3176601618757142</v>
      </c>
    </row>
    <row r="288" spans="1:14" x14ac:dyDescent="0.2">
      <c r="A288" s="282" t="s">
        <v>365</v>
      </c>
      <c r="B288" s="302">
        <f>'Ind T6'!Q116</f>
        <v>9.3695087184173307</v>
      </c>
      <c r="C288" s="299" t="str">
        <f>CONCATENATE("(",ROUND((B288/$H289)*100,1),")")</f>
        <v>(20.9)</v>
      </c>
      <c r="D288" s="302">
        <f>'Ind T6'!R116</f>
        <v>2.4073563417486272</v>
      </c>
      <c r="E288" s="299" t="str">
        <f>CONCATENATE("(",ROUND((D288/$H289)*100,1),")")</f>
        <v>(5.4)</v>
      </c>
      <c r="F288" s="302">
        <f>'Ind T6'!S116</f>
        <v>1.3287717452206769</v>
      </c>
      <c r="G288" s="299" t="str">
        <f>CONCATENATE("(",ROUND((F288/$H289)*100,1),")")</f>
        <v>(3)</v>
      </c>
      <c r="H288" s="302">
        <f t="shared" ref="H288" si="221">SUM(B288,D288,F288)</f>
        <v>13.105636805386634</v>
      </c>
      <c r="I288" s="299" t="str">
        <f>CONCATENATE("(",ROUND((H288/$H289)*100,1),")")</f>
        <v>(29.2)</v>
      </c>
      <c r="K288" s="302">
        <f t="shared" ref="K288:K289" si="222">B293-B288</f>
        <v>1.1791439345183061</v>
      </c>
      <c r="L288" s="302">
        <f t="shared" ref="L288:L289" si="223">D293-D288</f>
        <v>0.10268450805794593</v>
      </c>
      <c r="M288" s="302">
        <f t="shared" ref="M288:M289" si="224">F293-F288</f>
        <v>0.11051139554799816</v>
      </c>
      <c r="N288" s="302">
        <f t="shared" ref="N288:N289" si="225">SUM(K288:M288)</f>
        <v>1.3923398381242502</v>
      </c>
    </row>
    <row r="289" spans="1:14" x14ac:dyDescent="0.2">
      <c r="A289" s="282" t="s">
        <v>363</v>
      </c>
      <c r="B289" s="302">
        <f>SUM(B287:B288)</f>
        <v>35.577481248285103</v>
      </c>
      <c r="C289" s="299" t="str">
        <f>CONCATENATE("(",ROUND((B289/$H289)*100,1),")")</f>
        <v>(79.3)</v>
      </c>
      <c r="D289" s="302">
        <f>SUM(D287:D288)</f>
        <v>4.418756772508333</v>
      </c>
      <c r="E289" s="299" t="str">
        <f>CONCATENATE("(",ROUND((D289/$H289)*100,1),")")</f>
        <v>(9.9)</v>
      </c>
      <c r="F289" s="302">
        <f>SUM(F287:F288)</f>
        <v>4.852761979206603</v>
      </c>
      <c r="G289" s="299" t="str">
        <f>CONCATENATE("(",ROUND((F289/$H289)*100,1),")")</f>
        <v>(10.8)</v>
      </c>
      <c r="H289" s="302">
        <f>SUM(H287:H288)</f>
        <v>44.849000000000039</v>
      </c>
      <c r="I289" s="299" t="str">
        <f>CONCATENATE("(",ROUND((H289/$H289)*100,1),")")</f>
        <v>(100)</v>
      </c>
      <c r="K289" s="302">
        <f t="shared" si="222"/>
        <v>2.9553172607823441</v>
      </c>
      <c r="L289" s="302">
        <f t="shared" si="223"/>
        <v>0.27951155895025792</v>
      </c>
      <c r="M289" s="302">
        <f t="shared" si="224"/>
        <v>0.47517118026735794</v>
      </c>
      <c r="N289" s="302">
        <f t="shared" si="225"/>
        <v>3.70999999999996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27.984145856131814</v>
      </c>
      <c r="C292" s="299" t="str">
        <f>CONCATENATE("(",ROUND((B292/$H294)*100,1),")")</f>
        <v>(57.6)</v>
      </c>
      <c r="D292" s="302">
        <f>'Ind T6'!W117</f>
        <v>2.1882274816520177</v>
      </c>
      <c r="E292" s="299" t="str">
        <f>CONCATENATE("(",ROUND((D292/$H294)*100,1),")")</f>
        <v>(4.5)</v>
      </c>
      <c r="F292" s="302">
        <f>'Ind T6'!X117</f>
        <v>3.8886500187052855</v>
      </c>
      <c r="G292" s="299" t="str">
        <f>CONCATENATE("(",ROUND((F292/$H294)*100,1),")")</f>
        <v>(8)</v>
      </c>
      <c r="H292" s="302">
        <f>SUM(B292,D292,F292)</f>
        <v>34.061023356489116</v>
      </c>
      <c r="I292" s="299" t="str">
        <f>CONCATENATE("(",ROUND((H292/$H294)*100,1),")")</f>
        <v>(70.1)</v>
      </c>
      <c r="K292" s="302">
        <f>B292-B282</f>
        <v>3.3318779943752155</v>
      </c>
      <c r="L292" s="302">
        <f>D292-D282</f>
        <v>0.32448876817243621</v>
      </c>
      <c r="M292" s="302">
        <f>F292-F282</f>
        <v>0.67209316034051181</v>
      </c>
      <c r="N292" s="302">
        <f>SUM(K292:M292)</f>
        <v>4.3284599228881637</v>
      </c>
    </row>
    <row r="293" spans="1:14" x14ac:dyDescent="0.2">
      <c r="A293" s="282" t="s">
        <v>365</v>
      </c>
      <c r="B293" s="302">
        <f>'Ind T6'!V116</f>
        <v>10.548652652935637</v>
      </c>
      <c r="C293" s="299" t="str">
        <f>CONCATENATE("(",ROUND((B293/$H294)*100,1),")")</f>
        <v>(21.7)</v>
      </c>
      <c r="D293" s="302">
        <f>'Ind T6'!W116</f>
        <v>2.5100408498065732</v>
      </c>
      <c r="E293" s="299" t="str">
        <f>CONCATENATE("(",ROUND((D293/$H294)*100,1),")")</f>
        <v>(5.2)</v>
      </c>
      <c r="F293" s="302">
        <f>'Ind T6'!X116</f>
        <v>1.439283140768675</v>
      </c>
      <c r="G293" s="299" t="str">
        <f>CONCATENATE("(",ROUND((F293/$H294)*100,1),")")</f>
        <v>(3)</v>
      </c>
      <c r="H293" s="302">
        <f t="shared" ref="H293" si="226">SUM(B293,D293,F293)</f>
        <v>14.497976643510885</v>
      </c>
      <c r="I293" s="299" t="str">
        <f>CONCATENATE("(",ROUND((H293/$H294)*100,1),")")</f>
        <v>(29.9)</v>
      </c>
      <c r="K293" s="302">
        <f t="shared" ref="K293:K294" si="227">B293-B283</f>
        <v>1.9991433436102728</v>
      </c>
      <c r="L293" s="302">
        <f t="shared" ref="L293:L294" si="228">D293-D283</f>
        <v>0.23069733909799073</v>
      </c>
      <c r="M293" s="302">
        <f t="shared" ref="M293:M294" si="229">F293-F283</f>
        <v>0.2176993944035408</v>
      </c>
      <c r="N293" s="302">
        <f t="shared" ref="N293:N294" si="230">SUM(K293:M293)</f>
        <v>2.4475400771118041</v>
      </c>
    </row>
    <row r="294" spans="1:14" x14ac:dyDescent="0.2">
      <c r="A294" s="282" t="s">
        <v>363</v>
      </c>
      <c r="B294" s="302">
        <f>SUM(B292:B293)</f>
        <v>38.532798509067447</v>
      </c>
      <c r="C294" s="299" t="str">
        <f>CONCATENATE("(",ROUND((B294/$H294)*100,1),")")</f>
        <v>(79.4)</v>
      </c>
      <c r="D294" s="302">
        <f>SUM(D292:D293)</f>
        <v>4.6982683314585909</v>
      </c>
      <c r="E294" s="299" t="str">
        <f>CONCATENATE("(",ROUND((D294/$H294)*100,1),")")</f>
        <v>(9.7)</v>
      </c>
      <c r="F294" s="302">
        <f>SUM(F292:F293)</f>
        <v>5.327933159473961</v>
      </c>
      <c r="G294" s="299" t="str">
        <f>CONCATENATE("(",ROUND((F294/$H294)*100,1),")")</f>
        <v>(11)</v>
      </c>
      <c r="H294" s="302">
        <f>SUM(H292:H293)</f>
        <v>48.558999999999997</v>
      </c>
      <c r="I294" s="299" t="str">
        <f>CONCATENATE("(",ROUND((H294/$H294)*100,1),")")</f>
        <v>(100)</v>
      </c>
      <c r="K294" s="302">
        <f t="shared" si="227"/>
        <v>5.3310213379854829</v>
      </c>
      <c r="L294" s="302">
        <f t="shared" si="228"/>
        <v>0.55518610727042716</v>
      </c>
      <c r="M294" s="302">
        <f t="shared" si="229"/>
        <v>0.88979255474405328</v>
      </c>
      <c r="N294" s="302">
        <f t="shared" si="230"/>
        <v>6.7759999999999634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20.839457277184618</v>
      </c>
      <c r="C303" s="299" t="str">
        <f>CONCATENATE("(",ROUND((B303/$H305)*100,1),")")</f>
        <v>(42.3)</v>
      </c>
      <c r="D303" s="302">
        <f>'Ind T6'!M126</f>
        <v>0.89804976948137161</v>
      </c>
      <c r="E303" s="299" t="str">
        <f>CONCATENATE("(",ROUND((D303/$H305)*100,1),")")</f>
        <v>(1.8)</v>
      </c>
      <c r="F303" s="302">
        <f>'Ind T6'!N126</f>
        <v>4.5725447933940124</v>
      </c>
      <c r="G303" s="299" t="str">
        <f>CONCATENATE("(",ROUND((F303/$H305)*100,1),")")</f>
        <v>(9.3)</v>
      </c>
      <c r="H303" s="302">
        <f>SUM(B303,D303,F303)</f>
        <v>26.310051840060002</v>
      </c>
      <c r="I303" s="299" t="str">
        <f>CONCATENATE("(",ROUND((H303/$H305)*100,1),")")</f>
        <v>(53.4)</v>
      </c>
      <c r="K303" s="302">
        <f>B308-B303</f>
        <v>-0.78348025107556296</v>
      </c>
      <c r="L303" s="302">
        <f>D308-D303</f>
        <v>2.447212666660592E-3</v>
      </c>
      <c r="M303" s="302">
        <f>F308-F303</f>
        <v>4.8703492471265264E-2</v>
      </c>
      <c r="N303" s="302">
        <f>SUM(K303:M303)</f>
        <v>-0.73232954593763711</v>
      </c>
    </row>
    <row r="304" spans="1:14" x14ac:dyDescent="0.2">
      <c r="A304" s="282" t="s">
        <v>365</v>
      </c>
      <c r="B304" s="302">
        <f>'Ind T6'!L125</f>
        <v>17.174443353034537</v>
      </c>
      <c r="C304" s="299" t="str">
        <f>CONCATENATE("(",ROUND((B304/$H305)*100,1),")")</f>
        <v>(34.9)</v>
      </c>
      <c r="D304" s="302">
        <f>'Ind T6'!M125</f>
        <v>4.8399118066564677</v>
      </c>
      <c r="E304" s="299" t="str">
        <f>CONCATENATE("(",ROUND((D304/$H305)*100,1),")")</f>
        <v>(9.8)</v>
      </c>
      <c r="F304" s="302">
        <f>'Ind T6'!N125</f>
        <v>0.94659300024895021</v>
      </c>
      <c r="G304" s="299" t="str">
        <f>CONCATENATE("(",ROUND((F304/$H305)*100,1),")")</f>
        <v>(1.9)</v>
      </c>
      <c r="H304" s="302">
        <f t="shared" ref="H304" si="231">SUM(B304,D304,F304)</f>
        <v>22.960948159939953</v>
      </c>
      <c r="I304" s="299" t="str">
        <f>CONCATENATE("(",ROUND((H304/$H305)*100,1),")")</f>
        <v>(46.6)</v>
      </c>
      <c r="K304" s="302">
        <f t="shared" ref="K304:K305" si="232">B309-B304</f>
        <v>-0.71556842011721855</v>
      </c>
      <c r="L304" s="302">
        <f t="shared" ref="L304:L305" si="233">D309-D304</f>
        <v>-0.25136103242589147</v>
      </c>
      <c r="M304" s="302">
        <f t="shared" ref="M304:M305" si="234">F309-F304</f>
        <v>1.2589984808030197E-3</v>
      </c>
      <c r="N304" s="302">
        <f t="shared" ref="N304:N305" si="235">SUM(K304:M304)</f>
        <v>-0.965670454062307</v>
      </c>
    </row>
    <row r="305" spans="1:14" x14ac:dyDescent="0.2">
      <c r="A305" s="282" t="s">
        <v>363</v>
      </c>
      <c r="B305" s="302">
        <f>SUM(B303:B304)</f>
        <v>38.013900630219155</v>
      </c>
      <c r="C305" s="299" t="str">
        <f>CONCATENATE("(",ROUND((B305/$H305)*100,1),")")</f>
        <v>(77.2)</v>
      </c>
      <c r="D305" s="302">
        <f>SUM(D303:D304)</f>
        <v>5.7379615761378391</v>
      </c>
      <c r="E305" s="299" t="str">
        <f>CONCATENATE("(",ROUND((D305/$H305)*100,1),")")</f>
        <v>(11.6)</v>
      </c>
      <c r="F305" s="302">
        <f>SUM(F303:F304)</f>
        <v>5.5191377936429626</v>
      </c>
      <c r="G305" s="299" t="str">
        <f>CONCATENATE("(",ROUND((F305/$H305)*100,1),")")</f>
        <v>(11.2)</v>
      </c>
      <c r="H305" s="302">
        <f>SUM(H303:H304)</f>
        <v>49.270999999999958</v>
      </c>
      <c r="I305" s="299" t="str">
        <f>CONCATENATE("(",ROUND((H305/$H305)*100,1),")")</f>
        <v>(100)</v>
      </c>
      <c r="K305" s="302">
        <f t="shared" si="232"/>
        <v>-1.4990486711927815</v>
      </c>
      <c r="L305" s="302">
        <f t="shared" si="233"/>
        <v>-0.24891381975923021</v>
      </c>
      <c r="M305" s="302">
        <f t="shared" si="234"/>
        <v>4.9962490952068173E-2</v>
      </c>
      <c r="N305" s="302">
        <f t="shared" si="235"/>
        <v>-1.6979999999999436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20.055977026109055</v>
      </c>
      <c r="C308" s="299" t="str">
        <f>CONCATENATE("(",ROUND((B308/$H310)*100,1),")")</f>
        <v>(42.2)</v>
      </c>
      <c r="D308" s="302">
        <f>'Ind T6'!R126</f>
        <v>0.9004969821480322</v>
      </c>
      <c r="E308" s="299" t="str">
        <f>CONCATENATE("(",ROUND((D308/$H310)*100,1),")")</f>
        <v>(1.9)</v>
      </c>
      <c r="F308" s="302">
        <f>'Ind T6'!S126</f>
        <v>4.6212482858652777</v>
      </c>
      <c r="G308" s="299" t="str">
        <f>CONCATENATE("(",ROUND((F308/$H310)*100,1),")")</f>
        <v>(9.7)</v>
      </c>
      <c r="H308" s="302">
        <f>SUM(B308,D308,F308)</f>
        <v>25.577722294122363</v>
      </c>
      <c r="I308" s="299" t="str">
        <f>CONCATENATE("(",ROUND((H308/$H310)*100,1),")")</f>
        <v>(53.8)</v>
      </c>
      <c r="K308" s="302">
        <f>B313-B308</f>
        <v>-1.9223836850858085</v>
      </c>
      <c r="L308" s="302">
        <f>D313-D308</f>
        <v>-3.0554381569534939E-2</v>
      </c>
      <c r="M308" s="302">
        <f>F313-F308</f>
        <v>-0.27449050192177449</v>
      </c>
      <c r="N308" s="302">
        <f>SUM(K308:M308)</f>
        <v>-2.227428568577118</v>
      </c>
    </row>
    <row r="309" spans="1:14" x14ac:dyDescent="0.2">
      <c r="A309" s="282" t="s">
        <v>365</v>
      </c>
      <c r="B309" s="302">
        <f>'Ind T6'!Q125</f>
        <v>16.458874932917318</v>
      </c>
      <c r="C309" s="299" t="str">
        <f>CONCATENATE("(",ROUND((B309/$H310)*100,1),")")</f>
        <v>(34.6)</v>
      </c>
      <c r="D309" s="302">
        <f>'Ind T6'!R125</f>
        <v>4.5885507742305762</v>
      </c>
      <c r="E309" s="299" t="str">
        <f>CONCATENATE("(",ROUND((D309/$H310)*100,1),")")</f>
        <v>(9.6)</v>
      </c>
      <c r="F309" s="302">
        <f>'Ind T6'!S125</f>
        <v>0.94785199872975323</v>
      </c>
      <c r="G309" s="299" t="str">
        <f>CONCATENATE("(",ROUND((F309/$H310)*100,1),")")</f>
        <v>(2)</v>
      </c>
      <c r="H309" s="302">
        <f t="shared" ref="H309" si="236">SUM(B309,D309,F309)</f>
        <v>21.995277705877648</v>
      </c>
      <c r="I309" s="299" t="str">
        <f>CONCATENATE("(",ROUND((H309/$H310)*100,1),")")</f>
        <v>(46.2)</v>
      </c>
      <c r="K309" s="302">
        <f t="shared" ref="K309:K310" si="237">B314-B309</f>
        <v>-1.6255224375949062</v>
      </c>
      <c r="L309" s="302">
        <f t="shared" ref="L309:L310" si="238">D314-D309</f>
        <v>-0.49113959565748466</v>
      </c>
      <c r="M309" s="302">
        <f t="shared" ref="M309:M310" si="239">F314-F309</f>
        <v>-7.7909398170536215E-2</v>
      </c>
      <c r="N309" s="302">
        <f t="shared" ref="N309:N310" si="240">SUM(K309:M309)</f>
        <v>-2.194571431422927</v>
      </c>
    </row>
    <row r="310" spans="1:14" x14ac:dyDescent="0.2">
      <c r="A310" s="282" t="s">
        <v>363</v>
      </c>
      <c r="B310" s="302">
        <f>SUM(B308:B309)</f>
        <v>36.514851959026373</v>
      </c>
      <c r="C310" s="299" t="str">
        <f>CONCATENATE("(",ROUND((B310/$H310)*100,1),")")</f>
        <v>(76.8)</v>
      </c>
      <c r="D310" s="302">
        <f>SUM(D308:D309)</f>
        <v>5.4890477563786089</v>
      </c>
      <c r="E310" s="299" t="str">
        <f>CONCATENATE("(",ROUND((D310/$H310)*100,1),")")</f>
        <v>(11.5)</v>
      </c>
      <c r="F310" s="302">
        <f>SUM(F308:F309)</f>
        <v>5.5691002845950308</v>
      </c>
      <c r="G310" s="299" t="str">
        <f>CONCATENATE("(",ROUND((F310/$H310)*100,1),")")</f>
        <v>(11.7)</v>
      </c>
      <c r="H310" s="302">
        <f>SUM(H308:H309)</f>
        <v>47.573000000000008</v>
      </c>
      <c r="I310" s="299" t="str">
        <f>CONCATENATE("(",ROUND((H310/$H310)*100,1),")")</f>
        <v>(100)</v>
      </c>
      <c r="K310" s="302">
        <f t="shared" si="237"/>
        <v>-3.5479061226807147</v>
      </c>
      <c r="L310" s="302">
        <f t="shared" si="238"/>
        <v>-0.52169397722702016</v>
      </c>
      <c r="M310" s="302">
        <f t="shared" si="239"/>
        <v>-0.35239990009231015</v>
      </c>
      <c r="N310" s="302">
        <f t="shared" si="240"/>
        <v>-4.422000000000045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18.133593341023246</v>
      </c>
      <c r="C313" s="299" t="str">
        <f>CONCATENATE("(",ROUND((B313/$H315)*100,1),")")</f>
        <v>(42)</v>
      </c>
      <c r="D313" s="302">
        <f>'Ind T6'!W126</f>
        <v>0.86994260057849726</v>
      </c>
      <c r="E313" s="299" t="str">
        <f>CONCATENATE("(",ROUND((D313/$H315)*100,1),")")</f>
        <v>(2)</v>
      </c>
      <c r="F313" s="302">
        <f>'Ind T6'!X126</f>
        <v>4.3467577839435032</v>
      </c>
      <c r="G313" s="299" t="str">
        <f>CONCATENATE("(",ROUND((F313/$H315)*100,1),")")</f>
        <v>(10.1)</v>
      </c>
      <c r="H313" s="302">
        <f>SUM(B313,D313,F313)</f>
        <v>23.350293725545246</v>
      </c>
      <c r="I313" s="299" t="str">
        <f>CONCATENATE("(",ROUND((H313/$H315)*100,1),")")</f>
        <v>(54.1)</v>
      </c>
      <c r="K313" s="302">
        <f>B313-B303</f>
        <v>-2.7058639361613714</v>
      </c>
      <c r="L313" s="302">
        <f>D313-D303</f>
        <v>-2.8107168902874347E-2</v>
      </c>
      <c r="M313" s="302">
        <f>F313-F303</f>
        <v>-0.22578700945050922</v>
      </c>
      <c r="N313" s="302">
        <f>SUM(K313:M313)</f>
        <v>-2.9597581145147549</v>
      </c>
    </row>
    <row r="314" spans="1:14" x14ac:dyDescent="0.2">
      <c r="A314" s="282" t="s">
        <v>365</v>
      </c>
      <c r="B314" s="302">
        <f>'Ind T6'!V125</f>
        <v>14.833352495322412</v>
      </c>
      <c r="C314" s="299" t="str">
        <f>CONCATENATE("(",ROUND((B314/$H315)*100,1),")")</f>
        <v>(34.4)</v>
      </c>
      <c r="D314" s="302">
        <f>'Ind T6'!W125</f>
        <v>4.0974111785730916</v>
      </c>
      <c r="E314" s="299" t="str">
        <f>CONCATENATE("(",ROUND((D314/$H315)*100,1),")")</f>
        <v>(9.5)</v>
      </c>
      <c r="F314" s="302">
        <f>'Ind T6'!X125</f>
        <v>0.86994260055921702</v>
      </c>
      <c r="G314" s="299" t="str">
        <f>CONCATENATE("(",ROUND((F314/$H315)*100,1),")")</f>
        <v>(2)</v>
      </c>
      <c r="H314" s="302">
        <f t="shared" ref="H314" si="241">SUM(B314,D314,F314)</f>
        <v>19.800706274454722</v>
      </c>
      <c r="I314" s="299" t="str">
        <f>CONCATENATE("(",ROUND((H314/$H315)*100,1),")")</f>
        <v>(45.9)</v>
      </c>
      <c r="K314" s="302">
        <f t="shared" ref="K314:K315" si="242">B314-B304</f>
        <v>-2.3410908577121248</v>
      </c>
      <c r="L314" s="302">
        <f t="shared" ref="L314:L315" si="243">D314-D304</f>
        <v>-0.74250062808337614</v>
      </c>
      <c r="M314" s="302">
        <f t="shared" ref="M314:M315" si="244">F314-F304</f>
        <v>-7.6650399689733195E-2</v>
      </c>
      <c r="N314" s="302">
        <f t="shared" ref="N314:N315" si="245">SUM(K314:M314)</f>
        <v>-3.1602418854852341</v>
      </c>
    </row>
    <row r="315" spans="1:14" x14ac:dyDescent="0.2">
      <c r="A315" s="282" t="s">
        <v>363</v>
      </c>
      <c r="B315" s="302">
        <f>SUM(B313:B314)</f>
        <v>32.966945836345658</v>
      </c>
      <c r="C315" s="299" t="str">
        <f>CONCATENATE("(",ROUND((B315/$H315)*100,1),")")</f>
        <v>(76.4)</v>
      </c>
      <c r="D315" s="302">
        <f>SUM(D313:D314)</f>
        <v>4.9673537791515887</v>
      </c>
      <c r="E315" s="299" t="str">
        <f>CONCATENATE("(",ROUND((D315/$H315)*100,1),")")</f>
        <v>(11.5)</v>
      </c>
      <c r="F315" s="302">
        <f>SUM(F313:F314)</f>
        <v>5.2167003845027207</v>
      </c>
      <c r="G315" s="299" t="str">
        <f>CONCATENATE("(",ROUND((F315/$H315)*100,1),")")</f>
        <v>(12.1)</v>
      </c>
      <c r="H315" s="302">
        <f>SUM(H313:H314)</f>
        <v>43.150999999999968</v>
      </c>
      <c r="I315" s="299" t="str">
        <f>CONCATENATE("(",ROUND((H315/$H315)*100,1),")")</f>
        <v>(100)</v>
      </c>
      <c r="K315" s="302">
        <f t="shared" si="242"/>
        <v>-5.0469547938734962</v>
      </c>
      <c r="L315" s="302">
        <f t="shared" si="243"/>
        <v>-0.77060779698625037</v>
      </c>
      <c r="M315" s="302">
        <f t="shared" si="244"/>
        <v>-0.30243740914024198</v>
      </c>
      <c r="N315" s="302">
        <f t="shared" si="245"/>
        <v>-6.1199999999999886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10.36917711879847</v>
      </c>
      <c r="C324" s="299" t="str">
        <f>CONCATENATE("(",ROUND((B324/$H326)*100,1),")")</f>
        <v>(30.1)</v>
      </c>
      <c r="D324" s="302">
        <f>'Ind T6'!M135</f>
        <v>2.5312363536126306</v>
      </c>
      <c r="E324" s="299" t="str">
        <f>CONCATENATE("(",ROUND((D324/$H326)*100,1),")")</f>
        <v>(7.4)</v>
      </c>
      <c r="F324" s="302">
        <f>'Ind T6'!N135</f>
        <v>1.6147746668182894</v>
      </c>
      <c r="G324" s="299" t="str">
        <f>CONCATENATE("(",ROUND((F324/$H326)*100,1),")")</f>
        <v>(4.7)</v>
      </c>
      <c r="H324" s="302">
        <f>SUM(B324,D324,F324)</f>
        <v>14.515188139229391</v>
      </c>
      <c r="I324" s="299" t="str">
        <f>CONCATENATE("(",ROUND((H324/$H326)*100,1),")")</f>
        <v>(42.2)</v>
      </c>
      <c r="K324" s="302">
        <f>B329-B324</f>
        <v>5.8225536685696966E-2</v>
      </c>
      <c r="L324" s="302">
        <f>D329-D324</f>
        <v>2.0936319795755942E-2</v>
      </c>
      <c r="M324" s="302">
        <f>F329-F324</f>
        <v>9.4537283516138659E-2</v>
      </c>
      <c r="N324" s="302">
        <f>SUM(K324:M324)</f>
        <v>0.17369913999759157</v>
      </c>
    </row>
    <row r="325" spans="1:14" x14ac:dyDescent="0.2">
      <c r="A325" s="282" t="s">
        <v>365</v>
      </c>
      <c r="B325" s="302">
        <f>'Ind T6'!L134</f>
        <v>10.10044320459795</v>
      </c>
      <c r="C325" s="299" t="str">
        <f>CONCATENATE("(",ROUND((B325/$H326)*100,1),")")</f>
        <v>(29.3)</v>
      </c>
      <c r="D325" s="302">
        <f>'Ind T6'!M134</f>
        <v>7.715429716236625</v>
      </c>
      <c r="E325" s="299" t="str">
        <f>CONCATENATE("(",ROUND((D325/$H326)*100,1),")")</f>
        <v>(22.4)</v>
      </c>
      <c r="F325" s="302">
        <f>'Ind T6'!N134</f>
        <v>2.0949389399359304</v>
      </c>
      <c r="G325" s="299" t="str">
        <f>CONCATENATE("(",ROUND((F325/$H326)*100,1),")")</f>
        <v>(6.1)</v>
      </c>
      <c r="H325" s="302">
        <f t="shared" ref="H325" si="246">SUM(B325,D325,F325)</f>
        <v>19.910811860770504</v>
      </c>
      <c r="I325" s="299" t="str">
        <f>CONCATENATE("(",ROUND((H325/$H326)*100,1),")")</f>
        <v>(57.8)</v>
      </c>
      <c r="K325" s="302">
        <f t="shared" ref="K325:K326" si="247">B330-B325</f>
        <v>0.426119536181508</v>
      </c>
      <c r="L325" s="302">
        <f t="shared" ref="L325:L326" si="248">D330-D325</f>
        <v>-0.28921899010858976</v>
      </c>
      <c r="M325" s="302">
        <f t="shared" ref="M325:M326" si="249">F330-F325</f>
        <v>4.3400313929577106E-2</v>
      </c>
      <c r="N325" s="302">
        <f t="shared" ref="N325:N326" si="250">SUM(K325:M325)</f>
        <v>0.18030086000249534</v>
      </c>
    </row>
    <row r="326" spans="1:14" x14ac:dyDescent="0.2">
      <c r="A326" s="282" t="s">
        <v>363</v>
      </c>
      <c r="B326" s="302">
        <f>SUM(B324:B325)</f>
        <v>20.46962032339642</v>
      </c>
      <c r="C326" s="299" t="str">
        <f>CONCATENATE("(",ROUND((B326/$H326)*100,1),")")</f>
        <v>(59.5)</v>
      </c>
      <c r="D326" s="302">
        <f>SUM(D324:D325)</f>
        <v>10.246666069849255</v>
      </c>
      <c r="E326" s="299" t="str">
        <f>CONCATENATE("(",ROUND((D326/$H326)*100,1),")")</f>
        <v>(29.8)</v>
      </c>
      <c r="F326" s="302">
        <f>SUM(F324:F325)</f>
        <v>3.70971360675422</v>
      </c>
      <c r="G326" s="299" t="str">
        <f>CONCATENATE("(",ROUND((F326/$H326)*100,1),")")</f>
        <v>(10.8)</v>
      </c>
      <c r="H326" s="302">
        <f>SUM(H324:H325)</f>
        <v>34.425999999999895</v>
      </c>
      <c r="I326" s="299" t="str">
        <f>CONCATENATE("(",ROUND((H326/$H326)*100,1),")")</f>
        <v>(100)</v>
      </c>
      <c r="K326" s="302">
        <f t="shared" si="247"/>
        <v>0.48434507286720674</v>
      </c>
      <c r="L326" s="302">
        <f t="shared" si="248"/>
        <v>-0.26828267031283204</v>
      </c>
      <c r="M326" s="302">
        <f t="shared" si="249"/>
        <v>0.13793759744571554</v>
      </c>
      <c r="N326" s="302">
        <f t="shared" si="250"/>
        <v>0.35400000000009024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10.427402655484167</v>
      </c>
      <c r="C329" s="299" t="str">
        <f>CONCATENATE("(",ROUND((B329/$H331)*100,1),")")</f>
        <v>(30)</v>
      </c>
      <c r="D329" s="302">
        <f>'Ind T6'!R135</f>
        <v>2.5521726734083865</v>
      </c>
      <c r="E329" s="299" t="str">
        <f>CONCATENATE("(",ROUND((D329/$H331)*100,1),")")</f>
        <v>(7.3)</v>
      </c>
      <c r="F329" s="302">
        <f>'Ind T6'!S135</f>
        <v>1.7093119503344281</v>
      </c>
      <c r="G329" s="299" t="str">
        <f>CONCATENATE("(",ROUND((F329/$H331)*100,1),")")</f>
        <v>(4.9)</v>
      </c>
      <c r="H329" s="302">
        <f>SUM(B329,D329,F329)</f>
        <v>14.688887279226982</v>
      </c>
      <c r="I329" s="299" t="str">
        <f>CONCATENATE("(",ROUND((H329/$H331)*100,1),")")</f>
        <v>(42.2)</v>
      </c>
      <c r="K329" s="302">
        <f>B334-B329</f>
        <v>1.2478906318362775</v>
      </c>
      <c r="L329" s="302">
        <f>D334-D329</f>
        <v>0.35739681005947332</v>
      </c>
      <c r="M329" s="302">
        <f>F334-F329</f>
        <v>0.37005603509184759</v>
      </c>
      <c r="N329" s="302">
        <f>SUM(K329:M329)</f>
        <v>1.9753434769875984</v>
      </c>
    </row>
    <row r="330" spans="1:14" x14ac:dyDescent="0.2">
      <c r="A330" s="282" t="s">
        <v>365</v>
      </c>
      <c r="B330" s="302">
        <f>'Ind T6'!Q134</f>
        <v>10.526562740779458</v>
      </c>
      <c r="C330" s="299" t="str">
        <f>CONCATENATE("(",ROUND((B330/$H331)*100,1),")")</f>
        <v>(30.3)</v>
      </c>
      <c r="D330" s="302">
        <f>'Ind T6'!R134</f>
        <v>7.4262107261280352</v>
      </c>
      <c r="E330" s="299" t="str">
        <f>CONCATENATE("(",ROUND((D330/$H331)*100,1),")")</f>
        <v>(21.4)</v>
      </c>
      <c r="F330" s="302">
        <f>'Ind T6'!S134</f>
        <v>2.1383392538655075</v>
      </c>
      <c r="G330" s="299" t="str">
        <f>CONCATENATE("(",ROUND((F330/$H331)*100,1),")")</f>
        <v>(6.1)</v>
      </c>
      <c r="H330" s="302">
        <f t="shared" ref="H330" si="251">SUM(B330,D330,F330)</f>
        <v>20.091112720773001</v>
      </c>
      <c r="I330" s="299" t="str">
        <f>CONCATENATE("(",ROUND((H330/$H331)*100,1),")")</f>
        <v>(57.8)</v>
      </c>
      <c r="K330" s="302">
        <f t="shared" ref="K330:K331" si="252">B335-B330</f>
        <v>2.0985201098667581</v>
      </c>
      <c r="L330" s="302">
        <f t="shared" ref="L330:L331" si="253">D335-D330</f>
        <v>0.1883762629623309</v>
      </c>
      <c r="M330" s="302">
        <f t="shared" ref="M330:M331" si="254">F335-F330</f>
        <v>0.27376015018328737</v>
      </c>
      <c r="N330" s="302">
        <f t="shared" ref="N330:N331" si="255">SUM(K330:M330)</f>
        <v>2.5606565230123763</v>
      </c>
    </row>
    <row r="331" spans="1:14" x14ac:dyDescent="0.2">
      <c r="A331" s="282" t="s">
        <v>363</v>
      </c>
      <c r="B331" s="302">
        <f>SUM(B329:B330)</f>
        <v>20.953965396263627</v>
      </c>
      <c r="C331" s="299" t="str">
        <f>CONCATENATE("(",ROUND((B331/$H331)*100,1),")")</f>
        <v>(60.2)</v>
      </c>
      <c r="D331" s="302">
        <f>SUM(D329:D330)</f>
        <v>9.9783833995364226</v>
      </c>
      <c r="E331" s="299" t="str">
        <f>CONCATENATE("(",ROUND((D331/$H331)*100,1),")")</f>
        <v>(28.7)</v>
      </c>
      <c r="F331" s="302">
        <f>SUM(F329:F330)</f>
        <v>3.8476512041999356</v>
      </c>
      <c r="G331" s="299" t="str">
        <f>CONCATENATE("(",ROUND((F331/$H331)*100,1),")")</f>
        <v>(11.1)</v>
      </c>
      <c r="H331" s="302">
        <f>SUM(H329:H330)</f>
        <v>34.779999999999987</v>
      </c>
      <c r="I331" s="299" t="str">
        <f>CONCATENATE("(",ROUND((H331/$H331)*100,1),")")</f>
        <v>(100)</v>
      </c>
      <c r="K331" s="302">
        <f t="shared" si="252"/>
        <v>3.346410741703032</v>
      </c>
      <c r="L331" s="302">
        <f t="shared" si="253"/>
        <v>0.54577307302180245</v>
      </c>
      <c r="M331" s="302">
        <f t="shared" si="254"/>
        <v>0.6438161852751354</v>
      </c>
      <c r="N331" s="302">
        <f t="shared" si="255"/>
        <v>4.5359999999999694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11.675293287320445</v>
      </c>
      <c r="C334" s="299" t="str">
        <f>CONCATENATE("(",ROUND((B334/$H336)*100,1),")")</f>
        <v>(29.7)</v>
      </c>
      <c r="D334" s="302">
        <f>'Ind T6'!W135</f>
        <v>2.9095694834678598</v>
      </c>
      <c r="E334" s="299" t="str">
        <f>CONCATENATE("(",ROUND((D334/$H336)*100,1),")")</f>
        <v>(7.4)</v>
      </c>
      <c r="F334" s="302">
        <f>'Ind T6'!X135</f>
        <v>2.0793679854262757</v>
      </c>
      <c r="G334" s="299" t="str">
        <f>CONCATENATE("(",ROUND((F334/$H336)*100,1),")")</f>
        <v>(5.3)</v>
      </c>
      <c r="H334" s="302">
        <f>SUM(B334,D334,F334)</f>
        <v>16.664230756214582</v>
      </c>
      <c r="I334" s="299" t="str">
        <f>CONCATENATE("(",ROUND((H334/$H336)*100,1),")")</f>
        <v>(42.4)</v>
      </c>
      <c r="K334" s="302">
        <f>B334-B324</f>
        <v>1.3061161685219744</v>
      </c>
      <c r="L334" s="302">
        <f>D334-D324</f>
        <v>0.37833312985522927</v>
      </c>
      <c r="M334" s="302">
        <f>F334-F324</f>
        <v>0.46459331860798625</v>
      </c>
      <c r="N334" s="302">
        <f>SUM(K334:M334)</f>
        <v>2.1490426169851897</v>
      </c>
    </row>
    <row r="335" spans="1:14" x14ac:dyDescent="0.2">
      <c r="A335" s="282" t="s">
        <v>365</v>
      </c>
      <c r="B335" s="302">
        <f>'Ind T6'!V134</f>
        <v>12.625082850646216</v>
      </c>
      <c r="C335" s="299" t="str">
        <f>CONCATENATE("(",ROUND((B335/$H336)*100,1),")")</f>
        <v>(32.1)</v>
      </c>
      <c r="D335" s="302">
        <f>'Ind T6'!W134</f>
        <v>7.6145869890903661</v>
      </c>
      <c r="E335" s="299" t="str">
        <f>CONCATENATE("(",ROUND((D335/$H336)*100,1),")")</f>
        <v>(19.4)</v>
      </c>
      <c r="F335" s="302">
        <f>'Ind T6'!X134</f>
        <v>2.4120994040487949</v>
      </c>
      <c r="G335" s="299" t="str">
        <f>CONCATENATE("(",ROUND((F335/$H336)*100,1),")")</f>
        <v>(6.1)</v>
      </c>
      <c r="H335" s="302">
        <f>SUM(B335,D335,F335)</f>
        <v>22.651769243785377</v>
      </c>
      <c r="I335" s="299" t="str">
        <f>CONCATENATE("(",ROUND((H335/$H336)*100,1),")")</f>
        <v>(57.6)</v>
      </c>
      <c r="K335" s="302">
        <f t="shared" ref="K335:K336" si="256">B335-B325</f>
        <v>2.5246396460482661</v>
      </c>
      <c r="L335" s="302">
        <f t="shared" ref="L335:L336" si="257">D335-D325</f>
        <v>-0.10084272714625886</v>
      </c>
      <c r="M335" s="302">
        <f t="shared" ref="M335:M336" si="258">F335-F325</f>
        <v>0.31716046411286447</v>
      </c>
      <c r="N335" s="302">
        <f t="shared" ref="N335:N336" si="259">SUM(K335:M335)</f>
        <v>2.7409573830148717</v>
      </c>
    </row>
    <row r="336" spans="1:14" x14ac:dyDescent="0.2">
      <c r="A336" s="282" t="s">
        <v>363</v>
      </c>
      <c r="B336" s="302">
        <f>SUM(B334:B335)</f>
        <v>24.300376137966659</v>
      </c>
      <c r="C336" s="299" t="str">
        <f>CONCATENATE("(",ROUND((B336/$H336)*100,1),")")</f>
        <v>(61.8)</v>
      </c>
      <c r="D336" s="302">
        <f>SUM(D334:D335)</f>
        <v>10.524156472558225</v>
      </c>
      <c r="E336" s="299" t="str">
        <f>CONCATENATE("(",ROUND((D336/$H336)*100,1),")")</f>
        <v>(26.8)</v>
      </c>
      <c r="F336" s="302">
        <f>SUM(F334:F335)</f>
        <v>4.491467389475071</v>
      </c>
      <c r="G336" s="299" t="str">
        <f>CONCATENATE("(",ROUND((F336/$H336)*100,1),")")</f>
        <v>(11.4)</v>
      </c>
      <c r="H336" s="302">
        <f>SUM(H334:H335)</f>
        <v>39.31599999999996</v>
      </c>
      <c r="I336" s="299" t="str">
        <f>CONCATENATE("(",ROUND((H336/$H336)*100,1),")")</f>
        <v>(100)</v>
      </c>
      <c r="K336" s="302">
        <f t="shared" si="256"/>
        <v>3.8307558145702387</v>
      </c>
      <c r="L336" s="302">
        <f t="shared" si="257"/>
        <v>0.27749040270897041</v>
      </c>
      <c r="M336" s="302">
        <f t="shared" si="258"/>
        <v>0.78175378272085094</v>
      </c>
      <c r="N336" s="302">
        <f t="shared" si="259"/>
        <v>4.8900000000000601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62.171748151792023</v>
      </c>
      <c r="C345" s="299" t="str">
        <f>CONCATENATE("(",ROUND((B345/$H347)*100,1),")")</f>
        <v>(40.2)</v>
      </c>
      <c r="D345" s="302">
        <f>'Ind T6'!M144</f>
        <v>9.9584268237696563</v>
      </c>
      <c r="E345" s="299" t="str">
        <f>CONCATENATE("(",ROUND((D345/$H347)*100,1),")")</f>
        <v>(6.4)</v>
      </c>
      <c r="F345" s="302">
        <f>'Ind T6'!N144</f>
        <v>12.772343702102917</v>
      </c>
      <c r="G345" s="299" t="str">
        <f>CONCATENATE("(",ROUND((F345/$H347)*100,1),")")</f>
        <v>(8.3)</v>
      </c>
      <c r="H345" s="302">
        <f>SUM(B345,D345,F345)</f>
        <v>84.902518677664602</v>
      </c>
      <c r="I345" s="299" t="str">
        <f>CONCATENATE("(",ROUND((H345/$H347)*100,1),")")</f>
        <v>(54.9)</v>
      </c>
      <c r="K345" s="302">
        <f>B350-B345</f>
        <v>2.2101681309644547</v>
      </c>
      <c r="L345" s="302">
        <f>D350-D345</f>
        <v>0.73531252491376797</v>
      </c>
      <c r="M345" s="302">
        <f>F350-F345</f>
        <v>0.81669632975767925</v>
      </c>
      <c r="N345" s="302">
        <f>SUM(K345:M345)</f>
        <v>3.762176985635902</v>
      </c>
    </row>
    <row r="346" spans="1:14" x14ac:dyDescent="0.2">
      <c r="A346" s="282" t="s">
        <v>365</v>
      </c>
      <c r="B346" s="302">
        <f>'Ind T6'!L143</f>
        <v>41.588486851900917</v>
      </c>
      <c r="C346" s="299" t="str">
        <f>CONCATENATE("(",ROUND((B346/$H347)*100,1),")")</f>
        <v>(26.9)</v>
      </c>
      <c r="D346" s="302">
        <f>'Ind T6'!M143</f>
        <v>17.606616971541612</v>
      </c>
      <c r="E346" s="299" t="str">
        <f>CONCATENATE("(",ROUND((D346/$H347)*100,1),")")</f>
        <v>(11.4)</v>
      </c>
      <c r="F346" s="302">
        <f>'Ind T6'!N143</f>
        <v>10.560377498892857</v>
      </c>
      <c r="G346" s="299" t="str">
        <f>CONCATENATE("(",ROUND((F346/$H347)*100,1),")")</f>
        <v>(6.8)</v>
      </c>
      <c r="H346" s="302">
        <f t="shared" ref="H346" si="260">SUM(B346,D346,F346)</f>
        <v>69.755481322335385</v>
      </c>
      <c r="I346" s="299" t="str">
        <f>CONCATENATE("(",ROUND((H346/$H347)*100,1),")")</f>
        <v>(45.1)</v>
      </c>
      <c r="K346" s="302">
        <f t="shared" ref="K346:K347" si="261">B351-B346</f>
        <v>2.8217923516953221</v>
      </c>
      <c r="L346" s="302">
        <f t="shared" ref="L346:L347" si="262">D351-D346</f>
        <v>1.2163717659726458</v>
      </c>
      <c r="M346" s="302">
        <f t="shared" ref="M346:M347" si="263">F351-F346</f>
        <v>1.0706588966961625</v>
      </c>
      <c r="N346" s="302">
        <f t="shared" ref="N346:N347" si="264">SUM(K346:M346)</f>
        <v>5.1088230143641304</v>
      </c>
    </row>
    <row r="347" spans="1:14" x14ac:dyDescent="0.2">
      <c r="A347" s="282" t="s">
        <v>363</v>
      </c>
      <c r="B347" s="302">
        <f>SUM(B345:B346)</f>
        <v>103.76023500369294</v>
      </c>
      <c r="C347" s="299" t="str">
        <f>CONCATENATE("(",ROUND((B347/$H347)*100,1),")")</f>
        <v>(67.1)</v>
      </c>
      <c r="D347" s="302">
        <f>SUM(D345:D346)</f>
        <v>27.565043795311269</v>
      </c>
      <c r="E347" s="299" t="str">
        <f>CONCATENATE("(",ROUND((D347/$H347)*100,1),")")</f>
        <v>(17.8)</v>
      </c>
      <c r="F347" s="302">
        <f>SUM(F345:F346)</f>
        <v>23.332721200995774</v>
      </c>
      <c r="G347" s="299" t="str">
        <f>CONCATENATE("(",ROUND((F347/$H347)*100,1),")")</f>
        <v>(15.1)</v>
      </c>
      <c r="H347" s="302">
        <f>SUM(H345:H346)</f>
        <v>154.65799999999999</v>
      </c>
      <c r="I347" s="299" t="str">
        <f>CONCATENATE("(",ROUND((H347/$H347)*100,1),")")</f>
        <v>(100)</v>
      </c>
      <c r="K347" s="302">
        <f t="shared" si="261"/>
        <v>5.0319604826597697</v>
      </c>
      <c r="L347" s="302">
        <f t="shared" si="262"/>
        <v>1.951684290886412</v>
      </c>
      <c r="M347" s="302">
        <f t="shared" si="263"/>
        <v>1.8873552264538418</v>
      </c>
      <c r="N347" s="302">
        <f t="shared" si="264"/>
        <v>8.8710000000000235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64.381916282756478</v>
      </c>
      <c r="C350" s="299" t="str">
        <f>CONCATENATE("(",ROUND((B350/$H352)*100,1),")")</f>
        <v>(39.4)</v>
      </c>
      <c r="D350" s="302">
        <f>'Ind T6'!R144</f>
        <v>10.693739348683424</v>
      </c>
      <c r="E350" s="299" t="str">
        <f>CONCATENATE("(",ROUND((D350/$H352)*100,1),")")</f>
        <v>(6.5)</v>
      </c>
      <c r="F350" s="302">
        <f>'Ind T6'!S144</f>
        <v>13.589040031860597</v>
      </c>
      <c r="G350" s="299" t="str">
        <f>CONCATENATE("(",ROUND((F350/$H352)*100,1),")")</f>
        <v>(8.3)</v>
      </c>
      <c r="H350" s="302">
        <f>SUM(B350,D350,F350)</f>
        <v>88.664695663300492</v>
      </c>
      <c r="I350" s="299" t="str">
        <f>CONCATENATE("(",ROUND((H350/$H352)*100,1),")")</f>
        <v>(54.2)</v>
      </c>
      <c r="K350" s="302">
        <f>B355-B350</f>
        <v>3.4034355393370817</v>
      </c>
      <c r="L350" s="302">
        <f>D355-D350</f>
        <v>1.3591183622452903</v>
      </c>
      <c r="M350" s="302">
        <f>F355-F350</f>
        <v>1.352657938202336</v>
      </c>
      <c r="N350" s="302">
        <f>SUM(K350:M350)</f>
        <v>6.1152118397847079</v>
      </c>
    </row>
    <row r="351" spans="1:14" x14ac:dyDescent="0.2">
      <c r="A351" s="282" t="s">
        <v>365</v>
      </c>
      <c r="B351" s="302">
        <f>'Ind T6'!Q143</f>
        <v>44.410279203596239</v>
      </c>
      <c r="C351" s="299" t="str">
        <f>CONCATENATE("(",ROUND((B351/$H352)*100,1),")")</f>
        <v>(27.2)</v>
      </c>
      <c r="D351" s="302">
        <f>'Ind T6'!R143</f>
        <v>18.822988737514258</v>
      </c>
      <c r="E351" s="299" t="str">
        <f>CONCATENATE("(",ROUND((D351/$H352)*100,1),")")</f>
        <v>(11.5)</v>
      </c>
      <c r="F351" s="302">
        <f>'Ind T6'!S143</f>
        <v>11.631036395589019</v>
      </c>
      <c r="G351" s="299" t="str">
        <f>CONCATENATE("(",ROUND((F351/$H352)*100,1),")")</f>
        <v>(7.1)</v>
      </c>
      <c r="H351" s="302">
        <f t="shared" ref="H351" si="265">SUM(B351,D351,F351)</f>
        <v>74.864304336699519</v>
      </c>
      <c r="I351" s="299" t="str">
        <f>CONCATENATE("(",ROUND((H351/$H352)*100,1),")")</f>
        <v>(45.8)</v>
      </c>
      <c r="K351" s="302">
        <f t="shared" ref="K351:K352" si="266">B356-B351</f>
        <v>4.2064398826963085</v>
      </c>
      <c r="L351" s="302">
        <f t="shared" ref="L351:L352" si="267">D356-D351</f>
        <v>1.8560038839580528</v>
      </c>
      <c r="M351" s="302">
        <f t="shared" ref="M351:M352" si="268">F356-F351</f>
        <v>1.8603443935608013</v>
      </c>
      <c r="N351" s="302">
        <f t="shared" ref="N351:N352" si="269">SUM(K351:M351)</f>
        <v>7.9227881602151626</v>
      </c>
    </row>
    <row r="352" spans="1:14" x14ac:dyDescent="0.2">
      <c r="A352" s="282" t="s">
        <v>363</v>
      </c>
      <c r="B352" s="302">
        <f>SUM(B350:B351)</f>
        <v>108.79219548635271</v>
      </c>
      <c r="C352" s="299" t="str">
        <f>CONCATENATE("(",ROUND((B352/$H352)*100,1),")")</f>
        <v>(66.5)</v>
      </c>
      <c r="D352" s="302">
        <f>SUM(D350:D351)</f>
        <v>29.516728086197681</v>
      </c>
      <c r="E352" s="299" t="str">
        <f>CONCATENATE("(",ROUND((D352/$H352)*100,1),")")</f>
        <v>(18)</v>
      </c>
      <c r="F352" s="302">
        <f>SUM(F350:F351)</f>
        <v>25.220076427449616</v>
      </c>
      <c r="G352" s="299" t="str">
        <f>CONCATENATE("(",ROUND((F352/$H352)*100,1),")")</f>
        <v>(15.4)</v>
      </c>
      <c r="H352" s="302">
        <f>SUM(H350:H351)</f>
        <v>163.529</v>
      </c>
      <c r="I352" s="299" t="str">
        <f>CONCATENATE("(",ROUND((H352/$H352)*100,1),")")</f>
        <v>(100)</v>
      </c>
      <c r="K352" s="302">
        <f t="shared" si="266"/>
        <v>7.6098754220333973</v>
      </c>
      <c r="L352" s="302">
        <f t="shared" si="267"/>
        <v>3.2151222462033431</v>
      </c>
      <c r="M352" s="302">
        <f t="shared" si="268"/>
        <v>3.2130023317631391</v>
      </c>
      <c r="N352" s="302">
        <f t="shared" si="269"/>
        <v>14.037999999999879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67.78535182209356</v>
      </c>
      <c r="C355" s="299" t="str">
        <f>CONCATENATE("(",ROUND((B355/$H357)*100,1),")")</f>
        <v>(38.2)</v>
      </c>
      <c r="D355" s="302">
        <f>'Ind T6'!W144</f>
        <v>12.052857710928714</v>
      </c>
      <c r="E355" s="299" t="str">
        <f>CONCATENATE("(",ROUND((D355/$H357)*100,1),")")</f>
        <v>(6.8)</v>
      </c>
      <c r="F355" s="302">
        <f>'Ind T6'!X144</f>
        <v>14.941697970062933</v>
      </c>
      <c r="G355" s="299" t="str">
        <f>CONCATENATE("(",ROUND((F355/$H357)*100,1),")")</f>
        <v>(8.4)</v>
      </c>
      <c r="H355" s="302">
        <f>SUM(B355,D355,F355)</f>
        <v>94.779907503085212</v>
      </c>
      <c r="I355" s="299" t="str">
        <f>CONCATENATE("(",ROUND((H355/$H357)*100,1),")")</f>
        <v>(53.4)</v>
      </c>
      <c r="K355" s="302">
        <f>B355-B345</f>
        <v>5.6136036703015364</v>
      </c>
      <c r="L355" s="302">
        <f>D355-D345</f>
        <v>2.0944308871590582</v>
      </c>
      <c r="M355" s="302">
        <f>F355-F345</f>
        <v>2.1693542679600153</v>
      </c>
      <c r="N355" s="302">
        <f>SUM(K355:M355)</f>
        <v>9.8773888254206099</v>
      </c>
    </row>
    <row r="356" spans="1:14" x14ac:dyDescent="0.2">
      <c r="A356" s="282" t="s">
        <v>365</v>
      </c>
      <c r="B356" s="302">
        <f>'Ind T6'!V143</f>
        <v>48.616719086292548</v>
      </c>
      <c r="C356" s="299" t="str">
        <f>CONCATENATE("(",ROUND((B356/$H357)*100,1),")")</f>
        <v>(27.4)</v>
      </c>
      <c r="D356" s="302">
        <f>'Ind T6'!W143</f>
        <v>20.678992621472311</v>
      </c>
      <c r="E356" s="299" t="str">
        <f>CONCATENATE("(",ROUND((D356/$H357)*100,1),")")</f>
        <v>(11.6)</v>
      </c>
      <c r="F356" s="302">
        <f>'Ind T6'!X143</f>
        <v>13.491380789149821</v>
      </c>
      <c r="G356" s="299" t="str">
        <f>CONCATENATE("(",ROUND((F356/$H357)*100,1),")")</f>
        <v>(7.6)</v>
      </c>
      <c r="H356" s="302">
        <f t="shared" ref="H356" si="270">SUM(B356,D356,F356)</f>
        <v>82.787092496914681</v>
      </c>
      <c r="I356" s="299" t="str">
        <f>CONCATENATE("(",ROUND((H356/$H357)*100,1),")")</f>
        <v>(46.6)</v>
      </c>
      <c r="K356" s="302">
        <f t="shared" ref="K356:K357" si="271">B356-B346</f>
        <v>7.0282322343916306</v>
      </c>
      <c r="L356" s="302">
        <f t="shared" ref="L356:L357" si="272">D356-D346</f>
        <v>3.0723756499306987</v>
      </c>
      <c r="M356" s="302">
        <f t="shared" ref="M356:M357" si="273">F356-F346</f>
        <v>2.9310032902569638</v>
      </c>
      <c r="N356" s="302">
        <f t="shared" ref="N356:N357" si="274">SUM(K356:M356)</f>
        <v>13.031611174579293</v>
      </c>
    </row>
    <row r="357" spans="1:14" x14ac:dyDescent="0.2">
      <c r="A357" s="282" t="s">
        <v>363</v>
      </c>
      <c r="B357" s="302">
        <f>SUM(B355:B356)</f>
        <v>116.40207090838611</v>
      </c>
      <c r="C357" s="299" t="str">
        <f>CONCATENATE("(",ROUND((B357/$H357)*100,1),")")</f>
        <v>(65.6)</v>
      </c>
      <c r="D357" s="302">
        <f>SUM(D355:D356)</f>
        <v>32.731850332401024</v>
      </c>
      <c r="E357" s="299" t="str">
        <f>CONCATENATE("(",ROUND((D357/$H357)*100,1),")")</f>
        <v>(18.4)</v>
      </c>
      <c r="F357" s="302">
        <f>SUM(F355:F356)</f>
        <v>28.433078759212755</v>
      </c>
      <c r="G357" s="299" t="str">
        <f>CONCATENATE("(",ROUND((F357/$H357)*100,1),")")</f>
        <v>(16)</v>
      </c>
      <c r="H357" s="302">
        <f>SUM(H355:H356)</f>
        <v>177.56699999999989</v>
      </c>
      <c r="I357" s="299" t="str">
        <f>CONCATENATE("(",ROUND((H357/$H357)*100,1),")")</f>
        <v>(100)</v>
      </c>
      <c r="K357" s="302">
        <f t="shared" si="271"/>
        <v>12.641835904693167</v>
      </c>
      <c r="L357" s="302">
        <f t="shared" si="272"/>
        <v>5.1668065370897551</v>
      </c>
      <c r="M357" s="302">
        <f t="shared" si="273"/>
        <v>5.1003575582169809</v>
      </c>
      <c r="N357" s="302">
        <f t="shared" si="274"/>
        <v>22.908999999999903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49.109941046483087</v>
      </c>
      <c r="C366" s="299" t="str">
        <f>CONCATENATE("(",ROUND((B366/$H368)*100,1),")")</f>
        <v>(33)</v>
      </c>
      <c r="D366" s="302">
        <f>'Ind T6'!M153</f>
        <v>21.531286737638858</v>
      </c>
      <c r="E366" s="299" t="str">
        <f>CONCATENATE("(",ROUND((D366/$H368)*100,1),")")</f>
        <v>(14.5)</v>
      </c>
      <c r="F366" s="302">
        <f>'Ind T6'!N153</f>
        <v>12.228810190245834</v>
      </c>
      <c r="G366" s="299" t="str">
        <f>CONCATENATE("(",ROUND((F366/$H368)*100,1),")")</f>
        <v>(8.2)</v>
      </c>
      <c r="H366" s="302">
        <f>SUM(B366,D366,F366)</f>
        <v>82.87003797436779</v>
      </c>
      <c r="I366" s="299" t="str">
        <f>CONCATENATE("(",ROUND((H366/$H368)*100,1),")")</f>
        <v>(55.7)</v>
      </c>
      <c r="K366" s="302">
        <f>B371-B366</f>
        <v>2.9133057318566031</v>
      </c>
      <c r="L366" s="302">
        <f>D371-D366</f>
        <v>1.2303960998818972</v>
      </c>
      <c r="M366" s="302">
        <f>F371-F366</f>
        <v>0.52272790442240158</v>
      </c>
      <c r="N366" s="302">
        <f>SUM(K366:M366)</f>
        <v>4.666429736160902</v>
      </c>
    </row>
    <row r="367" spans="1:14" x14ac:dyDescent="0.2">
      <c r="A367" s="282" t="s">
        <v>365</v>
      </c>
      <c r="B367" s="302">
        <f>'Ind T6'!L152</f>
        <v>27.119301537939567</v>
      </c>
      <c r="C367" s="299" t="str">
        <f>CONCATENATE("(",ROUND((B367/$H368)*100,1),")")</f>
        <v>(18.2)</v>
      </c>
      <c r="D367" s="302">
        <f>'Ind T6'!M152</f>
        <v>27.624900485348707</v>
      </c>
      <c r="E367" s="299" t="str">
        <f>CONCATENATE("(",ROUND((D367/$H368)*100,1),")")</f>
        <v>(18.6)</v>
      </c>
      <c r="F367" s="302">
        <f>'Ind T6'!N152</f>
        <v>11.082760002343996</v>
      </c>
      <c r="G367" s="299" t="str">
        <f>CONCATENATE("(",ROUND((F367/$H368)*100,1),")")</f>
        <v>(7.5)</v>
      </c>
      <c r="H367" s="302">
        <f t="shared" ref="H367" si="275">SUM(B367,D367,F367)</f>
        <v>65.82696202563227</v>
      </c>
      <c r="I367" s="299" t="str">
        <f>CONCATENATE("(",ROUND((H367/$H368)*100,1),")")</f>
        <v>(44.3)</v>
      </c>
      <c r="K367" s="302">
        <f t="shared" ref="K367:K368" si="276">B372-B367</f>
        <v>2.1250896663736256</v>
      </c>
      <c r="L367" s="302">
        <f t="shared" ref="L367:L368" si="277">D372-D367</f>
        <v>1.0894775970789858</v>
      </c>
      <c r="M367" s="302">
        <f t="shared" ref="M367:M368" si="278">F372-F367</f>
        <v>0.46200300038604247</v>
      </c>
      <c r="N367" s="302">
        <f t="shared" ref="N367:N368" si="279">SUM(K367:M367)</f>
        <v>3.6765702638386539</v>
      </c>
    </row>
    <row r="368" spans="1:14" x14ac:dyDescent="0.2">
      <c r="A368" s="282" t="s">
        <v>363</v>
      </c>
      <c r="B368" s="302">
        <f>SUM(B366:B367)</f>
        <v>76.22924258442265</v>
      </c>
      <c r="C368" s="299" t="str">
        <f>CONCATENATE("(",ROUND((B368/$H368)*100,1),")")</f>
        <v>(51.3)</v>
      </c>
      <c r="D368" s="302">
        <f>SUM(D366:D367)</f>
        <v>49.156187222987569</v>
      </c>
      <c r="E368" s="299" t="str">
        <f>CONCATENATE("(",ROUND((D368/$H368)*100,1),")")</f>
        <v>(33.1)</v>
      </c>
      <c r="F368" s="302">
        <f>SUM(F366:F367)</f>
        <v>23.31157019258983</v>
      </c>
      <c r="G368" s="299" t="str">
        <f>CONCATENATE("(",ROUND((F368/$H368)*100,1),")")</f>
        <v>(15.7)</v>
      </c>
      <c r="H368" s="302">
        <f>SUM(H366:H367)</f>
        <v>148.69700000000006</v>
      </c>
      <c r="I368" s="299" t="str">
        <f>CONCATENATE("(",ROUND((H368/$H368)*100,1),")")</f>
        <v>(100)</v>
      </c>
      <c r="K368" s="302">
        <f t="shared" si="276"/>
        <v>5.0383953982302359</v>
      </c>
      <c r="L368" s="302">
        <f t="shared" si="277"/>
        <v>2.3198736969608831</v>
      </c>
      <c r="M368" s="302">
        <f t="shared" si="278"/>
        <v>0.98473090480844405</v>
      </c>
      <c r="N368" s="302">
        <f t="shared" si="279"/>
        <v>8.342999999999563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52.02324677833969</v>
      </c>
      <c r="C371" s="299" t="str">
        <f>CONCATENATE("(",ROUND((B371/$H373)*100,1),")")</f>
        <v>(33.1)</v>
      </c>
      <c r="D371" s="302">
        <f>'Ind T6'!R153</f>
        <v>22.761682837520755</v>
      </c>
      <c r="E371" s="299" t="str">
        <f>CONCATENATE("(",ROUND((D371/$H373)*100,1),")")</f>
        <v>(14.5)</v>
      </c>
      <c r="F371" s="302">
        <f>'Ind T6'!S153</f>
        <v>12.751538094668236</v>
      </c>
      <c r="G371" s="299" t="str">
        <f>CONCATENATE("(",ROUND((F371/$H373)*100,1),")")</f>
        <v>(8.1)</v>
      </c>
      <c r="H371" s="302">
        <f>SUM(B371,D371,F371)</f>
        <v>87.536467710528683</v>
      </c>
      <c r="I371" s="299" t="str">
        <f>CONCATENATE("(",ROUND((H371/$H373)*100,1),")")</f>
        <v>(55.7)</v>
      </c>
      <c r="K371" s="302">
        <f>B376-B371</f>
        <v>4.1894223862944813</v>
      </c>
      <c r="L371" s="302">
        <f>D376-D371</f>
        <v>1.608060749991413</v>
      </c>
      <c r="M371" s="302">
        <f>F376-F371</f>
        <v>1.0698307479530094</v>
      </c>
      <c r="N371" s="302">
        <f>SUM(K371:M371)</f>
        <v>6.8673138842389037</v>
      </c>
    </row>
    <row r="372" spans="1:14" x14ac:dyDescent="0.2">
      <c r="A372" s="282" t="s">
        <v>365</v>
      </c>
      <c r="B372" s="302">
        <f>'Ind T6'!Q152</f>
        <v>29.244391204313192</v>
      </c>
      <c r="C372" s="299" t="str">
        <f>CONCATENATE("(",ROUND((B372/$H373)*100,1),")")</f>
        <v>(18.6)</v>
      </c>
      <c r="D372" s="302">
        <f>'Ind T6'!R152</f>
        <v>28.714378082427693</v>
      </c>
      <c r="E372" s="299" t="str">
        <f>CONCATENATE("(",ROUND((D372/$H373)*100,1),")")</f>
        <v>(18.3)</v>
      </c>
      <c r="F372" s="302">
        <f>'Ind T6'!S152</f>
        <v>11.544763002730038</v>
      </c>
      <c r="G372" s="299" t="str">
        <f>CONCATENATE("(",ROUND((F372/$H373)*100,1),")")</f>
        <v>(7.4)</v>
      </c>
      <c r="H372" s="302">
        <f t="shared" ref="H372" si="280">SUM(B372,D372,F372)</f>
        <v>69.503532289470925</v>
      </c>
      <c r="I372" s="299" t="str">
        <f>CONCATENATE("(",ROUND((H372/$H373)*100,1),")")</f>
        <v>(44.3)</v>
      </c>
      <c r="K372" s="302">
        <f t="shared" ref="K372:K373" si="281">B377-B372</f>
        <v>3.0594269558559795</v>
      </c>
      <c r="L372" s="302">
        <f t="shared" ref="L372:L373" si="282">D377-D372</f>
        <v>1.2521390526559522</v>
      </c>
      <c r="M372" s="302">
        <f t="shared" ref="M372:M373" si="283">F377-F372</f>
        <v>1.04112010724951</v>
      </c>
      <c r="N372" s="302">
        <f t="shared" ref="N372:N373" si="284">SUM(K372:M372)</f>
        <v>5.3526861157614416</v>
      </c>
    </row>
    <row r="373" spans="1:14" x14ac:dyDescent="0.2">
      <c r="A373" s="282" t="s">
        <v>363</v>
      </c>
      <c r="B373" s="302">
        <f>SUM(B371:B372)</f>
        <v>81.267637982652886</v>
      </c>
      <c r="C373" s="299" t="str">
        <f>CONCATENATE("(",ROUND((B373/$H373)*100,1),")")</f>
        <v>(51.7)</v>
      </c>
      <c r="D373" s="302">
        <f>SUM(D371:D372)</f>
        <v>51.476060919948452</v>
      </c>
      <c r="E373" s="299" t="str">
        <f>CONCATENATE("(",ROUND((D373/$H373)*100,1),")")</f>
        <v>(32.8)</v>
      </c>
      <c r="F373" s="302">
        <f>SUM(F371:F372)</f>
        <v>24.296301097398274</v>
      </c>
      <c r="G373" s="299" t="str">
        <f>CONCATENATE("(",ROUND((F373/$H373)*100,1),")")</f>
        <v>(15.5)</v>
      </c>
      <c r="H373" s="302">
        <f>SUM(H371:H372)</f>
        <v>157.03999999999962</v>
      </c>
      <c r="I373" s="299" t="str">
        <f>CONCATENATE("(",ROUND((H373/$H373)*100,1),")")</f>
        <v>(100)</v>
      </c>
      <c r="K373" s="302">
        <f t="shared" si="281"/>
        <v>7.2488493421504501</v>
      </c>
      <c r="L373" s="302">
        <f t="shared" si="282"/>
        <v>2.8601998026473581</v>
      </c>
      <c r="M373" s="302">
        <f t="shared" si="283"/>
        <v>2.1109508552025211</v>
      </c>
      <c r="N373" s="302">
        <f t="shared" si="284"/>
        <v>12.220000000000329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56.212669164634171</v>
      </c>
      <c r="C376" s="299" t="str">
        <f>CONCATENATE("(",ROUND((B376/$H378)*100,1),")")</f>
        <v>(33.2)</v>
      </c>
      <c r="D376" s="302">
        <f>'Ind T6'!W153</f>
        <v>24.369743587512168</v>
      </c>
      <c r="E376" s="299" t="str">
        <f>CONCATENATE("(",ROUND((D376/$H378)*100,1),")")</f>
        <v>(14.4)</v>
      </c>
      <c r="F376" s="302">
        <f>'Ind T6'!X153</f>
        <v>13.821368842621245</v>
      </c>
      <c r="G376" s="299" t="str">
        <f>CONCATENATE("(",ROUND((F376/$H378)*100,1),")")</f>
        <v>(8.2)</v>
      </c>
      <c r="H376" s="302">
        <f>SUM(B376,D376,F376)</f>
        <v>94.40378159476758</v>
      </c>
      <c r="I376" s="299" t="str">
        <f>CONCATENATE("(",ROUND((H376/$H378)*100,1),")")</f>
        <v>(55.8)</v>
      </c>
      <c r="K376" s="302">
        <f>B376-B366</f>
        <v>7.1027281181510844</v>
      </c>
      <c r="L376" s="302">
        <f>D376-D366</f>
        <v>2.8384568498733103</v>
      </c>
      <c r="M376" s="302">
        <f>F376-F366</f>
        <v>1.5925586523754109</v>
      </c>
      <c r="N376" s="302">
        <f>SUM(K376:M376)</f>
        <v>11.533743620399806</v>
      </c>
    </row>
    <row r="377" spans="1:14" x14ac:dyDescent="0.2">
      <c r="A377" s="282" t="s">
        <v>365</v>
      </c>
      <c r="B377" s="302">
        <f>'Ind T6'!V152</f>
        <v>32.303818160169172</v>
      </c>
      <c r="C377" s="299" t="str">
        <f>CONCATENATE("(",ROUND((B377/$H378)*100,1),")")</f>
        <v>(19.1)</v>
      </c>
      <c r="D377" s="302">
        <f>'Ind T6'!W152</f>
        <v>29.966517135083645</v>
      </c>
      <c r="E377" s="299" t="str">
        <f>CONCATENATE("(",ROUND((D377/$H378)*100,1),")")</f>
        <v>(17.7)</v>
      </c>
      <c r="F377" s="302">
        <f>'Ind T6'!X152</f>
        <v>12.585883109979548</v>
      </c>
      <c r="G377" s="299" t="str">
        <f>CONCATENATE("(",ROUND((F377/$H378)*100,1),")")</f>
        <v>(7.4)</v>
      </c>
      <c r="H377" s="302">
        <f t="shared" ref="H377" si="285">SUM(B377,D377,F377)</f>
        <v>74.856218405232369</v>
      </c>
      <c r="I377" s="299" t="str">
        <f>CONCATENATE("(",ROUND((H377/$H378)*100,1),")")</f>
        <v>(44.2)</v>
      </c>
      <c r="K377" s="302">
        <f t="shared" ref="K377:K378" si="286">B377-B367</f>
        <v>5.1845166222296051</v>
      </c>
      <c r="L377" s="302">
        <f t="shared" ref="L377:L378" si="287">D377-D367</f>
        <v>2.341616649734938</v>
      </c>
      <c r="M377" s="302">
        <f t="shared" ref="M377:M378" si="288">F377-F367</f>
        <v>1.5031231076355525</v>
      </c>
      <c r="N377" s="302">
        <f t="shared" ref="N377:N378" si="289">SUM(K377:M377)</f>
        <v>9.0292563796000955</v>
      </c>
    </row>
    <row r="378" spans="1:14" x14ac:dyDescent="0.2">
      <c r="A378" s="282" t="s">
        <v>363</v>
      </c>
      <c r="B378" s="302">
        <f>SUM(B376:B377)</f>
        <v>88.516487324803336</v>
      </c>
      <c r="C378" s="299" t="str">
        <f>CONCATENATE("(",ROUND((B378/$H378)*100,1),")")</f>
        <v>(52.3)</v>
      </c>
      <c r="D378" s="302">
        <f>SUM(D376:D377)</f>
        <v>54.33626072259581</v>
      </c>
      <c r="E378" s="299" t="str">
        <f>CONCATENATE("(",ROUND((D378/$H378)*100,1),")")</f>
        <v>(32.1)</v>
      </c>
      <c r="F378" s="302">
        <f>SUM(F376:F377)</f>
        <v>26.407251952600795</v>
      </c>
      <c r="G378" s="299" t="str">
        <f>CONCATENATE("(",ROUND((F378/$H378)*100,1),")")</f>
        <v>(15.6)</v>
      </c>
      <c r="H378" s="302">
        <f>SUM(H376:H377)</f>
        <v>169.25999999999993</v>
      </c>
      <c r="I378" s="299" t="str">
        <f>CONCATENATE("(",ROUND((H378/$H378)*100,1),")")</f>
        <v>(100)</v>
      </c>
      <c r="K378" s="302">
        <f t="shared" si="286"/>
        <v>12.287244740380686</v>
      </c>
      <c r="L378" s="302">
        <f t="shared" si="287"/>
        <v>5.1800734996082411</v>
      </c>
      <c r="M378" s="302">
        <f t="shared" si="288"/>
        <v>3.0956817600109652</v>
      </c>
      <c r="N378" s="302">
        <f t="shared" si="289"/>
        <v>20.562999999999892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27.262619393270779</v>
      </c>
      <c r="C387" s="299" t="str">
        <f>CONCATENATE("(",ROUND((B387/$H389)*100,1),")")</f>
        <v>(35.9)</v>
      </c>
      <c r="D387" s="302">
        <f>'Ind T6'!M162</f>
        <v>3.9262752213853926</v>
      </c>
      <c r="E387" s="299" t="str">
        <f>CONCATENATE("(",ROUND((D387/$H389)*100,1),")")</f>
        <v>(5.2)</v>
      </c>
      <c r="F387" s="302">
        <f>'Ind T6'!N162</f>
        <v>1.4742800116346917</v>
      </c>
      <c r="G387" s="299" t="str">
        <f>CONCATENATE("(",ROUND((F387/$H389)*100,1),")")</f>
        <v>(1.9)</v>
      </c>
      <c r="H387" s="302">
        <f>SUM(B387,D387,F387)</f>
        <v>32.663174626290861</v>
      </c>
      <c r="I387" s="299" t="str">
        <f>CONCATENATE("(",ROUND((H387/$H389)*100,1),")")</f>
        <v>(43.1)</v>
      </c>
      <c r="K387" s="302">
        <f>B392-B387</f>
        <v>0.80818839173524637</v>
      </c>
      <c r="L387" s="302">
        <f>D392-D387</f>
        <v>0.42190087079467675</v>
      </c>
      <c r="M387" s="302">
        <f>F392-F387</f>
        <v>7.6418501905195724E-2</v>
      </c>
      <c r="N387" s="302">
        <f>SUM(K387:M387)</f>
        <v>1.3065077644351188</v>
      </c>
    </row>
    <row r="388" spans="1:14" x14ac:dyDescent="0.2">
      <c r="A388" s="282" t="s">
        <v>365</v>
      </c>
      <c r="B388" s="302">
        <f>'Ind T6'!L161</f>
        <v>22.688387646834318</v>
      </c>
      <c r="C388" s="299" t="str">
        <f>CONCATENATE("(",ROUND((B388/$H389)*100,1),")")</f>
        <v>(29.9)</v>
      </c>
      <c r="D388" s="302">
        <f>'Ind T6'!M161</f>
        <v>18.0591043693715</v>
      </c>
      <c r="E388" s="299" t="str">
        <f>CONCATENATE("(",ROUND((D388/$H389)*100,1),")")</f>
        <v>(23.8)</v>
      </c>
      <c r="F388" s="302">
        <f>'Ind T6'!N161</f>
        <v>2.4393333575034468</v>
      </c>
      <c r="G388" s="299" t="str">
        <f>CONCATENATE("(",ROUND((F388/$H389)*100,1),")")</f>
        <v>(3.2)</v>
      </c>
      <c r="H388" s="302">
        <f t="shared" ref="H388" si="290">SUM(B388,D388,F388)</f>
        <v>43.186825373709269</v>
      </c>
      <c r="I388" s="299" t="str">
        <f>CONCATENATE("(",ROUND((H388/$H389)*100,1),")")</f>
        <v>(56.9)</v>
      </c>
      <c r="K388" s="302">
        <f t="shared" ref="K388:K389" si="291">B393-B388</f>
        <v>1.1537384073186381</v>
      </c>
      <c r="L388" s="302">
        <f t="shared" ref="L388:L389" si="292">D393-D388</f>
        <v>0.9574137841291801</v>
      </c>
      <c r="M388" s="302">
        <f t="shared" ref="M388:M389" si="293">F393-F388</f>
        <v>0.12734004411670963</v>
      </c>
      <c r="N388" s="302">
        <f t="shared" ref="N388:N389" si="294">SUM(K388:M388)</f>
        <v>2.2384922355645278</v>
      </c>
    </row>
    <row r="389" spans="1:14" x14ac:dyDescent="0.2">
      <c r="A389" s="282" t="s">
        <v>363</v>
      </c>
      <c r="B389" s="302">
        <f>SUM(B387:B388)</f>
        <v>49.951007040105097</v>
      </c>
      <c r="C389" s="299" t="str">
        <f>CONCATENATE("(",ROUND((B389/$H389)*100,1),")")</f>
        <v>(65.9)</v>
      </c>
      <c r="D389" s="302">
        <f>SUM(D387:D388)</f>
        <v>21.985379590756892</v>
      </c>
      <c r="E389" s="299" t="str">
        <f>CONCATENATE("(",ROUND((D389/$H389)*100,1),")")</f>
        <v>(29)</v>
      </c>
      <c r="F389" s="302">
        <f>SUM(F387:F388)</f>
        <v>3.9136133691381385</v>
      </c>
      <c r="G389" s="299" t="str">
        <f>CONCATENATE("(",ROUND((F389/$H389)*100,1),")")</f>
        <v>(5.2)</v>
      </c>
      <c r="H389" s="302">
        <f>SUM(H387:H388)</f>
        <v>75.850000000000136</v>
      </c>
      <c r="I389" s="299" t="str">
        <f>CONCATENATE("(",ROUND((H389/$H389)*100,1),")")</f>
        <v>(100)</v>
      </c>
      <c r="K389" s="302">
        <f t="shared" si="291"/>
        <v>1.9619267990538845</v>
      </c>
      <c r="L389" s="302">
        <f t="shared" si="292"/>
        <v>1.3793146549238564</v>
      </c>
      <c r="M389" s="302">
        <f t="shared" si="293"/>
        <v>0.20375854602190557</v>
      </c>
      <c r="N389" s="302">
        <f t="shared" si="294"/>
        <v>3.5449999999996464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28.070807785006025</v>
      </c>
      <c r="C392" s="299" t="str">
        <f>CONCATENATE("(",ROUND((B392/$H394)*100,1),")")</f>
        <v>(35.4)</v>
      </c>
      <c r="D392" s="302">
        <f>'Ind T6'!R162</f>
        <v>4.3481760921800694</v>
      </c>
      <c r="E392" s="299" t="str">
        <f>CONCATENATE("(",ROUND((D392/$H394)*100,1),")")</f>
        <v>(5.5)</v>
      </c>
      <c r="F392" s="302">
        <f>'Ind T6'!S162</f>
        <v>1.5506985135398874</v>
      </c>
      <c r="G392" s="299" t="str">
        <f>CONCATENATE("(",ROUND((F392/$H394)*100,1),")")</f>
        <v>(2)</v>
      </c>
      <c r="H392" s="302">
        <f>SUM(B392,D392,F392)</f>
        <v>33.969682390725978</v>
      </c>
      <c r="I392" s="299" t="str">
        <f>CONCATENATE("(",ROUND((H392/$H394)*100,1),")")</f>
        <v>(42.8)</v>
      </c>
      <c r="K392" s="302">
        <f>B397-B392</f>
        <v>-0.78193612748077612</v>
      </c>
      <c r="L392" s="302">
        <f>D397-D392</f>
        <v>0.51273980924679297</v>
      </c>
      <c r="M392" s="302">
        <f>F397-F392</f>
        <v>3.7635490600573807E-2</v>
      </c>
      <c r="N392" s="302">
        <f>SUM(K392:M392)</f>
        <v>-0.23156082763340935</v>
      </c>
    </row>
    <row r="393" spans="1:14" x14ac:dyDescent="0.2">
      <c r="A393" s="282" t="s">
        <v>365</v>
      </c>
      <c r="B393" s="302">
        <f>'Ind T6'!Q161</f>
        <v>23.842126054152956</v>
      </c>
      <c r="C393" s="299" t="str">
        <f>CONCATENATE("(",ROUND((B393/$H394)*100,1),")")</f>
        <v>(30)</v>
      </c>
      <c r="D393" s="302">
        <f>'Ind T6'!R161</f>
        <v>19.01651815350068</v>
      </c>
      <c r="E393" s="299" t="str">
        <f>CONCATENATE("(",ROUND((D393/$H394)*100,1),")")</f>
        <v>(24)</v>
      </c>
      <c r="F393" s="302">
        <f>'Ind T6'!S161</f>
        <v>2.5666734016201564</v>
      </c>
      <c r="G393" s="299" t="str">
        <f>CONCATENATE("(",ROUND((F393/$H394)*100,1),")")</f>
        <v>(3.2)</v>
      </c>
      <c r="H393" s="302">
        <f t="shared" ref="H393" si="295">SUM(B393,D393,F393)</f>
        <v>45.425317609273797</v>
      </c>
      <c r="I393" s="299" t="str">
        <f>CONCATENATE("(",ROUND((H393/$H394)*100,1),")")</f>
        <v>(57.2)</v>
      </c>
      <c r="K393" s="302">
        <f t="shared" ref="K393:K394" si="296">B398-B393</f>
        <v>0.31940473878514908</v>
      </c>
      <c r="L393" s="302">
        <f t="shared" ref="L393:L394" si="297">D398-D393</f>
        <v>0.26326972179172259</v>
      </c>
      <c r="M393" s="302">
        <f t="shared" ref="M393:M394" si="298">F398-F393</f>
        <v>5.588636705680905E-2</v>
      </c>
      <c r="N393" s="302">
        <f t="shared" ref="N393:N394" si="299">SUM(K393:M393)</f>
        <v>0.63856082763368072</v>
      </c>
    </row>
    <row r="394" spans="1:14" x14ac:dyDescent="0.2">
      <c r="A394" s="282" t="s">
        <v>363</v>
      </c>
      <c r="B394" s="302">
        <f>SUM(B392:B393)</f>
        <v>51.912933839158981</v>
      </c>
      <c r="C394" s="299" t="str">
        <f>CONCATENATE("(",ROUND((B394/$H394)*100,1),")")</f>
        <v>(65.4)</v>
      </c>
      <c r="D394" s="302">
        <f>SUM(D392:D393)</f>
        <v>23.364694245680749</v>
      </c>
      <c r="E394" s="299" t="str">
        <f>CONCATENATE("(",ROUND((D394/$H394)*100,1),")")</f>
        <v>(29.4)</v>
      </c>
      <c r="F394" s="302">
        <f>SUM(F392:F393)</f>
        <v>4.1173719151600441</v>
      </c>
      <c r="G394" s="299" t="str">
        <f>CONCATENATE("(",ROUND((F394/$H394)*100,1),")")</f>
        <v>(5.2)</v>
      </c>
      <c r="H394" s="302">
        <f>SUM(H392:H393)</f>
        <v>79.394999999999783</v>
      </c>
      <c r="I394" s="299" t="str">
        <f>CONCATENATE("(",ROUND((H394/$H394)*100,1),")")</f>
        <v>(100)</v>
      </c>
      <c r="K394" s="302">
        <f t="shared" si="296"/>
        <v>-0.46253138869562349</v>
      </c>
      <c r="L394" s="302">
        <f t="shared" si="297"/>
        <v>0.77600953103851467</v>
      </c>
      <c r="M394" s="302">
        <f t="shared" si="298"/>
        <v>9.3521857657382412E-2</v>
      </c>
      <c r="N394" s="302">
        <f t="shared" si="299"/>
        <v>0.40700000000027359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27.288871657525249</v>
      </c>
      <c r="C397" s="299" t="str">
        <f>CONCATENATE("(",ROUND((B397/$H399)*100,1),")")</f>
        <v>(34.2)</v>
      </c>
      <c r="D397" s="302">
        <f>'Ind T6'!W162</f>
        <v>4.8609159014268624</v>
      </c>
      <c r="E397" s="299" t="str">
        <f>CONCATENATE("(",ROUND((D397/$H399)*100,1),")")</f>
        <v>(6.1)</v>
      </c>
      <c r="F397" s="302">
        <f>'Ind T6'!X162</f>
        <v>1.5883340041404612</v>
      </c>
      <c r="G397" s="299" t="str">
        <f>CONCATENATE("(",ROUND((F397/$H399)*100,1),")")</f>
        <v>(2)</v>
      </c>
      <c r="H397" s="302">
        <f>SUM(B397,D397,F397)</f>
        <v>33.738121563092577</v>
      </c>
      <c r="I397" s="299" t="str">
        <f>CONCATENATE("(",ROUND((H397/$H399)*100,1),")")</f>
        <v>(42.3)</v>
      </c>
      <c r="K397" s="302">
        <f>B397-B387</f>
        <v>2.6252264254470248E-2</v>
      </c>
      <c r="L397" s="302">
        <f>D397-D387</f>
        <v>0.93464068004146972</v>
      </c>
      <c r="M397" s="302">
        <f>F397-F387</f>
        <v>0.11405399250576953</v>
      </c>
      <c r="N397" s="302">
        <f>SUM(K397:M397)</f>
        <v>1.0749469368017095</v>
      </c>
    </row>
    <row r="398" spans="1:14" x14ac:dyDescent="0.2">
      <c r="A398" s="282" t="s">
        <v>365</v>
      </c>
      <c r="B398" s="302">
        <f>'Ind T6'!V161</f>
        <v>24.161530792938105</v>
      </c>
      <c r="C398" s="299" t="str">
        <f>CONCATENATE("(",ROUND((B398/$H399)*100,1),")")</f>
        <v>(30.3)</v>
      </c>
      <c r="D398" s="302">
        <f>'Ind T6'!W161</f>
        <v>19.279787875292403</v>
      </c>
      <c r="E398" s="299" t="str">
        <f>CONCATENATE("(",ROUND((D398/$H399)*100,1),")")</f>
        <v>(24.2)</v>
      </c>
      <c r="F398" s="302">
        <f>'Ind T6'!X161</f>
        <v>2.6225597686769655</v>
      </c>
      <c r="G398" s="299" t="str">
        <f>CONCATENATE("(",ROUND((F398/$H399)*100,1),")")</f>
        <v>(3.3)</v>
      </c>
      <c r="H398" s="302">
        <f t="shared" ref="H398" si="300">SUM(B398,D398,F398)</f>
        <v>46.063878436907473</v>
      </c>
      <c r="I398" s="299" t="str">
        <f>CONCATENATE("(",ROUND((H398/$H399)*100,1),")")</f>
        <v>(57.7)</v>
      </c>
      <c r="K398" s="302">
        <f t="shared" ref="K398:K399" si="301">B398-B388</f>
        <v>1.4731431461037872</v>
      </c>
      <c r="L398" s="302">
        <f t="shared" ref="L398:L399" si="302">D398-D388</f>
        <v>1.2206835059209027</v>
      </c>
      <c r="M398" s="302">
        <f t="shared" ref="M398:M399" si="303">F398-F388</f>
        <v>0.18322641117351868</v>
      </c>
      <c r="N398" s="302">
        <f t="shared" ref="N398:N399" si="304">SUM(K398:M398)</f>
        <v>2.8770530631982085</v>
      </c>
    </row>
    <row r="399" spans="1:14" x14ac:dyDescent="0.2">
      <c r="A399" s="282" t="s">
        <v>363</v>
      </c>
      <c r="B399" s="302">
        <f>SUM(B397:B398)</f>
        <v>51.450402450463358</v>
      </c>
      <c r="C399" s="299" t="str">
        <f>CONCATENATE("(",ROUND((B399/$H399)*100,1),")")</f>
        <v>(64.5)</v>
      </c>
      <c r="D399" s="302">
        <f>SUM(D397:D398)</f>
        <v>24.140703776719263</v>
      </c>
      <c r="E399" s="299" t="str">
        <f>CONCATENATE("(",ROUND((D399/$H399)*100,1),")")</f>
        <v>(30.3)</v>
      </c>
      <c r="F399" s="302">
        <f>SUM(F397:F398)</f>
        <v>4.2108937728174265</v>
      </c>
      <c r="G399" s="299" t="str">
        <f>CONCATENATE("(",ROUND((F399/$H399)*100,1),")")</f>
        <v>(5.3)</v>
      </c>
      <c r="H399" s="302">
        <f>SUM(H397:H398)</f>
        <v>79.802000000000049</v>
      </c>
      <c r="I399" s="299" t="str">
        <f>CONCATENATE("(",ROUND((H399/$H399)*100,1),")")</f>
        <v>(100)</v>
      </c>
      <c r="K399" s="302">
        <f t="shared" si="301"/>
        <v>1.499395410358261</v>
      </c>
      <c r="L399" s="302">
        <f t="shared" si="302"/>
        <v>2.1553241859623711</v>
      </c>
      <c r="M399" s="302">
        <f t="shared" si="303"/>
        <v>0.29728040367928799</v>
      </c>
      <c r="N399" s="302">
        <f t="shared" si="304"/>
        <v>3.95199999999992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29.264007448217718</v>
      </c>
      <c r="C408" s="299" t="str">
        <f>CONCATENATE("(",ROUND((B408/$H410)*100,1),")")</f>
        <v>(16.6)</v>
      </c>
      <c r="D408" s="302">
        <f>'Ind T6'!M171</f>
        <v>14.736879630425715</v>
      </c>
      <c r="E408" s="299" t="str">
        <f>CONCATENATE("(",ROUND((D408/$H410)*100,1),")")</f>
        <v>(8.3)</v>
      </c>
      <c r="F408" s="302">
        <f>'Ind T6'!N171</f>
        <v>9.4988152383622957</v>
      </c>
      <c r="G408" s="299" t="str">
        <f>CONCATENATE("(",ROUND((F408/$H410)*100,1),")")</f>
        <v>(5.4)</v>
      </c>
      <c r="H408" s="302">
        <f>SUM(B408,D408,F408)</f>
        <v>53.499702317005728</v>
      </c>
      <c r="I408" s="299" t="str">
        <f>CONCATENATE("(",ROUND((H408/$H410)*100,1),")")</f>
        <v>(30.3)</v>
      </c>
      <c r="K408" s="302">
        <f>B413-B408</f>
        <v>-0.68069555545054428</v>
      </c>
      <c r="L408" s="302">
        <f>D413-D408</f>
        <v>4.3639460075612035E-2</v>
      </c>
      <c r="M408" s="302">
        <f>F413-F408</f>
        <v>8.411697032477683E-2</v>
      </c>
      <c r="N408" s="302">
        <f>SUM(K408:M408)</f>
        <v>-0.55293912505015541</v>
      </c>
    </row>
    <row r="409" spans="1:14" x14ac:dyDescent="0.2">
      <c r="A409" s="282" t="s">
        <v>365</v>
      </c>
      <c r="B409" s="302">
        <f>'Ind T6'!L170</f>
        <v>45.802307473003722</v>
      </c>
      <c r="C409" s="299" t="str">
        <f>CONCATENATE("(",ROUND((B409/$H410)*100,1),")")</f>
        <v>(25.9)</v>
      </c>
      <c r="D409" s="302">
        <f>'Ind T6'!M170</f>
        <v>63.113518088927997</v>
      </c>
      <c r="E409" s="299" t="str">
        <f>CONCATENATE("(",ROUND((D409/$H410)*100,1),")")</f>
        <v>(35.7)</v>
      </c>
      <c r="F409" s="302">
        <f>'Ind T6'!N170</f>
        <v>14.268472121062565</v>
      </c>
      <c r="G409" s="299" t="str">
        <f>CONCATENATE("(",ROUND((F409/$H410)*100,1),")")</f>
        <v>(8.1)</v>
      </c>
      <c r="H409" s="302">
        <f t="shared" ref="H409" si="305">SUM(B409,D409,F409)</f>
        <v>123.18429768299427</v>
      </c>
      <c r="I409" s="299" t="str">
        <f>CONCATENATE("(",ROUND((H409/$H410)*100,1),")")</f>
        <v>(69.7)</v>
      </c>
      <c r="K409" s="302">
        <f t="shared" ref="K409:K410" si="306">B414-B409</f>
        <v>0.53417579794718506</v>
      </c>
      <c r="L409" s="302">
        <f t="shared" ref="L409:L410" si="307">D414-D409</f>
        <v>-1.9965157258691448</v>
      </c>
      <c r="M409" s="302">
        <f t="shared" ref="M409:M410" si="308">F414-F409</f>
        <v>1.0279052972247626E-2</v>
      </c>
      <c r="N409" s="302">
        <f t="shared" ref="N409:N410" si="309">SUM(K409:M409)</f>
        <v>-1.4520608749497121</v>
      </c>
    </row>
    <row r="410" spans="1:14" x14ac:dyDescent="0.2">
      <c r="A410" s="282" t="s">
        <v>363</v>
      </c>
      <c r="B410" s="302">
        <f>SUM(B408:B409)</f>
        <v>75.066314921221448</v>
      </c>
      <c r="C410" s="299" t="str">
        <f>CONCATENATE("(",ROUND((B410/$H410)*100,1),")")</f>
        <v>(42.5)</v>
      </c>
      <c r="D410" s="302">
        <f>SUM(D408:D409)</f>
        <v>77.850397719353708</v>
      </c>
      <c r="E410" s="299" t="str">
        <f>CONCATENATE("(",ROUND((D410/$H410)*100,1),")")</f>
        <v>(44.1)</v>
      </c>
      <c r="F410" s="302">
        <f>SUM(F408:F409)</f>
        <v>23.767287359424863</v>
      </c>
      <c r="G410" s="299" t="str">
        <f>CONCATENATE("(",ROUND((F410/$H410)*100,1),")")</f>
        <v>(13.5)</v>
      </c>
      <c r="H410" s="302">
        <f>SUM(H408:H409)</f>
        <v>176.684</v>
      </c>
      <c r="I410" s="299" t="str">
        <f>CONCATENATE("(",ROUND((H410/$H410)*100,1),")")</f>
        <v>(100)</v>
      </c>
      <c r="K410" s="302">
        <f t="shared" si="306"/>
        <v>-0.14651975750336987</v>
      </c>
      <c r="L410" s="302">
        <f t="shared" si="307"/>
        <v>-1.9528762657935346</v>
      </c>
      <c r="M410" s="302">
        <f t="shared" si="308"/>
        <v>9.439602329702268E-2</v>
      </c>
      <c r="N410" s="302">
        <f t="shared" si="309"/>
        <v>-2.0049999999998818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28.583311892767174</v>
      </c>
      <c r="C413" s="299" t="str">
        <f>CONCATENATE("(",ROUND((B413/$H415)*100,1),")")</f>
        <v>(16.4)</v>
      </c>
      <c r="D413" s="302">
        <f>'Ind T6'!R171</f>
        <v>14.780519090501327</v>
      </c>
      <c r="E413" s="299" t="str">
        <f>CONCATENATE("(",ROUND((D413/$H415)*100,1),")")</f>
        <v>(8.5)</v>
      </c>
      <c r="F413" s="302">
        <f>'Ind T6'!S171</f>
        <v>9.5829322086870725</v>
      </c>
      <c r="G413" s="299" t="str">
        <f>CONCATENATE("(",ROUND((F413/$H415)*100,1),")")</f>
        <v>(5.5)</v>
      </c>
      <c r="H413" s="302">
        <f>SUM(B413,D413,F413)</f>
        <v>52.946763191955569</v>
      </c>
      <c r="I413" s="299" t="str">
        <f>CONCATENATE("(",ROUND((H413/$H415)*100,1),")")</f>
        <v>(30.3)</v>
      </c>
      <c r="K413" s="302">
        <f>B418-B413</f>
        <v>3.6032118359763388E-2</v>
      </c>
      <c r="L413" s="302">
        <f>D418-D413</f>
        <v>0.73073131737307051</v>
      </c>
      <c r="M413" s="302">
        <f>F418-F413</f>
        <v>0.56297236732282663</v>
      </c>
      <c r="N413" s="302">
        <f>SUM(K413:M413)</f>
        <v>1.3297358030556605</v>
      </c>
    </row>
    <row r="414" spans="1:14" x14ac:dyDescent="0.2">
      <c r="A414" s="282" t="s">
        <v>365</v>
      </c>
      <c r="B414" s="302">
        <f>'Ind T6'!Q170</f>
        <v>46.336483270950907</v>
      </c>
      <c r="C414" s="299" t="str">
        <f>CONCATENATE("(",ROUND((B414/$H415)*100,1),")")</f>
        <v>(26.5)</v>
      </c>
      <c r="D414" s="302">
        <f>'Ind T6'!R170</f>
        <v>61.117002363058852</v>
      </c>
      <c r="E414" s="299" t="str">
        <f>CONCATENATE("(",ROUND((D414/$H415)*100,1),")")</f>
        <v>(35)</v>
      </c>
      <c r="F414" s="302">
        <f>'Ind T6'!S170</f>
        <v>14.278751174034813</v>
      </c>
      <c r="G414" s="299" t="str">
        <f>CONCATENATE("(",ROUND((F414/$H415)*100,1),")")</f>
        <v>(8.2)</v>
      </c>
      <c r="H414" s="302">
        <f t="shared" ref="H414" si="310">SUM(B414,D414,F414)</f>
        <v>121.73223680804456</v>
      </c>
      <c r="I414" s="299" t="str">
        <f>CONCATENATE("(",ROUND((H414/$H415)*100,1),")")</f>
        <v>(69.7)</v>
      </c>
      <c r="K414" s="302">
        <f t="shared" ref="K414:K415" si="311">B419-B414</f>
        <v>3.4688941917425495</v>
      </c>
      <c r="L414" s="302">
        <f t="shared" ref="L414:L415" si="312">D419-D414</f>
        <v>-1.0657308223051629</v>
      </c>
      <c r="M414" s="302">
        <f t="shared" ref="M414:M415" si="313">F419-F414</f>
        <v>0.40910082750698429</v>
      </c>
      <c r="N414" s="302">
        <f t="shared" ref="N414:N415" si="314">SUM(K414:M414)</f>
        <v>2.8122641969443709</v>
      </c>
    </row>
    <row r="415" spans="1:14" x14ac:dyDescent="0.2">
      <c r="A415" s="282" t="s">
        <v>363</v>
      </c>
      <c r="B415" s="302">
        <f>SUM(B413:B414)</f>
        <v>74.919795163718078</v>
      </c>
      <c r="C415" s="299" t="str">
        <f>CONCATENATE("(",ROUND((B415/$H415)*100,1),")")</f>
        <v>(42.9)</v>
      </c>
      <c r="D415" s="302">
        <f>SUM(D413:D414)</f>
        <v>75.897521453560174</v>
      </c>
      <c r="E415" s="299" t="str">
        <f>CONCATENATE("(",ROUND((D415/$H415)*100,1),")")</f>
        <v>(43.4)</v>
      </c>
      <c r="F415" s="302">
        <f>SUM(F413:F414)</f>
        <v>23.861683382721885</v>
      </c>
      <c r="G415" s="299" t="str">
        <f>CONCATENATE("(",ROUND((F415/$H415)*100,1),")")</f>
        <v>(13.7)</v>
      </c>
      <c r="H415" s="302">
        <f>SUM(H413:H414)</f>
        <v>174.67900000000014</v>
      </c>
      <c r="I415" s="299" t="str">
        <f>CONCATENATE("(",ROUND((H415/$H415)*100,1),")")</f>
        <v>(100)</v>
      </c>
      <c r="K415" s="302">
        <f t="shared" si="311"/>
        <v>3.50492631010232</v>
      </c>
      <c r="L415" s="302">
        <f t="shared" si="312"/>
        <v>-0.3349995049320853</v>
      </c>
      <c r="M415" s="302">
        <f t="shared" si="313"/>
        <v>0.97207319482981092</v>
      </c>
      <c r="N415" s="302">
        <f t="shared" si="314"/>
        <v>4.1420000000000456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28.619344011126937</v>
      </c>
      <c r="C418" s="299" t="str">
        <f>CONCATENATE("(",ROUND((B418/$H420)*100,1),")")</f>
        <v>(16)</v>
      </c>
      <c r="D418" s="302">
        <f>'Ind T6'!W171</f>
        <v>15.511250407874398</v>
      </c>
      <c r="E418" s="299" t="str">
        <f>CONCATENATE("(",ROUND((D418/$H420)*100,1),")")</f>
        <v>(8.7)</v>
      </c>
      <c r="F418" s="302">
        <f>'Ind T6'!X171</f>
        <v>10.145904576009899</v>
      </c>
      <c r="G418" s="299" t="str">
        <f>CONCATENATE("(",ROUND((F418/$H420)*100,1),")")</f>
        <v>(5.7)</v>
      </c>
      <c r="H418" s="302">
        <f>SUM(B418,D418,F418)</f>
        <v>54.276498995011231</v>
      </c>
      <c r="I418" s="299" t="str">
        <f>CONCATENATE("(",ROUND((H418/$H420)*100,1),")")</f>
        <v>(30.4)</v>
      </c>
      <c r="K418" s="302">
        <f>B418-B408</f>
        <v>-0.64466343709078089</v>
      </c>
      <c r="L418" s="302">
        <f>D418-D408</f>
        <v>0.77437077744868255</v>
      </c>
      <c r="M418" s="302">
        <f>F418-F408</f>
        <v>0.64708933764760346</v>
      </c>
      <c r="N418" s="302">
        <f>SUM(K418:M418)</f>
        <v>0.77679667800550511</v>
      </c>
    </row>
    <row r="419" spans="1:14" x14ac:dyDescent="0.2">
      <c r="A419" s="282" t="s">
        <v>365</v>
      </c>
      <c r="B419" s="302">
        <f>'Ind T6'!V170</f>
        <v>49.805377462693457</v>
      </c>
      <c r="C419" s="299" t="str">
        <f>CONCATENATE("(",ROUND((B419/$H420)*100,1),")")</f>
        <v>(27.9)</v>
      </c>
      <c r="D419" s="302">
        <f>'Ind T6'!W170</f>
        <v>60.051271540753689</v>
      </c>
      <c r="E419" s="299" t="str">
        <f>CONCATENATE("(",ROUND((D419/$H420)*100,1),")")</f>
        <v>(33.6)</v>
      </c>
      <c r="F419" s="302">
        <f>'Ind T6'!X170</f>
        <v>14.687852001541797</v>
      </c>
      <c r="G419" s="299" t="str">
        <f>CONCATENATE("(",ROUND((F419/$H420)*100,1),")")</f>
        <v>(8.2)</v>
      </c>
      <c r="H419" s="302">
        <f t="shared" ref="H419" si="315">SUM(B419,D419,F419)</f>
        <v>124.54450100498894</v>
      </c>
      <c r="I419" s="299" t="str">
        <f>CONCATENATE("(",ROUND((H419/$H420)*100,1),")")</f>
        <v>(69.6)</v>
      </c>
      <c r="K419" s="302">
        <f t="shared" ref="K419:K420" si="316">B419-B409</f>
        <v>4.0030699896897346</v>
      </c>
      <c r="L419" s="302">
        <f t="shared" ref="L419:L420" si="317">D419-D409</f>
        <v>-3.0622465481743077</v>
      </c>
      <c r="M419" s="302">
        <f t="shared" ref="M419:M420" si="318">F419-F409</f>
        <v>0.41937988047923191</v>
      </c>
      <c r="N419" s="302">
        <f t="shared" ref="N419:N420" si="319">SUM(K419:M419)</f>
        <v>1.3602033219946588</v>
      </c>
    </row>
    <row r="420" spans="1:14" x14ac:dyDescent="0.2">
      <c r="A420" s="282" t="s">
        <v>363</v>
      </c>
      <c r="B420" s="302">
        <f>SUM(B418:B419)</f>
        <v>78.424721473820398</v>
      </c>
      <c r="C420" s="299" t="str">
        <f>CONCATENATE("(",ROUND((B420/$H420)*100,1),")")</f>
        <v>(43.9)</v>
      </c>
      <c r="D420" s="302">
        <f>SUM(D418:D419)</f>
        <v>75.562521948628088</v>
      </c>
      <c r="E420" s="299" t="str">
        <f>CONCATENATE("(",ROUND((D420/$H420)*100,1),")")</f>
        <v>(42.3)</v>
      </c>
      <c r="F420" s="302">
        <f>SUM(F418:F419)</f>
        <v>24.833756577551696</v>
      </c>
      <c r="G420" s="299" t="str">
        <f>CONCATENATE("(",ROUND((F420/$H420)*100,1),")")</f>
        <v>(13.9)</v>
      </c>
      <c r="H420" s="302">
        <f>SUM(H418:H419)</f>
        <v>178.82100000000017</v>
      </c>
      <c r="I420" s="299" t="str">
        <f>CONCATENATE("(",ROUND((H420/$H420)*100,1),")")</f>
        <v>(100)</v>
      </c>
      <c r="K420" s="302">
        <f t="shared" si="316"/>
        <v>3.3584065525989502</v>
      </c>
      <c r="L420" s="302">
        <f t="shared" si="317"/>
        <v>-2.2878757707256199</v>
      </c>
      <c r="M420" s="302">
        <f t="shared" si="318"/>
        <v>1.0664692181268336</v>
      </c>
      <c r="N420" s="302">
        <f t="shared" si="319"/>
        <v>2.1370000000001639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33.213283783723362</v>
      </c>
      <c r="C429" s="299" t="str">
        <f>CONCATENATE("(",ROUND((B429/$H431)*100,1),")")</f>
        <v>(13.3)</v>
      </c>
      <c r="D429" s="302">
        <f>'Ind T6'!M180</f>
        <v>14.219265705452575</v>
      </c>
      <c r="E429" s="299" t="str">
        <f>CONCATENATE("(",ROUND((D429/$H431)*100,1),")")</f>
        <v>(5.7)</v>
      </c>
      <c r="F429" s="302">
        <f>'Ind T6'!N180</f>
        <v>4.4974893337404893</v>
      </c>
      <c r="G429" s="299" t="str">
        <f>CONCATENATE("(",ROUND((F429/$H431)*100,1),")")</f>
        <v>(1.8)</v>
      </c>
      <c r="H429" s="302">
        <f>SUM(B429,D429,F429)</f>
        <v>51.93003882291643</v>
      </c>
      <c r="I429" s="299" t="str">
        <f>CONCATENATE("(",ROUND((H429/$H431)*100,1),")")</f>
        <v>(20.8)</v>
      </c>
      <c r="K429" s="302">
        <f>B434-B429</f>
        <v>1.8636070428688924</v>
      </c>
      <c r="L429" s="302">
        <f>D434-D429</f>
        <v>0.98522406208180513</v>
      </c>
      <c r="M429" s="302">
        <f>F434-F429</f>
        <v>7.1484902886074231E-2</v>
      </c>
      <c r="N429" s="302">
        <f>SUM(K429:M429)</f>
        <v>2.9203160078367718</v>
      </c>
    </row>
    <row r="430" spans="1:14" x14ac:dyDescent="0.2">
      <c r="A430" s="282" t="s">
        <v>365</v>
      </c>
      <c r="B430" s="302">
        <f>'Ind T6'!L179</f>
        <v>93.029249115654167</v>
      </c>
      <c r="C430" s="299" t="str">
        <f>CONCATENATE("(",ROUND((B430/$H431)*100,1),")")</f>
        <v>(37.2)</v>
      </c>
      <c r="D430" s="302">
        <f>'Ind T6'!M179</f>
        <v>86.873752517918476</v>
      </c>
      <c r="E430" s="299" t="str">
        <f>CONCATENATE("(",ROUND((D430/$H431)*100,1),")")</f>
        <v>(34.8)</v>
      </c>
      <c r="F430" s="302">
        <f>'Ind T6'!N179</f>
        <v>17.962959543510888</v>
      </c>
      <c r="G430" s="299" t="str">
        <f>CONCATENATE("(",ROUND((F430/$H431)*100,1),")")</f>
        <v>(7.2)</v>
      </c>
      <c r="H430" s="302">
        <f t="shared" ref="H430" si="320">SUM(B430,D430,F430)</f>
        <v>197.86596117708353</v>
      </c>
      <c r="I430" s="299" t="str">
        <f>CONCATENATE("(",ROUND((H430/$H431)*100,1),")")</f>
        <v>(79.2)</v>
      </c>
      <c r="K430" s="302">
        <f t="shared" ref="K430:K431" si="321">B435-B430</f>
        <v>7.4807746994885207</v>
      </c>
      <c r="L430" s="302">
        <f t="shared" ref="L430:L431" si="322">D435-D430</f>
        <v>1.5184433179078241</v>
      </c>
      <c r="M430" s="302">
        <f t="shared" ref="M430:M431" si="323">F435-F430</f>
        <v>1.9194659747672347</v>
      </c>
      <c r="N430" s="302">
        <f t="shared" ref="N430:N431" si="324">SUM(K430:M430)</f>
        <v>10.918683992163579</v>
      </c>
    </row>
    <row r="431" spans="1:14" x14ac:dyDescent="0.2">
      <c r="A431" s="282" t="s">
        <v>363</v>
      </c>
      <c r="B431" s="302">
        <f>SUM(B429:B430)</f>
        <v>126.24253289937752</v>
      </c>
      <c r="C431" s="299" t="str">
        <f>CONCATENATE("(",ROUND((B431/$H431)*100,1),")")</f>
        <v>(50.5)</v>
      </c>
      <c r="D431" s="302">
        <f>SUM(D429:D430)</f>
        <v>101.09301822337105</v>
      </c>
      <c r="E431" s="299" t="str">
        <f>CONCATENATE("(",ROUND((D431/$H431)*100,1),")")</f>
        <v>(40.5)</v>
      </c>
      <c r="F431" s="302">
        <f>SUM(F429:F430)</f>
        <v>22.460448877251377</v>
      </c>
      <c r="G431" s="299" t="str">
        <f>CONCATENATE("(",ROUND((F431/$H431)*100,1),")")</f>
        <v>(9)</v>
      </c>
      <c r="H431" s="302">
        <f>SUM(H429:H430)</f>
        <v>249.79599999999996</v>
      </c>
      <c r="I431" s="299" t="str">
        <f>CONCATENATE("(",ROUND((H431/$H431)*100,1),")")</f>
        <v>(100)</v>
      </c>
      <c r="K431" s="302">
        <f t="shared" si="321"/>
        <v>9.3443817423574274</v>
      </c>
      <c r="L431" s="302">
        <f t="shared" si="322"/>
        <v>2.5036673799896363</v>
      </c>
      <c r="M431" s="302">
        <f t="shared" si="323"/>
        <v>1.990950877653308</v>
      </c>
      <c r="N431" s="302">
        <f t="shared" si="324"/>
        <v>13.839000000000372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35.076890826592255</v>
      </c>
      <c r="C434" s="299" t="str">
        <f>CONCATENATE("(",ROUND((B434/$H436)*100,1),")")</f>
        <v>(13.3)</v>
      </c>
      <c r="D434" s="302">
        <f>'Ind T6'!R180</f>
        <v>15.20448976753438</v>
      </c>
      <c r="E434" s="299" t="str">
        <f>CONCATENATE("(",ROUND((D434/$H436)*100,1),")")</f>
        <v>(5.8)</v>
      </c>
      <c r="F434" s="302">
        <f>'Ind T6'!S180</f>
        <v>4.5689742366265635</v>
      </c>
      <c r="G434" s="299" t="str">
        <f>CONCATENATE("(",ROUND((F434/$H436)*100,1),")")</f>
        <v>(1.7)</v>
      </c>
      <c r="H434" s="302">
        <f>SUM(B434,D434,F434)</f>
        <v>54.850354830753197</v>
      </c>
      <c r="I434" s="299" t="str">
        <f>CONCATENATE("(",ROUND((H434/$H436)*100,1),")")</f>
        <v>(20.8)</v>
      </c>
      <c r="K434" s="302">
        <f>B439-B434</f>
        <v>2.1082928774647129</v>
      </c>
      <c r="L434" s="302">
        <f>D439-D434</f>
        <v>1.2873057983181013</v>
      </c>
      <c r="M434" s="302">
        <f>F439-F434</f>
        <v>-0.14177756816502196</v>
      </c>
      <c r="N434" s="302">
        <f>SUM(K434:M434)</f>
        <v>3.2538211076177923</v>
      </c>
    </row>
    <row r="435" spans="1:14" x14ac:dyDescent="0.2">
      <c r="A435" s="282" t="s">
        <v>365</v>
      </c>
      <c r="B435" s="302">
        <f>'Ind T6'!Q179</f>
        <v>100.51002381514269</v>
      </c>
      <c r="C435" s="299" t="str">
        <f>CONCATENATE("(",ROUND((B435/$H436)*100,1),")")</f>
        <v>(38.1)</v>
      </c>
      <c r="D435" s="302">
        <f>'Ind T6'!R179</f>
        <v>88.3921958358263</v>
      </c>
      <c r="E435" s="299" t="str">
        <f>CONCATENATE("(",ROUND((D435/$H436)*100,1),")")</f>
        <v>(33.5)</v>
      </c>
      <c r="F435" s="302">
        <f>'Ind T6'!S179</f>
        <v>19.882425518278122</v>
      </c>
      <c r="G435" s="299" t="str">
        <f>CONCATENATE("(",ROUND((F435/$H436)*100,1),")")</f>
        <v>(7.5)</v>
      </c>
      <c r="H435" s="302">
        <f t="shared" ref="H435" si="325">SUM(B435,D435,F435)</f>
        <v>208.78464516924711</v>
      </c>
      <c r="I435" s="299" t="str">
        <f>CONCATENATE("(",ROUND((H435/$H436)*100,1),")")</f>
        <v>(79.2)</v>
      </c>
      <c r="K435" s="302">
        <f t="shared" ref="K435:K436" si="326">B440-B435</f>
        <v>10.768174978471606</v>
      </c>
      <c r="L435" s="302">
        <f t="shared" ref="L435:L436" si="327">D440-D435</f>
        <v>-1.9467891017093422</v>
      </c>
      <c r="M435" s="302">
        <f t="shared" ref="M435:M436" si="328">F440-F435</f>
        <v>2.6847930156194266</v>
      </c>
      <c r="N435" s="302">
        <f t="shared" ref="N435:N436" si="329">SUM(K435:M435)</f>
        <v>11.506178892381691</v>
      </c>
    </row>
    <row r="436" spans="1:14" x14ac:dyDescent="0.2">
      <c r="A436" s="282" t="s">
        <v>363</v>
      </c>
      <c r="B436" s="302">
        <f>SUM(B434:B435)</f>
        <v>135.58691464173495</v>
      </c>
      <c r="C436" s="299" t="str">
        <f>CONCATENATE("(",ROUND((B436/$H436)*100,1),")")</f>
        <v>(51.4)</v>
      </c>
      <c r="D436" s="302">
        <f>SUM(D434:D435)</f>
        <v>103.59668560336068</v>
      </c>
      <c r="E436" s="299" t="str">
        <f>CONCATENATE("(",ROUND((D436/$H436)*100,1),")")</f>
        <v>(39.3)</v>
      </c>
      <c r="F436" s="302">
        <f>SUM(F434:F435)</f>
        <v>24.451399754904685</v>
      </c>
      <c r="G436" s="299" t="str">
        <f>CONCATENATE("(",ROUND((F436/$H436)*100,1),")")</f>
        <v>(9.3)</v>
      </c>
      <c r="H436" s="302">
        <f>SUM(H434:H435)</f>
        <v>263.63500000000033</v>
      </c>
      <c r="I436" s="299" t="str">
        <f>CONCATENATE("(",ROUND((H436/$H436)*100,1),")")</f>
        <v>(100)</v>
      </c>
      <c r="K436" s="302">
        <f t="shared" si="326"/>
        <v>12.876467855936312</v>
      </c>
      <c r="L436" s="302">
        <f t="shared" si="327"/>
        <v>-0.65948330339124084</v>
      </c>
      <c r="M436" s="302">
        <f t="shared" si="328"/>
        <v>2.5430154474544047</v>
      </c>
      <c r="N436" s="302">
        <f t="shared" si="329"/>
        <v>14.759999999999476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37.185183704056968</v>
      </c>
      <c r="C439" s="299" t="str">
        <f>CONCATENATE("(",ROUND((B439/$H441)*100,1),")")</f>
        <v>(13.4)</v>
      </c>
      <c r="D439" s="302">
        <f>'Ind T6'!W180</f>
        <v>16.491795565852481</v>
      </c>
      <c r="E439" s="299" t="str">
        <f>CONCATENATE("(",ROUND((D439/$H441)*100,1),")")</f>
        <v>(5.9)</v>
      </c>
      <c r="F439" s="302">
        <f>'Ind T6'!X180</f>
        <v>4.4271966684615416</v>
      </c>
      <c r="G439" s="299" t="str">
        <f>CONCATENATE("(",ROUND((F439/$H441)*100,1),")")</f>
        <v>(1.6)</v>
      </c>
      <c r="H439" s="302">
        <f>SUM(B439,D439,F439)</f>
        <v>58.104175938370993</v>
      </c>
      <c r="I439" s="299" t="str">
        <f>CONCATENATE("(",ROUND((H439/$H441)*100,1),")")</f>
        <v>(20.9)</v>
      </c>
      <c r="K439" s="302">
        <f>B439-B429</f>
        <v>3.9718999203336054</v>
      </c>
      <c r="L439" s="302">
        <f>D439-D429</f>
        <v>2.2725298603999065</v>
      </c>
      <c r="M439" s="302">
        <f>F439-F429</f>
        <v>-7.029266527894773E-2</v>
      </c>
      <c r="N439" s="302">
        <f>SUM(K439:M439)</f>
        <v>6.1741371154545641</v>
      </c>
    </row>
    <row r="440" spans="1:14" x14ac:dyDescent="0.2">
      <c r="A440" s="282" t="s">
        <v>365</v>
      </c>
      <c r="B440" s="302">
        <f>'Ind T6'!V179</f>
        <v>111.27819879361429</v>
      </c>
      <c r="C440" s="299" t="str">
        <f>CONCATENATE("(",ROUND((B440/$H441)*100,1),")")</f>
        <v>(40)</v>
      </c>
      <c r="D440" s="302">
        <f>'Ind T6'!W179</f>
        <v>86.445406734116958</v>
      </c>
      <c r="E440" s="299" t="str">
        <f>CONCATENATE("(",ROUND((D440/$H441)*100,1),")")</f>
        <v>(31.1)</v>
      </c>
      <c r="F440" s="302">
        <f>'Ind T6'!X179</f>
        <v>22.567218533897549</v>
      </c>
      <c r="G440" s="299" t="str">
        <f>CONCATENATE("(",ROUND((F440/$H441)*100,1),")")</f>
        <v>(8.1)</v>
      </c>
      <c r="H440" s="302">
        <f t="shared" ref="H440" si="330">SUM(B440,D440,F440)</f>
        <v>220.2908240616288</v>
      </c>
      <c r="I440" s="299" t="str">
        <f>CONCATENATE("(",ROUND((H440/$H441)*100,1),")")</f>
        <v>(79.1)</v>
      </c>
      <c r="K440" s="302">
        <f t="shared" ref="K440:K441" si="331">B440-B430</f>
        <v>18.248949677960127</v>
      </c>
      <c r="L440" s="302">
        <f t="shared" ref="L440:L441" si="332">D440-D430</f>
        <v>-0.42834578380151811</v>
      </c>
      <c r="M440" s="302">
        <f t="shared" ref="M440:M441" si="333">F440-F430</f>
        <v>4.6042589903866613</v>
      </c>
      <c r="N440" s="302">
        <f t="shared" ref="N440:N441" si="334">SUM(K440:M440)</f>
        <v>22.42486288454527</v>
      </c>
    </row>
    <row r="441" spans="1:14" x14ac:dyDescent="0.2">
      <c r="A441" s="282" t="s">
        <v>363</v>
      </c>
      <c r="B441" s="302">
        <f>SUM(B439:B440)</f>
        <v>148.46338249767126</v>
      </c>
      <c r="C441" s="299" t="str">
        <f>CONCATENATE("(",ROUND((B441/$H441)*100,1),")")</f>
        <v>(53.3)</v>
      </c>
      <c r="D441" s="302">
        <f>SUM(D439:D440)</f>
        <v>102.93720229996944</v>
      </c>
      <c r="E441" s="299" t="str">
        <f>CONCATENATE("(",ROUND((D441/$H441)*100,1),")")</f>
        <v>(37)</v>
      </c>
      <c r="F441" s="302">
        <f>SUM(F439:F440)</f>
        <v>26.99441520235909</v>
      </c>
      <c r="G441" s="299" t="str">
        <f>CONCATENATE("(",ROUND((F441/$H441)*100,1),")")</f>
        <v>(9.7)</v>
      </c>
      <c r="H441" s="302">
        <f>SUM(H439:H440)</f>
        <v>278.39499999999981</v>
      </c>
      <c r="I441" s="299" t="str">
        <f>CONCATENATE("(",ROUND((H441/$H441)*100,1),")")</f>
        <v>(100)</v>
      </c>
      <c r="K441" s="302">
        <f t="shared" si="331"/>
        <v>22.220849598293739</v>
      </c>
      <c r="L441" s="302">
        <f t="shared" si="332"/>
        <v>1.8441840765983954</v>
      </c>
      <c r="M441" s="302">
        <f t="shared" si="333"/>
        <v>4.5339663251077127</v>
      </c>
      <c r="N441" s="302">
        <f t="shared" si="334"/>
        <v>28.598999999999847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10.837219917367868</v>
      </c>
      <c r="C450" s="299" t="str">
        <f>CONCATENATE("(",ROUND((B450/$H452)*100,1),")")</f>
        <v>(18.3)</v>
      </c>
      <c r="D450" s="302">
        <f>'Ind T6'!M189</f>
        <v>8.6821305038616821</v>
      </c>
      <c r="E450" s="299" t="str">
        <f>CONCATENATE("(",ROUND((D450/$H452)*100,1),")")</f>
        <v>(14.7)</v>
      </c>
      <c r="F450" s="302">
        <f>'Ind T6'!N189</f>
        <v>8.0465661857114483</v>
      </c>
      <c r="G450" s="299" t="str">
        <f>CONCATENATE("(",ROUND((F450/$H452)*100,1),")")</f>
        <v>(13.6)</v>
      </c>
      <c r="H450" s="302">
        <f>SUM(B450,D450,F450)</f>
        <v>27.565916606940998</v>
      </c>
      <c r="I450" s="299" t="str">
        <f>CONCATENATE("(",ROUND((H450/$H452)*100,1),")")</f>
        <v>(46.6)</v>
      </c>
      <c r="K450" s="302">
        <f>B455-B450</f>
        <v>0.23760836407125829</v>
      </c>
      <c r="L450" s="302">
        <f>D455-D450</f>
        <v>0.41775320317967868</v>
      </c>
      <c r="M450" s="302">
        <f>F455-F450</f>
        <v>7.2153011471979056E-2</v>
      </c>
      <c r="N450" s="302">
        <f>SUM(K450:M450)</f>
        <v>0.72751457872291603</v>
      </c>
    </row>
    <row r="451" spans="1:14" x14ac:dyDescent="0.2">
      <c r="A451" s="282" t="s">
        <v>365</v>
      </c>
      <c r="B451" s="302">
        <f>'Ind T6'!L188</f>
        <v>8.026555262265779</v>
      </c>
      <c r="C451" s="299" t="str">
        <f>CONCATENATE("(",ROUND((B451/$H452)*100,1),")")</f>
        <v>(13.6)</v>
      </c>
      <c r="D451" s="302">
        <f>'Ind T6'!M188</f>
        <v>13.515203452035722</v>
      </c>
      <c r="E451" s="299" t="str">
        <f>CONCATENATE("(",ROUND((D451/$H452)*100,1),")")</f>
        <v>(22.8)</v>
      </c>
      <c r="F451" s="302">
        <f>'Ind T6'!N188</f>
        <v>10.073324678757441</v>
      </c>
      <c r="G451" s="299" t="str">
        <f>CONCATENATE("(",ROUND((F451/$H452)*100,1),")")</f>
        <v>(17)</v>
      </c>
      <c r="H451" s="302">
        <f t="shared" ref="H451" si="335">SUM(B451,D451,F451)</f>
        <v>31.615083393058942</v>
      </c>
      <c r="I451" s="299" t="str">
        <f>CONCATENATE("(",ROUND((H451/$H452)*100,1),")")</f>
        <v>(53.4)</v>
      </c>
      <c r="K451" s="302">
        <f t="shared" ref="K451:K452" si="336">B456-B451</f>
        <v>-0.19514512600271861</v>
      </c>
      <c r="L451" s="302">
        <f t="shared" ref="L451:L452" si="337">D456-D451</f>
        <v>0.24022650126989831</v>
      </c>
      <c r="M451" s="302">
        <f t="shared" ref="M451:M452" si="338">F456-F451</f>
        <v>-0.50259595399006507</v>
      </c>
      <c r="N451" s="302">
        <f t="shared" ref="N451:N452" si="339">SUM(K451:M451)</f>
        <v>-0.45751457872288537</v>
      </c>
    </row>
    <row r="452" spans="1:14" x14ac:dyDescent="0.2">
      <c r="A452" s="282" t="s">
        <v>363</v>
      </c>
      <c r="B452" s="302">
        <f>SUM(B450:B451)</f>
        <v>18.863775179633649</v>
      </c>
      <c r="C452" s="299" t="str">
        <f>CONCATENATE("(",ROUND((B452/$H452)*100,1),")")</f>
        <v>(31.9)</v>
      </c>
      <c r="D452" s="302">
        <f>SUM(D450:D451)</f>
        <v>22.197333955897406</v>
      </c>
      <c r="E452" s="299" t="str">
        <f>CONCATENATE("(",ROUND((D452/$H452)*100,1),")")</f>
        <v>(37.5)</v>
      </c>
      <c r="F452" s="302">
        <f>SUM(F450:F451)</f>
        <v>18.119890864468889</v>
      </c>
      <c r="G452" s="299" t="str">
        <f>CONCATENATE("(",ROUND((F452/$H452)*100,1),")")</f>
        <v>(30.6)</v>
      </c>
      <c r="H452" s="302">
        <f>SUM(H450:H451)</f>
        <v>59.180999999999941</v>
      </c>
      <c r="I452" s="299" t="str">
        <f>CONCATENATE("(",ROUND((H452/$H452)*100,1),")")</f>
        <v>(100)</v>
      </c>
      <c r="K452" s="302">
        <f t="shared" si="336"/>
        <v>4.24632380685388E-2</v>
      </c>
      <c r="L452" s="302">
        <f t="shared" si="337"/>
        <v>0.65797970444957343</v>
      </c>
      <c r="M452" s="302">
        <f t="shared" si="338"/>
        <v>-0.43044294251808779</v>
      </c>
      <c r="N452" s="302">
        <f t="shared" si="339"/>
        <v>0.27000000000002444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11.074828281439126</v>
      </c>
      <c r="C455" s="299" t="str">
        <f>CONCATENATE("(",ROUND((B455/$H457)*100,1),")")</f>
        <v>(18.6)</v>
      </c>
      <c r="D455" s="302">
        <f>'Ind T6'!R189</f>
        <v>9.0998837070413607</v>
      </c>
      <c r="E455" s="299" t="str">
        <f>CONCATENATE("(",ROUND((D455/$H457)*100,1),")")</f>
        <v>(15.3)</v>
      </c>
      <c r="F455" s="302">
        <f>'Ind T6'!S189</f>
        <v>8.1187191971834274</v>
      </c>
      <c r="G455" s="299" t="str">
        <f>CONCATENATE("(",ROUND((F455/$H457)*100,1),")")</f>
        <v>(13.7)</v>
      </c>
      <c r="H455" s="302">
        <f>SUM(B455,D455,F455)</f>
        <v>28.293431185663916</v>
      </c>
      <c r="I455" s="299" t="str">
        <f>CONCATENATE("(",ROUND((H455/$H457)*100,1),")")</f>
        <v>(47.6)</v>
      </c>
      <c r="K455" s="302">
        <f>B460-B455</f>
        <v>0.74850969657764033</v>
      </c>
      <c r="L455" s="302">
        <f>D460-D455</f>
        <v>0.95754844079363899</v>
      </c>
      <c r="M455" s="302">
        <f>F460-F455</f>
        <v>0.91996700706673096</v>
      </c>
      <c r="N455" s="302">
        <f>SUM(K455:M455)</f>
        <v>2.6260251444380103</v>
      </c>
    </row>
    <row r="456" spans="1:14" x14ac:dyDescent="0.2">
      <c r="A456" s="282" t="s">
        <v>365</v>
      </c>
      <c r="B456" s="302">
        <f>'Ind T6'!Q188</f>
        <v>7.8314101362630604</v>
      </c>
      <c r="C456" s="299" t="str">
        <f>CONCATENATE("(",ROUND((B456/$H457)*100,1),")")</f>
        <v>(13.2)</v>
      </c>
      <c r="D456" s="302">
        <f>'Ind T6'!R188</f>
        <v>13.755429953305621</v>
      </c>
      <c r="E456" s="299" t="str">
        <f>CONCATENATE("(",ROUND((D456/$H457)*100,1),")")</f>
        <v>(23.1)</v>
      </c>
      <c r="F456" s="302">
        <f>'Ind T6'!S188</f>
        <v>9.5707287247673758</v>
      </c>
      <c r="G456" s="299" t="str">
        <f>CONCATENATE("(",ROUND((F456/$H457)*100,1),")")</f>
        <v>(16.1)</v>
      </c>
      <c r="H456" s="302">
        <f t="shared" ref="H456" si="340">SUM(B456,D456,F456)</f>
        <v>31.157568814336059</v>
      </c>
      <c r="I456" s="299" t="str">
        <f>CONCATENATE("(",ROUND((H456/$H457)*100,1),")")</f>
        <v>(52.4)</v>
      </c>
      <c r="K456" s="302">
        <f t="shared" ref="K456:K457" si="341">B461-B456</f>
        <v>-4.1304051245899309E-2</v>
      </c>
      <c r="L456" s="302">
        <f t="shared" ref="L456:L457" si="342">D461-D456</f>
        <v>0.71815850003111947</v>
      </c>
      <c r="M456" s="302">
        <f t="shared" ref="M456:M457" si="343">F461-F456</f>
        <v>0.65212040677678118</v>
      </c>
      <c r="N456" s="302">
        <f t="shared" ref="N456:N457" si="344">SUM(K456:M456)</f>
        <v>1.3289748555620013</v>
      </c>
    </row>
    <row r="457" spans="1:14" x14ac:dyDescent="0.2">
      <c r="A457" s="282" t="s">
        <v>363</v>
      </c>
      <c r="B457" s="302">
        <f>SUM(B455:B456)</f>
        <v>18.906238417702188</v>
      </c>
      <c r="C457" s="299" t="str">
        <f>CONCATENATE("(",ROUND((B457/$H457)*100,1),")")</f>
        <v>(31.8)</v>
      </c>
      <c r="D457" s="302">
        <f>SUM(D455:D456)</f>
        <v>22.85531366034698</v>
      </c>
      <c r="E457" s="299" t="str">
        <f>CONCATENATE("(",ROUND((D457/$H457)*100,1),")")</f>
        <v>(38.4)</v>
      </c>
      <c r="F457" s="302">
        <f>SUM(F455:F456)</f>
        <v>17.689447921950801</v>
      </c>
      <c r="G457" s="299" t="str">
        <f>CONCATENATE("(",ROUND((F457/$H457)*100,1),")")</f>
        <v>(29.8)</v>
      </c>
      <c r="H457" s="302">
        <f>SUM(H455:H456)</f>
        <v>59.450999999999979</v>
      </c>
      <c r="I457" s="299" t="str">
        <f>CONCATENATE("(",ROUND((H457/$H457)*100,1),")")</f>
        <v>(100)</v>
      </c>
      <c r="K457" s="302">
        <f t="shared" si="341"/>
        <v>0.70720564533174013</v>
      </c>
      <c r="L457" s="302">
        <f t="shared" si="342"/>
        <v>1.6757069408247602</v>
      </c>
      <c r="M457" s="302">
        <f t="shared" si="343"/>
        <v>1.5720874138435121</v>
      </c>
      <c r="N457" s="302">
        <f t="shared" si="344"/>
        <v>3.9550000000000125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11.823337978016767</v>
      </c>
      <c r="C460" s="299" t="str">
        <f>CONCATENATE("(",ROUND((B460/$H462)*100,1),")")</f>
        <v>(18.6)</v>
      </c>
      <c r="D460" s="302">
        <f>'Ind T6'!W189</f>
        <v>10.057432147835</v>
      </c>
      <c r="E460" s="299" t="str">
        <f>CONCATENATE("(",ROUND((D460/$H462)*100,1),")")</f>
        <v>(15.9)</v>
      </c>
      <c r="F460" s="302">
        <f>'Ind T6'!X189</f>
        <v>9.0386862042501583</v>
      </c>
      <c r="G460" s="299" t="str">
        <f>CONCATENATE("(",ROUND((F460/$H462)*100,1),")")</f>
        <v>(14.3)</v>
      </c>
      <c r="H460" s="302">
        <f>SUM(B460,D460,F460)</f>
        <v>30.919456330101927</v>
      </c>
      <c r="I460" s="299" t="str">
        <f>CONCATENATE("(",ROUND((H460/$H462)*100,1),")")</f>
        <v>(48.8)</v>
      </c>
      <c r="K460" s="302">
        <f>B460-B450</f>
        <v>0.98611806064889862</v>
      </c>
      <c r="L460" s="302">
        <f>D460-D450</f>
        <v>1.3753016439733177</v>
      </c>
      <c r="M460" s="302">
        <f>F460-F450</f>
        <v>0.99212001853871001</v>
      </c>
      <c r="N460" s="302">
        <f>SUM(K460:M460)</f>
        <v>3.3535397231609263</v>
      </c>
    </row>
    <row r="461" spans="1:14" x14ac:dyDescent="0.2">
      <c r="A461" s="282" t="s">
        <v>365</v>
      </c>
      <c r="B461" s="302">
        <f>'Ind T6'!V188</f>
        <v>7.7901060850171611</v>
      </c>
      <c r="C461" s="299" t="str">
        <f>CONCATENATE("(",ROUND((B461/$H462)*100,1),")")</f>
        <v>(12.3)</v>
      </c>
      <c r="D461" s="302">
        <f>'Ind T6'!W188</f>
        <v>14.47358845333674</v>
      </c>
      <c r="E461" s="299" t="str">
        <f>CONCATENATE("(",ROUND((D461/$H462)*100,1),")")</f>
        <v>(22.8)</v>
      </c>
      <c r="F461" s="302">
        <f>'Ind T6'!X188</f>
        <v>10.222849131544157</v>
      </c>
      <c r="G461" s="299" t="str">
        <f>CONCATENATE("(",ROUND((F461/$H462)*100,1),")")</f>
        <v>(16.1)</v>
      </c>
      <c r="H461" s="302">
        <f t="shared" ref="H461" si="345">SUM(B461,D461,F461)</f>
        <v>32.486543669898062</v>
      </c>
      <c r="I461" s="299" t="str">
        <f>CONCATENATE("(",ROUND((H461/$H462)*100,1),")")</f>
        <v>(51.2)</v>
      </c>
      <c r="K461" s="302">
        <f t="shared" ref="K461:K462" si="346">B461-B451</f>
        <v>-0.23644917724861791</v>
      </c>
      <c r="L461" s="302">
        <f t="shared" ref="L461:L462" si="347">D461-D451</f>
        <v>0.95838500130101778</v>
      </c>
      <c r="M461" s="302">
        <f t="shared" ref="M461:M462" si="348">F461-F451</f>
        <v>0.14952445278671611</v>
      </c>
      <c r="N461" s="302">
        <f t="shared" ref="N461:N462" si="349">SUM(K461:M461)</f>
        <v>0.87146027683911598</v>
      </c>
    </row>
    <row r="462" spans="1:14" x14ac:dyDescent="0.2">
      <c r="A462" s="282" t="s">
        <v>363</v>
      </c>
      <c r="B462" s="302">
        <f>SUM(B460:B461)</f>
        <v>19.613444063033928</v>
      </c>
      <c r="C462" s="299" t="str">
        <f>CONCATENATE("(",ROUND((B462/$H462)*100,1),")")</f>
        <v>(30.9)</v>
      </c>
      <c r="D462" s="302">
        <f>SUM(D460:D461)</f>
        <v>24.53102060117174</v>
      </c>
      <c r="E462" s="299" t="str">
        <f>CONCATENATE("(",ROUND((D462/$H462)*100,1),")")</f>
        <v>(38.7)</v>
      </c>
      <c r="F462" s="302">
        <f>SUM(F460:F461)</f>
        <v>19.261535335794314</v>
      </c>
      <c r="G462" s="299" t="str">
        <f>CONCATENATE("(",ROUND((F462/$H462)*100,1),")")</f>
        <v>(30.4)</v>
      </c>
      <c r="H462" s="302">
        <f>SUM(H460:H461)</f>
        <v>63.405999999999992</v>
      </c>
      <c r="I462" s="299" t="str">
        <f>CONCATENATE("(",ROUND((H462/$H462)*100,1),")")</f>
        <v>(100)</v>
      </c>
      <c r="K462" s="302">
        <f t="shared" si="346"/>
        <v>0.74966888340027893</v>
      </c>
      <c r="L462" s="302">
        <f t="shared" si="347"/>
        <v>2.3336866452743337</v>
      </c>
      <c r="M462" s="302">
        <f t="shared" si="348"/>
        <v>1.1416444713254243</v>
      </c>
      <c r="N462" s="302">
        <f t="shared" si="349"/>
        <v>4.2250000000000369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10.310086494824025</v>
      </c>
      <c r="C471" s="299" t="str">
        <f>CONCATENATE("(",ROUND((B471/$H473)*100,1),")")</f>
        <v>(16.7)</v>
      </c>
      <c r="D471" s="302">
        <f>'Ind T6'!M198</f>
        <v>3.0536922981752603</v>
      </c>
      <c r="E471" s="299" t="str">
        <f>CONCATENATE("(",ROUND((D471/$H473)*100,1),")")</f>
        <v>(5)</v>
      </c>
      <c r="F471" s="302">
        <f>'Ind T6'!N198</f>
        <v>4.8698038285122403</v>
      </c>
      <c r="G471" s="299" t="str">
        <f>CONCATENATE("(",ROUND((F471/$H473)*100,1),")")</f>
        <v>(7.9)</v>
      </c>
      <c r="H471" s="302">
        <f>SUM(B471,D471,F471)</f>
        <v>18.233582621511527</v>
      </c>
      <c r="I471" s="299" t="str">
        <f>CONCATENATE("(",ROUND((H471/$H473)*100,1),")")</f>
        <v>(29.6)</v>
      </c>
      <c r="K471" s="302">
        <f>B476-B471</f>
        <v>3.1122869156925859E-2</v>
      </c>
      <c r="L471" s="302">
        <f>D476-D471</f>
        <v>-9.8591335280588499E-2</v>
      </c>
      <c r="M471" s="302">
        <f>F476-F471</f>
        <v>8.3732688594713167E-3</v>
      </c>
      <c r="N471" s="302">
        <f>SUM(K471:M471)</f>
        <v>-5.9095197264191324E-2</v>
      </c>
    </row>
    <row r="472" spans="1:14" x14ac:dyDescent="0.2">
      <c r="A472" s="282" t="s">
        <v>365</v>
      </c>
      <c r="B472" s="302">
        <f>'Ind T6'!L197</f>
        <v>12.110094176425259</v>
      </c>
      <c r="C472" s="299" t="str">
        <f>CONCATENATE("(",ROUND((B472/$H473)*100,1),")")</f>
        <v>(19.6)</v>
      </c>
      <c r="D472" s="302">
        <f>'Ind T6'!M197</f>
        <v>15.478214119532566</v>
      </c>
      <c r="E472" s="299" t="str">
        <f>CONCATENATE("(",ROUND((D472/$H473)*100,1),")")</f>
        <v>(25.1)</v>
      </c>
      <c r="F472" s="302">
        <f>'Ind T6'!N197</f>
        <v>15.865109082530642</v>
      </c>
      <c r="G472" s="299" t="str">
        <f>CONCATENATE("(",ROUND((F472/$H473)*100,1),")")</f>
        <v>(25.7)</v>
      </c>
      <c r="H472" s="302">
        <f t="shared" ref="H472" si="350">SUM(B472,D472,F472)</f>
        <v>43.453417378488467</v>
      </c>
      <c r="I472" s="299" t="str">
        <f>CONCATENATE("(",ROUND((H472/$H473)*100,1),")")</f>
        <v>(70.4)</v>
      </c>
      <c r="K472" s="302">
        <f t="shared" ref="K472:K473" si="351">B477-B472</f>
        <v>-0.71713191040514879</v>
      </c>
      <c r="L472" s="302">
        <f t="shared" ref="L472:L473" si="352">D477-D472</f>
        <v>-0.66037614768186437</v>
      </c>
      <c r="M472" s="302">
        <f t="shared" ref="M472:M473" si="353">F477-F472</f>
        <v>-0.40939674464879872</v>
      </c>
      <c r="N472" s="302">
        <f t="shared" ref="N472:N473" si="354">SUM(K472:M472)</f>
        <v>-1.7869048027358119</v>
      </c>
    </row>
    <row r="473" spans="1:14" x14ac:dyDescent="0.2">
      <c r="A473" s="282" t="s">
        <v>363</v>
      </c>
      <c r="B473" s="302">
        <f>SUM(B471:B472)</f>
        <v>22.420180671249284</v>
      </c>
      <c r="C473" s="299" t="str">
        <f>CONCATENATE("(",ROUND((B473/$H473)*100,1),")")</f>
        <v>(36.3)</v>
      </c>
      <c r="D473" s="302">
        <f>SUM(D471:D472)</f>
        <v>18.531906417707827</v>
      </c>
      <c r="E473" s="299" t="str">
        <f>CONCATENATE("(",ROUND((D473/$H473)*100,1),")")</f>
        <v>(30)</v>
      </c>
      <c r="F473" s="302">
        <f>SUM(F471:F472)</f>
        <v>20.734912911042883</v>
      </c>
      <c r="G473" s="299" t="str">
        <f>CONCATENATE("(",ROUND((F473/$H473)*100,1),")")</f>
        <v>(33.6)</v>
      </c>
      <c r="H473" s="302">
        <f>SUM(H471:H472)</f>
        <v>61.686999999999998</v>
      </c>
      <c r="I473" s="299" t="str">
        <f>CONCATENATE("(",ROUND((H473/$H473)*100,1),")")</f>
        <v>(100)</v>
      </c>
      <c r="K473" s="302">
        <f t="shared" si="351"/>
        <v>-0.68600904124822293</v>
      </c>
      <c r="L473" s="302">
        <f t="shared" si="352"/>
        <v>-0.7589674829624542</v>
      </c>
      <c r="M473" s="302">
        <f t="shared" si="353"/>
        <v>-0.40102347578933006</v>
      </c>
      <c r="N473" s="302">
        <f t="shared" si="354"/>
        <v>-1.8460000000000072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10.341209363980951</v>
      </c>
      <c r="C476" s="299" t="str">
        <f>CONCATENATE("(",ROUND((B476/$H478)*100,1),")")</f>
        <v>(17.3)</v>
      </c>
      <c r="D476" s="302">
        <f>'Ind T6'!R198</f>
        <v>2.9551009628946718</v>
      </c>
      <c r="E476" s="299" t="str">
        <f>CONCATENATE("(",ROUND((D476/$H478)*100,1),")")</f>
        <v>(4.9)</v>
      </c>
      <c r="F476" s="302">
        <f>'Ind T6'!S198</f>
        <v>4.8781770973717116</v>
      </c>
      <c r="G476" s="299" t="str">
        <f>CONCATENATE("(",ROUND((F476/$H478)*100,1),")")</f>
        <v>(8.2)</v>
      </c>
      <c r="H476" s="302">
        <f>SUM(B476,D476,F476)</f>
        <v>18.174487424247335</v>
      </c>
      <c r="I476" s="299" t="str">
        <f>CONCATENATE("(",ROUND((H476/$H478)*100,1),")")</f>
        <v>(30.4)</v>
      </c>
      <c r="K476" s="302">
        <f>B481-B476</f>
        <v>0.53962519093560068</v>
      </c>
      <c r="L476" s="302">
        <f>D481-D476</f>
        <v>2.2070888730308269E-2</v>
      </c>
      <c r="M476" s="302">
        <f>F481-F476</f>
        <v>0.23293814915955924</v>
      </c>
      <c r="N476" s="302">
        <f>SUM(K476:M476)</f>
        <v>0.79463422882546819</v>
      </c>
    </row>
    <row r="477" spans="1:14" x14ac:dyDescent="0.2">
      <c r="A477" s="282" t="s">
        <v>365</v>
      </c>
      <c r="B477" s="302">
        <f>'Ind T6'!Q197</f>
        <v>11.39296226602011</v>
      </c>
      <c r="C477" s="299" t="str">
        <f>CONCATENATE("(",ROUND((B477/$H478)*100,1),")")</f>
        <v>(19)</v>
      </c>
      <c r="D477" s="302">
        <f>'Ind T6'!R197</f>
        <v>14.817837971850702</v>
      </c>
      <c r="E477" s="299" t="str">
        <f>CONCATENATE("(",ROUND((D477/$H478)*100,1),")")</f>
        <v>(24.8)</v>
      </c>
      <c r="F477" s="302">
        <f>'Ind T6'!S197</f>
        <v>15.455712337881844</v>
      </c>
      <c r="G477" s="299" t="str">
        <f>CONCATENATE("(",ROUND((F477/$H478)*100,1),")")</f>
        <v>(25.8)</v>
      </c>
      <c r="H477" s="302">
        <f t="shared" ref="H477" si="355">SUM(B477,D477,F477)</f>
        <v>41.666512575752655</v>
      </c>
      <c r="I477" s="299" t="str">
        <f>CONCATENATE("(",ROUND((H477/$H478)*100,1),")")</f>
        <v>(69.6)</v>
      </c>
      <c r="K477" s="302">
        <f t="shared" ref="K477:K478" si="356">B482-B477</f>
        <v>-0.47114606272145387</v>
      </c>
      <c r="L477" s="302">
        <f t="shared" ref="L477:L478" si="357">D482-D477</f>
        <v>-0.41465145807964099</v>
      </c>
      <c r="M477" s="302">
        <f t="shared" ref="M477:M478" si="358">F482-F477</f>
        <v>-0.17783670802432816</v>
      </c>
      <c r="N477" s="302">
        <f t="shared" ref="N477:N478" si="359">SUM(K477:M477)</f>
        <v>-1.063634228825423</v>
      </c>
    </row>
    <row r="478" spans="1:14" x14ac:dyDescent="0.2">
      <c r="A478" s="282" t="s">
        <v>363</v>
      </c>
      <c r="B478" s="302">
        <f>SUM(B476:B477)</f>
        <v>21.734171630001061</v>
      </c>
      <c r="C478" s="299" t="str">
        <f>CONCATENATE("(",ROUND((B478/$H478)*100,1),")")</f>
        <v>(36.3)</v>
      </c>
      <c r="D478" s="302">
        <f>SUM(D476:D477)</f>
        <v>17.772938934745373</v>
      </c>
      <c r="E478" s="299" t="str">
        <f>CONCATENATE("(",ROUND((D478/$H478)*100,1),")")</f>
        <v>(29.7)</v>
      </c>
      <c r="F478" s="302">
        <f>SUM(F476:F477)</f>
        <v>20.333889435253553</v>
      </c>
      <c r="G478" s="299" t="str">
        <f>CONCATENATE("(",ROUND((F478/$H478)*100,1),")")</f>
        <v>(34)</v>
      </c>
      <c r="H478" s="302">
        <f>SUM(H476:H477)</f>
        <v>59.840999999999994</v>
      </c>
      <c r="I478" s="299" t="str">
        <f>CONCATENATE("(",ROUND((H478/$H478)*100,1),")")</f>
        <v>(100)</v>
      </c>
      <c r="K478" s="302">
        <f t="shared" si="356"/>
        <v>6.8479128214146812E-2</v>
      </c>
      <c r="L478" s="302">
        <f t="shared" si="357"/>
        <v>-0.39258056934933094</v>
      </c>
      <c r="M478" s="302">
        <f t="shared" si="358"/>
        <v>5.5101441135231966E-2</v>
      </c>
      <c r="N478" s="302">
        <f t="shared" si="359"/>
        <v>-0.26899999999995217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10.880834554916552</v>
      </c>
      <c r="C481" s="299" t="str">
        <f>CONCATENATE("(",ROUND((B481/$H483)*100,1),")")</f>
        <v>(18.3)</v>
      </c>
      <c r="D481" s="302">
        <f>'Ind T6'!W198</f>
        <v>2.9771718516249801</v>
      </c>
      <c r="E481" s="299" t="str">
        <f>CONCATENATE("(",ROUND((D481/$H483)*100,1),")")</f>
        <v>(5)</v>
      </c>
      <c r="F481" s="302">
        <f>'Ind T6'!X198</f>
        <v>5.1111152465312708</v>
      </c>
      <c r="G481" s="299" t="str">
        <f>CONCATENATE("(",ROUND((F481/$H483)*100,1),")")</f>
        <v>(8.6)</v>
      </c>
      <c r="H481" s="302">
        <f>SUM(B481,D481,F481)</f>
        <v>18.969121653072804</v>
      </c>
      <c r="I481" s="299" t="str">
        <f>CONCATENATE("(",ROUND((H481/$H483)*100,1),")")</f>
        <v>(31.8)</v>
      </c>
      <c r="K481" s="302">
        <f>B481-B471</f>
        <v>0.57074806009252654</v>
      </c>
      <c r="L481" s="302">
        <f>D481-D471</f>
        <v>-7.652044655028023E-2</v>
      </c>
      <c r="M481" s="302">
        <f>F481-F471</f>
        <v>0.24131141801903055</v>
      </c>
      <c r="N481" s="302">
        <f>SUM(K481:M481)</f>
        <v>0.73553903156127687</v>
      </c>
    </row>
    <row r="482" spans="1:14" x14ac:dyDescent="0.2">
      <c r="A482" s="282" t="s">
        <v>365</v>
      </c>
      <c r="B482" s="302">
        <f>'Ind T6'!V197</f>
        <v>10.921816203298656</v>
      </c>
      <c r="C482" s="299" t="str">
        <f>CONCATENATE("(",ROUND((B482/$H483)*100,1),")")</f>
        <v>(18.3)</v>
      </c>
      <c r="D482" s="302">
        <f>'Ind T6'!W197</f>
        <v>14.403186513771061</v>
      </c>
      <c r="E482" s="299" t="str">
        <f>CONCATENATE("(",ROUND((D482/$H483)*100,1),")")</f>
        <v>(24.2)</v>
      </c>
      <c r="F482" s="302">
        <f>'Ind T6'!X197</f>
        <v>15.277875629857515</v>
      </c>
      <c r="G482" s="299" t="str">
        <f>CONCATENATE("(",ROUND((F482/$H483)*100,1),")")</f>
        <v>(25.6)</v>
      </c>
      <c r="H482" s="302">
        <f t="shared" ref="H482" si="360">SUM(B482,D482,F482)</f>
        <v>40.602878346927227</v>
      </c>
      <c r="I482" s="299" t="str">
        <f>CONCATENATE("(",ROUND((H482/$H483)*100,1),")")</f>
        <v>(68.2)</v>
      </c>
      <c r="K482" s="302">
        <f t="shared" ref="K482:K483" si="361">B482-B472</f>
        <v>-1.1882779731266027</v>
      </c>
      <c r="L482" s="302">
        <f t="shared" ref="L482:L483" si="362">D482-D472</f>
        <v>-1.0750276057615054</v>
      </c>
      <c r="M482" s="302">
        <f t="shared" ref="M482:M483" si="363">F482-F472</f>
        <v>-0.58723345267312688</v>
      </c>
      <c r="N482" s="302">
        <f t="shared" ref="N482:N483" si="364">SUM(K482:M482)</f>
        <v>-2.8505390315612349</v>
      </c>
    </row>
    <row r="483" spans="1:14" x14ac:dyDescent="0.2">
      <c r="A483" s="282" t="s">
        <v>363</v>
      </c>
      <c r="B483" s="302">
        <f>SUM(B481:B482)</f>
        <v>21.802650758215208</v>
      </c>
      <c r="C483" s="299" t="str">
        <f>CONCATENATE("(",ROUND((B483/$H483)*100,1),")")</f>
        <v>(36.6)</v>
      </c>
      <c r="D483" s="302">
        <f>SUM(D481:D482)</f>
        <v>17.380358365396042</v>
      </c>
      <c r="E483" s="299" t="str">
        <f>CONCATENATE("(",ROUND((D483/$H483)*100,1),")")</f>
        <v>(29.2)</v>
      </c>
      <c r="F483" s="302">
        <f>SUM(F481:F482)</f>
        <v>20.388990876388785</v>
      </c>
      <c r="G483" s="299" t="str">
        <f>CONCATENATE("(",ROUND((F483/$H483)*100,1),")")</f>
        <v>(34.2)</v>
      </c>
      <c r="H483" s="302">
        <f>SUM(H481:H482)</f>
        <v>59.572000000000031</v>
      </c>
      <c r="I483" s="299" t="str">
        <f>CONCATENATE("(",ROUND((H483/$H483)*100,1),")")</f>
        <v>(100)</v>
      </c>
      <c r="K483" s="302">
        <f t="shared" si="361"/>
        <v>-0.61752991303407612</v>
      </c>
      <c r="L483" s="302">
        <f t="shared" si="362"/>
        <v>-1.1515480523117851</v>
      </c>
      <c r="M483" s="302">
        <f t="shared" si="363"/>
        <v>-0.3459220346540981</v>
      </c>
      <c r="N483" s="302">
        <f t="shared" si="364"/>
        <v>-2.1149999999999594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South East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4.8547021961981001</v>
      </c>
      <c r="C8" s="300">
        <v>2.032669217753492</v>
      </c>
      <c r="D8" s="300">
        <v>2.6868285443323696</v>
      </c>
      <c r="E8" s="300">
        <f>SUM(B8:D8)</f>
        <v>9.5741999582839625</v>
      </c>
      <c r="F8" s="300"/>
      <c r="G8" s="300">
        <v>1.1439435641872384</v>
      </c>
      <c r="H8" s="300">
        <v>2.9755160245147381</v>
      </c>
      <c r="I8" s="300">
        <v>1.6421588245236995</v>
      </c>
      <c r="J8" s="300">
        <f>SUM(G8:I8)</f>
        <v>5.7616184132256762</v>
      </c>
      <c r="K8" s="300"/>
      <c r="L8" s="300">
        <v>4.5815533923486695</v>
      </c>
      <c r="M8" s="300">
        <v>2.1077314265599147</v>
      </c>
      <c r="N8" s="300">
        <v>1.43183225027922</v>
      </c>
      <c r="O8" s="300">
        <f>SUM(L8:N8)</f>
        <v>8.1211170691878038</v>
      </c>
      <c r="P8" s="300"/>
      <c r="Q8" s="300">
        <v>4.7189826023373245</v>
      </c>
      <c r="R8" s="300">
        <v>2.104698381367788</v>
      </c>
      <c r="S8" s="300">
        <v>1.4966168046533048</v>
      </c>
      <c r="T8" s="300">
        <f>SUM(Q8:S8)</f>
        <v>8.3202977883584168</v>
      </c>
      <c r="U8" s="300"/>
      <c r="V8" s="300">
        <v>4.6680382563374829</v>
      </c>
      <c r="W8" s="300">
        <v>1.9362766904184028</v>
      </c>
      <c r="X8" s="300">
        <v>1.5260008896851518</v>
      </c>
      <c r="Y8" s="300">
        <f>SUM(V8:X8)</f>
        <v>8.1303158364410368</v>
      </c>
    </row>
    <row r="9" spans="1:25" x14ac:dyDescent="0.2">
      <c r="A9" s="260" t="s">
        <v>364</v>
      </c>
      <c r="B9" s="300">
        <v>10.768026345669222</v>
      </c>
      <c r="C9" s="300">
        <v>0.98555402490467314</v>
      </c>
      <c r="D9" s="300">
        <v>3.4802196711421076</v>
      </c>
      <c r="E9" s="300">
        <f t="shared" ref="E9:E10" si="0">SUM(B9:D9)</f>
        <v>15.233800041716002</v>
      </c>
      <c r="F9" s="300"/>
      <c r="G9" s="300">
        <v>11.69887492491554</v>
      </c>
      <c r="H9" s="300">
        <v>1.3402449685801499</v>
      </c>
      <c r="I9" s="300">
        <v>9.8902616932786511</v>
      </c>
      <c r="J9" s="300">
        <f t="shared" ref="J9:J10" si="1">SUM(G9:I9)</f>
        <v>22.92938158677434</v>
      </c>
      <c r="K9" s="300"/>
      <c r="L9" s="300">
        <v>9.2359118143995449</v>
      </c>
      <c r="M9" s="300">
        <v>2.6850081866711228E-2</v>
      </c>
      <c r="N9" s="300">
        <v>2.7991210345459359</v>
      </c>
      <c r="O9" s="300">
        <f t="shared" ref="O9:O10" si="2">SUM(L9:N9)</f>
        <v>12.061882930812191</v>
      </c>
      <c r="P9" s="300"/>
      <c r="Q9" s="300">
        <v>9.832466551323769</v>
      </c>
      <c r="R9" s="300">
        <v>2.7475126652327528E-2</v>
      </c>
      <c r="S9" s="300">
        <v>2.7967605336654828</v>
      </c>
      <c r="T9" s="300">
        <f t="shared" ref="T9:T10" si="3">SUM(Q9:S9)</f>
        <v>12.656702211641578</v>
      </c>
      <c r="U9" s="300"/>
      <c r="V9" s="300">
        <v>10.554114768672802</v>
      </c>
      <c r="W9" s="300">
        <v>2.7624555159835858E-2</v>
      </c>
      <c r="X9" s="300">
        <v>2.5629448397263186</v>
      </c>
      <c r="Y9" s="300">
        <f t="shared" ref="Y9:Y10" si="4">SUM(V9:X9)</f>
        <v>13.144684163558956</v>
      </c>
    </row>
    <row r="10" spans="1:25" x14ac:dyDescent="0.2">
      <c r="A10" s="264" t="s">
        <v>363</v>
      </c>
      <c r="B10" s="301">
        <f>SUM(B8:B9)</f>
        <v>15.622728541867321</v>
      </c>
      <c r="C10" s="301">
        <f t="shared" ref="C10:D10" si="5">SUM(C8:C9)</f>
        <v>3.018223242658165</v>
      </c>
      <c r="D10" s="301">
        <f t="shared" si="5"/>
        <v>6.1670482154744768</v>
      </c>
      <c r="E10" s="301">
        <f t="shared" si="0"/>
        <v>24.807999999999964</v>
      </c>
      <c r="F10" s="301"/>
      <c r="G10" s="301">
        <f>SUM(G8:G9)</f>
        <v>12.842818489102779</v>
      </c>
      <c r="H10" s="301">
        <f t="shared" ref="H10" si="6">SUM(H8:H9)</f>
        <v>4.3157609930948881</v>
      </c>
      <c r="I10" s="301">
        <f t="shared" ref="I10" si="7">SUM(I8:I9)</f>
        <v>11.53242051780235</v>
      </c>
      <c r="J10" s="301">
        <f t="shared" si="1"/>
        <v>28.691000000000017</v>
      </c>
      <c r="K10" s="301"/>
      <c r="L10" s="301">
        <f>SUM(L8:L9)</f>
        <v>13.817465206748214</v>
      </c>
      <c r="M10" s="301">
        <f t="shared" ref="M10" si="8">SUM(M8:M9)</f>
        <v>2.134581508426626</v>
      </c>
      <c r="N10" s="301">
        <f t="shared" ref="N10" si="9">SUM(N8:N9)</f>
        <v>4.2309532848251559</v>
      </c>
      <c r="O10" s="301">
        <f t="shared" si="2"/>
        <v>20.182999999999996</v>
      </c>
      <c r="P10" s="301"/>
      <c r="Q10" s="301">
        <f>SUM(Q8:Q9)</f>
        <v>14.551449153661093</v>
      </c>
      <c r="R10" s="301">
        <f t="shared" ref="R10" si="10">SUM(R8:R9)</f>
        <v>2.1321735080201156</v>
      </c>
      <c r="S10" s="301">
        <f t="shared" ref="S10" si="11">SUM(S8:S9)</f>
        <v>4.2933773383187877</v>
      </c>
      <c r="T10" s="301">
        <f t="shared" si="3"/>
        <v>20.976999999999997</v>
      </c>
      <c r="U10" s="301"/>
      <c r="V10" s="301">
        <f>SUM(V8:V9)</f>
        <v>15.222153025010286</v>
      </c>
      <c r="W10" s="301">
        <f t="shared" ref="W10" si="12">SUM(W8:W9)</f>
        <v>1.9639012455782385</v>
      </c>
      <c r="X10" s="301">
        <f t="shared" ref="X10" si="13">SUM(X8:X9)</f>
        <v>4.0889457294114706</v>
      </c>
      <c r="Y10" s="301">
        <f t="shared" si="4"/>
        <v>21.274999999999995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8.4057126201706869E-2</v>
      </c>
      <c r="C17" s="300">
        <v>2.4616729816517111E-2</v>
      </c>
      <c r="D17" s="300">
        <v>3.0020402215350488E-4</v>
      </c>
      <c r="E17" s="300">
        <f>SUM(B17:D17)</f>
        <v>0.10897406004037748</v>
      </c>
      <c r="F17" s="300"/>
      <c r="G17" s="300">
        <v>7.1478349986053097E-2</v>
      </c>
      <c r="H17" s="300">
        <v>2.0618754804115555E-2</v>
      </c>
      <c r="I17" s="300">
        <v>0.33787266205660282</v>
      </c>
      <c r="J17" s="300">
        <f>SUM(G17:I17)</f>
        <v>0.42996976684677146</v>
      </c>
      <c r="K17" s="300"/>
      <c r="L17" s="300">
        <v>9.4744554454755756E-2</v>
      </c>
      <c r="M17" s="300">
        <v>2.2846204620638258E-2</v>
      </c>
      <c r="N17" s="300">
        <v>0</v>
      </c>
      <c r="O17" s="300">
        <f>SUM(L17:N17)</f>
        <v>0.11759075907539401</v>
      </c>
      <c r="P17" s="300"/>
      <c r="Q17" s="300">
        <v>7.8512725932254931E-2</v>
      </c>
      <c r="R17" s="300">
        <v>1.9393581704613895E-2</v>
      </c>
      <c r="S17" s="300">
        <v>0</v>
      </c>
      <c r="T17" s="300">
        <f>SUM(Q17:S17)</f>
        <v>9.7906307636868833E-2</v>
      </c>
      <c r="U17" s="300"/>
      <c r="V17" s="300">
        <v>6.2277227723797839E-2</v>
      </c>
      <c r="W17" s="300">
        <v>1.6551155115774437E-2</v>
      </c>
      <c r="X17" s="300">
        <v>0</v>
      </c>
      <c r="Y17" s="300">
        <f>SUM(V17:X17)</f>
        <v>7.8828382839572275E-2</v>
      </c>
    </row>
    <row r="18" spans="1:25" x14ac:dyDescent="0.2">
      <c r="A18" s="260" t="s">
        <v>364</v>
      </c>
      <c r="B18" s="300">
        <v>0.63042844651681518</v>
      </c>
      <c r="C18" s="300">
        <v>8.3156514136199025E-2</v>
      </c>
      <c r="D18" s="300">
        <v>0.20744097930660643</v>
      </c>
      <c r="E18" s="300">
        <f t="shared" ref="E18:E19" si="14">SUM(B18:D18)</f>
        <v>0.92102593995962068</v>
      </c>
      <c r="F18" s="300"/>
      <c r="G18" s="300">
        <v>0.46323469126175082</v>
      </c>
      <c r="H18" s="300">
        <v>4.6735844222351363E-3</v>
      </c>
      <c r="I18" s="300">
        <v>0.17512195746924072</v>
      </c>
      <c r="J18" s="300">
        <f t="shared" ref="J18:J19" si="15">SUM(G18:I18)</f>
        <v>0.64303023315322672</v>
      </c>
      <c r="K18" s="300"/>
      <c r="L18" s="300">
        <v>0.55133267326791158</v>
      </c>
      <c r="M18" s="300">
        <v>4.0316831683347787E-3</v>
      </c>
      <c r="N18" s="300">
        <v>0.34504488448835824</v>
      </c>
      <c r="O18" s="300">
        <f t="shared" ref="O18:O19" si="16">SUM(L18:N18)</f>
        <v>0.90040924092460461</v>
      </c>
      <c r="P18" s="300"/>
      <c r="Q18" s="300">
        <v>0.45918996680310398</v>
      </c>
      <c r="R18" s="300">
        <v>3.4407967539683043E-3</v>
      </c>
      <c r="S18" s="300">
        <v>0.28746292880605823</v>
      </c>
      <c r="T18" s="300">
        <f t="shared" ref="T18:T19" si="17">SUM(Q18:S18)</f>
        <v>0.7500936923631305</v>
      </c>
      <c r="U18" s="300"/>
      <c r="V18" s="300">
        <v>0.37646864686504172</v>
      </c>
      <c r="W18" s="300">
        <v>3.0858085808581335E-3</v>
      </c>
      <c r="X18" s="300">
        <v>0.22161716171452864</v>
      </c>
      <c r="Y18" s="300">
        <f t="shared" ref="Y18:Y19" si="18">SUM(V18:X18)</f>
        <v>0.60117161716042844</v>
      </c>
    </row>
    <row r="19" spans="1:25" x14ac:dyDescent="0.2">
      <c r="A19" s="264" t="s">
        <v>363</v>
      </c>
      <c r="B19" s="301">
        <f>SUM(B17:B18)</f>
        <v>0.71448557271852209</v>
      </c>
      <c r="C19" s="301">
        <f t="shared" ref="C19" si="19">SUM(C17:C18)</f>
        <v>0.10777324395271613</v>
      </c>
      <c r="D19" s="301">
        <f t="shared" ref="D19" si="20">SUM(D17:D18)</f>
        <v>0.20774118332875993</v>
      </c>
      <c r="E19" s="301">
        <f t="shared" si="14"/>
        <v>1.0299999999999983</v>
      </c>
      <c r="F19" s="301"/>
      <c r="G19" s="301">
        <f>SUM(G17:G18)</f>
        <v>0.53471304124780394</v>
      </c>
      <c r="H19" s="301">
        <f t="shared" ref="H19" si="21">SUM(H17:H18)</f>
        <v>2.5292339226350692E-2</v>
      </c>
      <c r="I19" s="301">
        <f t="shared" ref="I19" si="22">SUM(I17:I18)</f>
        <v>0.51299461952584358</v>
      </c>
      <c r="J19" s="301">
        <f t="shared" si="15"/>
        <v>1.0729999999999982</v>
      </c>
      <c r="K19" s="301"/>
      <c r="L19" s="301">
        <f>SUM(L17:L18)</f>
        <v>0.64607722772266729</v>
      </c>
      <c r="M19" s="301">
        <f t="shared" ref="M19" si="23">SUM(M17:M18)</f>
        <v>2.6877887788973036E-2</v>
      </c>
      <c r="N19" s="301">
        <f t="shared" ref="N19" si="24">SUM(N17:N18)</f>
        <v>0.34504488448835824</v>
      </c>
      <c r="O19" s="301">
        <f t="shared" si="16"/>
        <v>1.0179999999999985</v>
      </c>
      <c r="P19" s="301"/>
      <c r="Q19" s="301">
        <f>SUM(Q17:Q18)</f>
        <v>0.53770269273535887</v>
      </c>
      <c r="R19" s="301">
        <f t="shared" ref="R19" si="25">SUM(R17:R18)</f>
        <v>2.2834378458582199E-2</v>
      </c>
      <c r="S19" s="301">
        <f t="shared" ref="S19" si="26">SUM(S17:S18)</f>
        <v>0.28746292880605823</v>
      </c>
      <c r="T19" s="301">
        <f t="shared" si="17"/>
        <v>0.8479999999999992</v>
      </c>
      <c r="U19" s="301"/>
      <c r="V19" s="301">
        <f>SUM(V17:V18)</f>
        <v>0.43874587458883957</v>
      </c>
      <c r="W19" s="301">
        <f t="shared" ref="W19" si="27">SUM(W17:W18)</f>
        <v>1.9636963696632571E-2</v>
      </c>
      <c r="X19" s="301">
        <f t="shared" ref="X19" si="28">SUM(X17:X18)</f>
        <v>0.22161716171452864</v>
      </c>
      <c r="Y19" s="301">
        <f t="shared" si="18"/>
        <v>0.68000000000000083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2.7433267471480129</v>
      </c>
      <c r="C26" s="300">
        <v>0.91764886162916093</v>
      </c>
      <c r="D26" s="300">
        <v>0.52909107108222686</v>
      </c>
      <c r="E26" s="300">
        <f>SUM(B26:D26)</f>
        <v>4.1900666798594006</v>
      </c>
      <c r="F26" s="300"/>
      <c r="G26" s="300">
        <v>3.2998413812051139</v>
      </c>
      <c r="H26" s="300">
        <v>1.2159135317593379</v>
      </c>
      <c r="I26" s="300">
        <v>0.50085158151503151</v>
      </c>
      <c r="J26" s="300">
        <f>SUM(G26:I26)</f>
        <v>5.0166064944794835</v>
      </c>
      <c r="K26" s="300"/>
      <c r="L26" s="300">
        <v>2.9446363294450886</v>
      </c>
      <c r="M26" s="300">
        <v>1.6097649859470553</v>
      </c>
      <c r="N26" s="300">
        <v>0.38226207327881317</v>
      </c>
      <c r="O26" s="300">
        <f>SUM(L26:N26)</f>
        <v>4.936663388670957</v>
      </c>
      <c r="P26" s="300"/>
      <c r="Q26" s="300">
        <v>3.361885505113666</v>
      </c>
      <c r="R26" s="300">
        <v>1.7680035326300994</v>
      </c>
      <c r="S26" s="300">
        <v>0.43243376445289122</v>
      </c>
      <c r="T26" s="300">
        <f>SUM(Q26:S26)</f>
        <v>5.5623228021966566</v>
      </c>
      <c r="U26" s="300"/>
      <c r="V26" s="300">
        <v>3.9550679232959691</v>
      </c>
      <c r="W26" s="300">
        <v>1.9327812588699724</v>
      </c>
      <c r="X26" s="300">
        <v>0.49572224646629581</v>
      </c>
      <c r="Y26" s="300">
        <f>SUM(V26:X26)</f>
        <v>6.383571428632238</v>
      </c>
    </row>
    <row r="27" spans="1:25" x14ac:dyDescent="0.2">
      <c r="A27" s="260" t="s">
        <v>364</v>
      </c>
      <c r="B27" s="300">
        <v>5.6966169075510997</v>
      </c>
      <c r="C27" s="300">
        <v>0.3609530390021356</v>
      </c>
      <c r="D27" s="300">
        <v>0.31536337358735911</v>
      </c>
      <c r="E27" s="300">
        <f t="shared" ref="E27:E28" si="29">SUM(B27:D27)</f>
        <v>6.3729333201405938</v>
      </c>
      <c r="F27" s="300"/>
      <c r="G27" s="300">
        <v>6.646300486619281</v>
      </c>
      <c r="H27" s="300">
        <v>0.56249485307726665</v>
      </c>
      <c r="I27" s="300">
        <v>0.12559816582395469</v>
      </c>
      <c r="J27" s="300">
        <f t="shared" ref="J27:J28" si="30">SUM(G27:I27)</f>
        <v>7.3343935055205023</v>
      </c>
      <c r="K27" s="300"/>
      <c r="L27" s="300">
        <v>6.4691383338529569</v>
      </c>
      <c r="M27" s="300">
        <v>0.5025756341949813</v>
      </c>
      <c r="N27" s="300">
        <v>0.24862264328112077</v>
      </c>
      <c r="O27" s="300">
        <f t="shared" ref="O27:O28" si="31">SUM(L27:N27)</f>
        <v>7.220336611329059</v>
      </c>
      <c r="P27" s="300"/>
      <c r="Q27" s="300">
        <v>7.0417820351441707</v>
      </c>
      <c r="R27" s="300">
        <v>0.5529794598547193</v>
      </c>
      <c r="S27" s="300">
        <v>0.27591570280445993</v>
      </c>
      <c r="T27" s="300">
        <f t="shared" ref="T27:T28" si="32">SUM(Q27:S27)</f>
        <v>7.8706771978033503</v>
      </c>
      <c r="U27" s="300"/>
      <c r="V27" s="300">
        <v>7.5873043835096921</v>
      </c>
      <c r="W27" s="300">
        <v>0.60932526128278552</v>
      </c>
      <c r="X27" s="300">
        <v>0.31479892657526715</v>
      </c>
      <c r="Y27" s="300">
        <f t="shared" ref="Y27:Y28" si="33">SUM(V27:X27)</f>
        <v>8.5114285713677447</v>
      </c>
    </row>
    <row r="28" spans="1:25" x14ac:dyDescent="0.2">
      <c r="A28" s="264" t="s">
        <v>363</v>
      </c>
      <c r="B28" s="301">
        <f>SUM(B26:B27)</f>
        <v>8.4399436546991122</v>
      </c>
      <c r="C28" s="301">
        <f t="shared" ref="C28" si="34">SUM(C26:C27)</f>
        <v>1.2786019006312965</v>
      </c>
      <c r="D28" s="301">
        <f t="shared" ref="D28" si="35">SUM(D26:D27)</f>
        <v>0.84445444466958597</v>
      </c>
      <c r="E28" s="301">
        <f t="shared" si="29"/>
        <v>10.562999999999994</v>
      </c>
      <c r="F28" s="301"/>
      <c r="G28" s="301">
        <f>SUM(G26:G27)</f>
        <v>9.9461418678243945</v>
      </c>
      <c r="H28" s="301">
        <f t="shared" ref="H28" si="36">SUM(H26:H27)</f>
        <v>1.7784083848366046</v>
      </c>
      <c r="I28" s="301">
        <f t="shared" ref="I28" si="37">SUM(I26:I27)</f>
        <v>0.62644974733898617</v>
      </c>
      <c r="J28" s="301">
        <f t="shared" si="30"/>
        <v>12.350999999999985</v>
      </c>
      <c r="K28" s="301"/>
      <c r="L28" s="301">
        <f>SUM(L26:L27)</f>
        <v>9.4137746632980459</v>
      </c>
      <c r="M28" s="301">
        <f t="shared" ref="M28" si="38">SUM(M26:M27)</f>
        <v>2.1123406201420365</v>
      </c>
      <c r="N28" s="301">
        <f t="shared" ref="N28" si="39">SUM(N26:N27)</f>
        <v>0.63088471655993394</v>
      </c>
      <c r="O28" s="301">
        <f t="shared" si="31"/>
        <v>12.157000000000016</v>
      </c>
      <c r="P28" s="301"/>
      <c r="Q28" s="301">
        <f>SUM(Q26:Q27)</f>
        <v>10.403667540257837</v>
      </c>
      <c r="R28" s="301">
        <f t="shared" ref="R28" si="40">SUM(R26:R27)</f>
        <v>2.3209829924848187</v>
      </c>
      <c r="S28" s="301">
        <f t="shared" ref="S28" si="41">SUM(S26:S27)</f>
        <v>0.70834946725735115</v>
      </c>
      <c r="T28" s="301">
        <f t="shared" si="32"/>
        <v>13.433000000000007</v>
      </c>
      <c r="U28" s="301"/>
      <c r="V28" s="301">
        <f>SUM(V26:V27)</f>
        <v>11.54237230680566</v>
      </c>
      <c r="W28" s="301">
        <f t="shared" ref="W28" si="42">SUM(W26:W27)</f>
        <v>2.5421065201527577</v>
      </c>
      <c r="X28" s="301">
        <f t="shared" ref="X28" si="43">SUM(X26:X27)</f>
        <v>0.8105211730415629</v>
      </c>
      <c r="Y28" s="301">
        <f t="shared" si="33"/>
        <v>14.89499999999998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4.3296544234531913</v>
      </c>
      <c r="C35" s="300">
        <v>1.1388773760856659</v>
      </c>
      <c r="D35" s="300">
        <v>0.47717626131353302</v>
      </c>
      <c r="E35" s="300">
        <f>SUM(B35:D35)</f>
        <v>5.9457080608523896</v>
      </c>
      <c r="F35" s="300"/>
      <c r="G35" s="300">
        <v>4.2689246770535076</v>
      </c>
      <c r="H35" s="300">
        <v>1.1007072237113253</v>
      </c>
      <c r="I35" s="300">
        <v>0.66406303578328518</v>
      </c>
      <c r="J35" s="300">
        <f>SUM(G35:I35)</f>
        <v>6.0336949365481187</v>
      </c>
      <c r="K35" s="300"/>
      <c r="L35" s="300">
        <v>4.2370770633238379</v>
      </c>
      <c r="M35" s="300">
        <v>1.4103166510030882</v>
      </c>
      <c r="N35" s="300">
        <v>0.60334016706396998</v>
      </c>
      <c r="O35" s="300">
        <f>SUM(L35:N35)</f>
        <v>6.2507338813908957</v>
      </c>
      <c r="P35" s="300"/>
      <c r="Q35" s="300">
        <v>3.912202226369669</v>
      </c>
      <c r="R35" s="300">
        <v>1.3685381571120561</v>
      </c>
      <c r="S35" s="300">
        <v>0.59232499999699761</v>
      </c>
      <c r="T35" s="300">
        <f>SUM(Q35:S35)</f>
        <v>5.873065383478723</v>
      </c>
      <c r="U35" s="300"/>
      <c r="V35" s="300">
        <v>2.959678393605218</v>
      </c>
      <c r="W35" s="300">
        <v>1.0924784254484545</v>
      </c>
      <c r="X35" s="300">
        <v>0.51219383241793415</v>
      </c>
      <c r="Y35" s="300">
        <f>SUM(V35:X35)</f>
        <v>4.5643506514716075</v>
      </c>
    </row>
    <row r="36" spans="1:25" x14ac:dyDescent="0.2">
      <c r="A36" s="260" t="s">
        <v>364</v>
      </c>
      <c r="B36" s="300">
        <v>16.932033951130791</v>
      </c>
      <c r="C36" s="300">
        <v>0.57403093552055584</v>
      </c>
      <c r="D36" s="300">
        <v>1.1902270524962539</v>
      </c>
      <c r="E36" s="300">
        <f t="shared" ref="E36:E37" si="44">SUM(B36:D36)</f>
        <v>18.696291939147603</v>
      </c>
      <c r="F36" s="300"/>
      <c r="G36" s="300">
        <v>17.532719625102448</v>
      </c>
      <c r="H36" s="300">
        <v>0.53416138987297934</v>
      </c>
      <c r="I36" s="300">
        <v>1.3674240484764386</v>
      </c>
      <c r="J36" s="300">
        <f t="shared" ref="J36:J37" si="45">SUM(G36:I36)</f>
        <v>19.434305063451866</v>
      </c>
      <c r="K36" s="300"/>
      <c r="L36" s="300">
        <v>16.835136919826965</v>
      </c>
      <c r="M36" s="300">
        <v>0.54891700982353953</v>
      </c>
      <c r="N36" s="300">
        <v>0.87221218895862196</v>
      </c>
      <c r="O36" s="300">
        <f t="shared" ref="O36:O37" si="46">SUM(L36:N36)</f>
        <v>18.256266118609126</v>
      </c>
      <c r="P36" s="300"/>
      <c r="Q36" s="300">
        <v>16.38582677793282</v>
      </c>
      <c r="R36" s="300">
        <v>0.54433824984232004</v>
      </c>
      <c r="S36" s="300">
        <v>0.8897695887461774</v>
      </c>
      <c r="T36" s="300">
        <f t="shared" ref="T36:T37" si="47">SUM(Q36:S36)</f>
        <v>17.819934616521316</v>
      </c>
      <c r="U36" s="300"/>
      <c r="V36" s="300">
        <v>13.193341427902473</v>
      </c>
      <c r="W36" s="300">
        <v>0.45961263396390067</v>
      </c>
      <c r="X36" s="300">
        <v>0.77169528666199072</v>
      </c>
      <c r="Y36" s="300">
        <f t="shared" ref="Y36:Y37" si="48">SUM(V36:X36)</f>
        <v>14.424649348528364</v>
      </c>
    </row>
    <row r="37" spans="1:25" x14ac:dyDescent="0.2">
      <c r="A37" s="264" t="s">
        <v>363</v>
      </c>
      <c r="B37" s="301">
        <f>SUM(B35:B36)</f>
        <v>21.261688374583983</v>
      </c>
      <c r="C37" s="301">
        <f t="shared" ref="C37" si="49">SUM(C35:C36)</f>
        <v>1.7129083116062218</v>
      </c>
      <c r="D37" s="301">
        <f t="shared" ref="D37" si="50">SUM(D35:D36)</f>
        <v>1.667403313809787</v>
      </c>
      <c r="E37" s="301">
        <f t="shared" si="44"/>
        <v>24.641999999999989</v>
      </c>
      <c r="F37" s="301"/>
      <c r="G37" s="301">
        <f>SUM(G35:G36)</f>
        <v>21.801644302155957</v>
      </c>
      <c r="H37" s="301">
        <f t="shared" ref="H37" si="51">SUM(H35:H36)</f>
        <v>1.6348686135843047</v>
      </c>
      <c r="I37" s="301">
        <f t="shared" ref="I37" si="52">SUM(I35:I36)</f>
        <v>2.0314870842597239</v>
      </c>
      <c r="J37" s="301">
        <f t="shared" si="45"/>
        <v>25.467999999999986</v>
      </c>
      <c r="K37" s="301"/>
      <c r="L37" s="301">
        <f>SUM(L35:L36)</f>
        <v>21.072213983150803</v>
      </c>
      <c r="M37" s="301">
        <f t="shared" ref="M37" si="53">SUM(M35:M36)</f>
        <v>1.9592336608266279</v>
      </c>
      <c r="N37" s="301">
        <f t="shared" ref="N37" si="54">SUM(N35:N36)</f>
        <v>1.4755523560225918</v>
      </c>
      <c r="O37" s="301">
        <f t="shared" si="46"/>
        <v>24.507000000000023</v>
      </c>
      <c r="P37" s="301"/>
      <c r="Q37" s="301">
        <f>SUM(Q35:Q36)</f>
        <v>20.298029004302489</v>
      </c>
      <c r="R37" s="301">
        <f t="shared" ref="R37" si="55">SUM(R35:R36)</f>
        <v>1.9128764069543762</v>
      </c>
      <c r="S37" s="301">
        <f t="shared" ref="S37" si="56">SUM(S35:S36)</f>
        <v>1.4820945887431751</v>
      </c>
      <c r="T37" s="301">
        <f t="shared" si="47"/>
        <v>23.69300000000004</v>
      </c>
      <c r="U37" s="301"/>
      <c r="V37" s="301">
        <f>SUM(V35:V36)</f>
        <v>16.153019821507691</v>
      </c>
      <c r="W37" s="301">
        <f t="shared" ref="W37" si="57">SUM(W35:W36)</f>
        <v>1.5520910594123551</v>
      </c>
      <c r="X37" s="301">
        <f t="shared" ref="X37" si="58">SUM(X35:X36)</f>
        <v>1.2838891190799249</v>
      </c>
      <c r="Y37" s="301">
        <f t="shared" si="48"/>
        <v>18.988999999999969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12.309676056905932</v>
      </c>
      <c r="C44" s="300">
        <v>4.0504912974262961</v>
      </c>
      <c r="D44" s="300">
        <v>3.0905308785081287</v>
      </c>
      <c r="E44" s="300">
        <f>SUM(B44:D44)</f>
        <v>19.450698232840356</v>
      </c>
      <c r="F44" s="300"/>
      <c r="G44" s="300">
        <v>13.511347828532825</v>
      </c>
      <c r="H44" s="300">
        <v>3.806342083455279</v>
      </c>
      <c r="I44" s="300">
        <v>2.9218341758852251</v>
      </c>
      <c r="J44" s="300">
        <f>SUM(G44:I44)</f>
        <v>20.239524087873328</v>
      </c>
      <c r="K44" s="300"/>
      <c r="L44" s="300">
        <v>12.470511095318081</v>
      </c>
      <c r="M44" s="300">
        <v>5.0244156967704132</v>
      </c>
      <c r="N44" s="300">
        <v>2.4838271708644353</v>
      </c>
      <c r="O44" s="300">
        <f>SUM(L44:N44)</f>
        <v>19.978753962952929</v>
      </c>
      <c r="P44" s="300"/>
      <c r="Q44" s="300">
        <v>11.700652576797571</v>
      </c>
      <c r="R44" s="300">
        <v>4.7227817846620672</v>
      </c>
      <c r="S44" s="300">
        <v>2.2488846174739043</v>
      </c>
      <c r="T44" s="300">
        <f>SUM(Q44:S44)</f>
        <v>18.672318978933543</v>
      </c>
      <c r="U44" s="300"/>
      <c r="V44" s="300">
        <v>10.715427930097777</v>
      </c>
      <c r="W44" s="300">
        <v>4.3259009497472887</v>
      </c>
      <c r="X44" s="300">
        <v>2.0184220038579084</v>
      </c>
      <c r="Y44" s="300">
        <f>SUM(V44:X44)</f>
        <v>17.059750883702971</v>
      </c>
    </row>
    <row r="45" spans="1:25" x14ac:dyDescent="0.2">
      <c r="A45" s="260" t="s">
        <v>364</v>
      </c>
      <c r="B45" s="300">
        <v>53.131853154903098</v>
      </c>
      <c r="C45" s="300">
        <v>1.671440263675309</v>
      </c>
      <c r="D45" s="300">
        <v>6.4880083485812206</v>
      </c>
      <c r="E45" s="300">
        <f t="shared" ref="E45:E46" si="59">SUM(B45:D45)</f>
        <v>61.291301767159624</v>
      </c>
      <c r="F45" s="300"/>
      <c r="G45" s="300">
        <v>55.45277130156105</v>
      </c>
      <c r="H45" s="300">
        <v>2.1906465274062681</v>
      </c>
      <c r="I45" s="300">
        <v>4.205058083159356</v>
      </c>
      <c r="J45" s="300">
        <f t="shared" ref="J45:J46" si="60">SUM(G45:I45)</f>
        <v>61.848475912126673</v>
      </c>
      <c r="K45" s="300"/>
      <c r="L45" s="300">
        <v>53.399176801109441</v>
      </c>
      <c r="M45" s="300">
        <v>2.2708685110565976</v>
      </c>
      <c r="N45" s="300">
        <v>5.4002007248810804</v>
      </c>
      <c r="O45" s="300">
        <f t="shared" ref="O45:O46" si="61">SUM(L45:N45)</f>
        <v>61.07024603704712</v>
      </c>
      <c r="P45" s="300"/>
      <c r="Q45" s="300">
        <v>49.703783142312979</v>
      </c>
      <c r="R45" s="300">
        <v>2.1252104404347585</v>
      </c>
      <c r="S45" s="300">
        <v>5.0416874383187507</v>
      </c>
      <c r="T45" s="300">
        <f t="shared" ref="T45:T46" si="62">SUM(Q45:S45)</f>
        <v>56.870681021066488</v>
      </c>
      <c r="U45" s="300"/>
      <c r="V45" s="300">
        <v>43.946193646715827</v>
      </c>
      <c r="W45" s="300">
        <v>1.915157759122091</v>
      </c>
      <c r="X45" s="300">
        <v>4.6808977104591323</v>
      </c>
      <c r="Y45" s="300">
        <f t="shared" ref="Y45:Y46" si="63">SUM(V45:X45)</f>
        <v>50.54224911629705</v>
      </c>
    </row>
    <row r="46" spans="1:25" x14ac:dyDescent="0.2">
      <c r="A46" s="264" t="s">
        <v>363</v>
      </c>
      <c r="B46" s="301">
        <f>SUM(B44:B45)</f>
        <v>65.441529211809026</v>
      </c>
      <c r="C46" s="301">
        <f t="shared" ref="C46" si="64">SUM(C44:C45)</f>
        <v>5.7219315611016048</v>
      </c>
      <c r="D46" s="301">
        <f t="shared" ref="D46" si="65">SUM(D44:D45)</f>
        <v>9.5785392270893492</v>
      </c>
      <c r="E46" s="301">
        <f t="shared" si="59"/>
        <v>80.741999999999976</v>
      </c>
      <c r="F46" s="301"/>
      <c r="G46" s="301">
        <f>SUM(G44:G45)</f>
        <v>68.964119130093877</v>
      </c>
      <c r="H46" s="301">
        <f t="shared" ref="H46" si="66">SUM(H44:H45)</f>
        <v>5.9969886108615471</v>
      </c>
      <c r="I46" s="301">
        <f t="shared" ref="I46" si="67">SUM(I44:I45)</f>
        <v>7.1268922590445811</v>
      </c>
      <c r="J46" s="301">
        <f t="shared" si="60"/>
        <v>82.088000000000008</v>
      </c>
      <c r="K46" s="301"/>
      <c r="L46" s="301">
        <f>SUM(L44:L45)</f>
        <v>65.869687896427521</v>
      </c>
      <c r="M46" s="301">
        <f t="shared" ref="M46" si="68">SUM(M44:M45)</f>
        <v>7.2952842078270113</v>
      </c>
      <c r="N46" s="301">
        <f t="shared" ref="N46" si="69">SUM(N44:N45)</f>
        <v>7.8840278957455157</v>
      </c>
      <c r="O46" s="301">
        <f t="shared" si="61"/>
        <v>81.049000000000049</v>
      </c>
      <c r="P46" s="301"/>
      <c r="Q46" s="301">
        <f>SUM(Q44:Q45)</f>
        <v>61.404435719110552</v>
      </c>
      <c r="R46" s="301">
        <f t="shared" ref="R46" si="70">SUM(R44:R45)</f>
        <v>6.8479922250968261</v>
      </c>
      <c r="S46" s="301">
        <f t="shared" ref="S46" si="71">SUM(S44:S45)</f>
        <v>7.290572055792655</v>
      </c>
      <c r="T46" s="301">
        <f t="shared" si="62"/>
        <v>75.543000000000035</v>
      </c>
      <c r="U46" s="301"/>
      <c r="V46" s="301">
        <f>SUM(V44:V45)</f>
        <v>54.661621576813602</v>
      </c>
      <c r="W46" s="301">
        <f t="shared" ref="W46" si="72">SUM(W44:W45)</f>
        <v>6.2410587088693799</v>
      </c>
      <c r="X46" s="301">
        <f t="shared" ref="X46" si="73">SUM(X44:X45)</f>
        <v>6.6993197143170402</v>
      </c>
      <c r="Y46" s="301">
        <f t="shared" si="63"/>
        <v>67.602000000000018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0.69365166821829694</v>
      </c>
      <c r="C53" s="300">
        <v>0.18656679516619501</v>
      </c>
      <c r="D53" s="300">
        <v>2.2976206301057674E-4</v>
      </c>
      <c r="E53" s="300">
        <f>SUM(B53:D53)</f>
        <v>0.88044822544750256</v>
      </c>
      <c r="F53" s="300"/>
      <c r="G53" s="300">
        <v>0.87376276671451114</v>
      </c>
      <c r="H53" s="300">
        <v>0.24265911619856967</v>
      </c>
      <c r="I53" s="300">
        <v>2.3743553443684513E-4</v>
      </c>
      <c r="J53" s="300">
        <f>SUM(G53:I53)</f>
        <v>1.1166593184475175</v>
      </c>
      <c r="K53" s="300"/>
      <c r="L53" s="300">
        <v>1.0292911869394668</v>
      </c>
      <c r="M53" s="300">
        <v>0.28018756542602463</v>
      </c>
      <c r="N53" s="300">
        <v>0.4295348545111905</v>
      </c>
      <c r="O53" s="300">
        <f>SUM(L53:N53)</f>
        <v>1.7390136068766819</v>
      </c>
      <c r="P53" s="300"/>
      <c r="Q53" s="300">
        <v>1.0115449462648036</v>
      </c>
      <c r="R53" s="300">
        <v>0.27289187097828971</v>
      </c>
      <c r="S53" s="300">
        <v>0.41234133333486916</v>
      </c>
      <c r="T53" s="300">
        <f>SUM(Q53:S53)</f>
        <v>1.6967781505779624</v>
      </c>
      <c r="U53" s="300"/>
      <c r="V53" s="300">
        <v>1.0344061885874025</v>
      </c>
      <c r="W53" s="300">
        <v>0.27381340286120515</v>
      </c>
      <c r="X53" s="300">
        <v>0.40720967606107883</v>
      </c>
      <c r="Y53" s="300">
        <f>SUM(V53:X53)</f>
        <v>1.7154292675096865</v>
      </c>
    </row>
    <row r="54" spans="1:25" x14ac:dyDescent="0.2">
      <c r="A54" s="260" t="s">
        <v>364</v>
      </c>
      <c r="B54" s="300">
        <v>2.2996884886284055</v>
      </c>
      <c r="C54" s="300">
        <v>3.4464309451440495E-2</v>
      </c>
      <c r="D54" s="300">
        <v>0.24239897647264858</v>
      </c>
      <c r="E54" s="300">
        <f t="shared" ref="E54:E55" si="74">SUM(B54:D54)</f>
        <v>2.5765517745524944</v>
      </c>
      <c r="F54" s="300"/>
      <c r="G54" s="300">
        <v>2.9035991505577829</v>
      </c>
      <c r="H54" s="300">
        <v>5.9121448074224071E-2</v>
      </c>
      <c r="I54" s="300">
        <v>0.6166200829204681</v>
      </c>
      <c r="J54" s="300">
        <f t="shared" ref="J54:J55" si="75">SUM(G54:I54)</f>
        <v>3.5793406815524751</v>
      </c>
      <c r="K54" s="300"/>
      <c r="L54" s="300">
        <v>3.3495541134497739</v>
      </c>
      <c r="M54" s="300">
        <v>5.143227967354206E-2</v>
      </c>
      <c r="N54" s="300">
        <v>0</v>
      </c>
      <c r="O54" s="300">
        <f t="shared" ref="O54:O55" si="76">SUM(L54:N54)</f>
        <v>3.4009863931233162</v>
      </c>
      <c r="P54" s="300"/>
      <c r="Q54" s="300">
        <v>3.2403764300670774</v>
      </c>
      <c r="R54" s="300">
        <v>5.0845419354963652E-2</v>
      </c>
      <c r="S54" s="300">
        <v>0</v>
      </c>
      <c r="T54" s="300">
        <f t="shared" ref="T54:T55" si="77">SUM(Q54:S54)</f>
        <v>3.2912218494220409</v>
      </c>
      <c r="U54" s="300"/>
      <c r="V54" s="300">
        <v>3.2100206854773763</v>
      </c>
      <c r="W54" s="300">
        <v>5.2550047012939534E-2</v>
      </c>
      <c r="X54" s="300">
        <v>0</v>
      </c>
      <c r="Y54" s="300">
        <f t="shared" ref="Y54:Y55" si="78">SUM(V54:X54)</f>
        <v>3.2625707324903157</v>
      </c>
    </row>
    <row r="55" spans="1:25" x14ac:dyDescent="0.2">
      <c r="A55" s="264" t="s">
        <v>363</v>
      </c>
      <c r="B55" s="301">
        <f>SUM(B53:B54)</f>
        <v>2.9933401568467026</v>
      </c>
      <c r="C55" s="301">
        <f t="shared" ref="C55" si="79">SUM(C53:C54)</f>
        <v>0.2210311046176355</v>
      </c>
      <c r="D55" s="301">
        <f t="shared" ref="D55" si="80">SUM(D53:D54)</f>
        <v>0.24262873853565914</v>
      </c>
      <c r="E55" s="301">
        <f t="shared" si="74"/>
        <v>3.4569999999999972</v>
      </c>
      <c r="F55" s="301"/>
      <c r="G55" s="301">
        <f>SUM(G53:G54)</f>
        <v>3.7773619172722941</v>
      </c>
      <c r="H55" s="301">
        <f t="shared" ref="H55" si="81">SUM(H53:H54)</f>
        <v>0.30178056427279376</v>
      </c>
      <c r="I55" s="301">
        <f t="shared" ref="I55" si="82">SUM(I53:I54)</f>
        <v>0.616857518454905</v>
      </c>
      <c r="J55" s="301">
        <f t="shared" si="75"/>
        <v>4.6959999999999926</v>
      </c>
      <c r="K55" s="301"/>
      <c r="L55" s="301">
        <f>SUM(L53:L54)</f>
        <v>4.3788453003892407</v>
      </c>
      <c r="M55" s="301">
        <f t="shared" ref="M55" si="83">SUM(M53:M54)</f>
        <v>0.33161984509956671</v>
      </c>
      <c r="N55" s="301">
        <f t="shared" ref="N55" si="84">SUM(N53:N54)</f>
        <v>0.4295348545111905</v>
      </c>
      <c r="O55" s="301">
        <f t="shared" si="76"/>
        <v>5.1399999999999979</v>
      </c>
      <c r="P55" s="301"/>
      <c r="Q55" s="301">
        <f>SUM(Q53:Q54)</f>
        <v>4.2519213763318806</v>
      </c>
      <c r="R55" s="301">
        <f t="shared" ref="R55" si="85">SUM(R53:R54)</f>
        <v>0.32373729033325338</v>
      </c>
      <c r="S55" s="301">
        <f t="shared" ref="S55" si="86">SUM(S53:S54)</f>
        <v>0.41234133333486916</v>
      </c>
      <c r="T55" s="301">
        <f t="shared" si="77"/>
        <v>4.988000000000004</v>
      </c>
      <c r="U55" s="301"/>
      <c r="V55" s="301">
        <f>SUM(V53:V54)</f>
        <v>4.2444268740647786</v>
      </c>
      <c r="W55" s="301">
        <f t="shared" ref="W55" si="87">SUM(W53:W54)</f>
        <v>0.32636344987414467</v>
      </c>
      <c r="X55" s="301">
        <f t="shared" ref="X55" si="88">SUM(X53:X54)</f>
        <v>0.40720967606107883</v>
      </c>
      <c r="Y55" s="301">
        <f t="shared" si="78"/>
        <v>4.9780000000000024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2.4510830012248119</v>
      </c>
      <c r="C62" s="300">
        <v>0.86365440813842265</v>
      </c>
      <c r="D62" s="300">
        <v>0.38837955900036136</v>
      </c>
      <c r="E62" s="300">
        <f>SUM(B62:D62)</f>
        <v>3.7031169683635961</v>
      </c>
      <c r="F62" s="300"/>
      <c r="G62" s="300">
        <v>2.6439326291348029</v>
      </c>
      <c r="H62" s="300">
        <v>0.64009534684655378</v>
      </c>
      <c r="I62" s="300">
        <v>0.4692794747429942</v>
      </c>
      <c r="J62" s="300">
        <f>SUM(G62:I62)</f>
        <v>3.7533074507243507</v>
      </c>
      <c r="K62" s="300"/>
      <c r="L62" s="300">
        <v>2.1949222280560634</v>
      </c>
      <c r="M62" s="300">
        <v>0.5265483091048081</v>
      </c>
      <c r="N62" s="300">
        <v>3.5850097640925643E-2</v>
      </c>
      <c r="O62" s="300">
        <f>SUM(L62:N62)</f>
        <v>2.7573206348017969</v>
      </c>
      <c r="P62" s="300"/>
      <c r="Q62" s="300">
        <v>2.4287376164954542</v>
      </c>
      <c r="R62" s="300">
        <v>0.56741638057953936</v>
      </c>
      <c r="S62" s="300">
        <v>3.7768513977599581E-2</v>
      </c>
      <c r="T62" s="300">
        <f>SUM(Q62:S62)</f>
        <v>3.0339225110525931</v>
      </c>
      <c r="U62" s="300"/>
      <c r="V62" s="300">
        <v>2.8819825517448576</v>
      </c>
      <c r="W62" s="300">
        <v>0.63907689131298739</v>
      </c>
      <c r="X62" s="300">
        <v>4.0325839506786185E-2</v>
      </c>
      <c r="Y62" s="300">
        <f>SUM(V62:X62)</f>
        <v>3.5613852825646308</v>
      </c>
    </row>
    <row r="63" spans="1:25" x14ac:dyDescent="0.2">
      <c r="A63" s="260" t="s">
        <v>364</v>
      </c>
      <c r="B63" s="300">
        <v>9.9479211734989281</v>
      </c>
      <c r="C63" s="300">
        <v>0.30996185813748595</v>
      </c>
      <c r="D63" s="300">
        <v>0</v>
      </c>
      <c r="E63" s="300">
        <f t="shared" ref="E63:E64" si="89">SUM(B63:D63)</f>
        <v>10.257883031636414</v>
      </c>
      <c r="F63" s="300"/>
      <c r="G63" s="300">
        <v>11.482261490176038</v>
      </c>
      <c r="H63" s="300">
        <v>0.26457893234657809</v>
      </c>
      <c r="I63" s="300">
        <v>0.75985212675305214</v>
      </c>
      <c r="J63" s="300">
        <f t="shared" ref="J63:J64" si="90">SUM(G63:I63)</f>
        <v>12.50669254927567</v>
      </c>
      <c r="K63" s="300"/>
      <c r="L63" s="300">
        <v>9.7359902669037162</v>
      </c>
      <c r="M63" s="300">
        <v>1.3403455255623655</v>
      </c>
      <c r="N63" s="300">
        <v>0.62334357273206653</v>
      </c>
      <c r="O63" s="300">
        <f t="shared" ref="O63:O64" si="91">SUM(L63:N63)</f>
        <v>11.699679365198149</v>
      </c>
      <c r="P63" s="300"/>
      <c r="Q63" s="300">
        <v>10.295696910232879</v>
      </c>
      <c r="R63" s="300">
        <v>1.4334261893211615</v>
      </c>
      <c r="S63" s="300">
        <v>0.63895438939337723</v>
      </c>
      <c r="T63" s="300">
        <f t="shared" ref="T63:T64" si="92">SUM(Q63:S63)</f>
        <v>12.368077488947419</v>
      </c>
      <c r="U63" s="300"/>
      <c r="V63" s="300">
        <v>11.190420462985983</v>
      </c>
      <c r="W63" s="300">
        <v>1.5823508763045788</v>
      </c>
      <c r="X63" s="300">
        <v>0.64784337814478044</v>
      </c>
      <c r="Y63" s="300">
        <f t="shared" ref="Y63:Y64" si="93">SUM(V63:X63)</f>
        <v>13.420614717435344</v>
      </c>
    </row>
    <row r="64" spans="1:25" x14ac:dyDescent="0.2">
      <c r="A64" s="264" t="s">
        <v>363</v>
      </c>
      <c r="B64" s="301">
        <f>SUM(B62:B63)</f>
        <v>12.399004174723739</v>
      </c>
      <c r="C64" s="301">
        <f t="shared" ref="C64" si="94">SUM(C62:C63)</f>
        <v>1.1736162662759086</v>
      </c>
      <c r="D64" s="301">
        <f t="shared" ref="D64" si="95">SUM(D62:D63)</f>
        <v>0.38837955900036136</v>
      </c>
      <c r="E64" s="301">
        <f t="shared" si="89"/>
        <v>13.961000000000009</v>
      </c>
      <c r="F64" s="301"/>
      <c r="G64" s="301">
        <f>SUM(G62:G63)</f>
        <v>14.12619411931084</v>
      </c>
      <c r="H64" s="301">
        <f t="shared" ref="H64" si="96">SUM(H62:H63)</f>
        <v>0.90467427919313192</v>
      </c>
      <c r="I64" s="301">
        <f t="shared" ref="I64" si="97">SUM(I62:I63)</f>
        <v>1.2291316014960463</v>
      </c>
      <c r="J64" s="301">
        <f t="shared" si="90"/>
        <v>16.260000000000019</v>
      </c>
      <c r="K64" s="301"/>
      <c r="L64" s="301">
        <f>SUM(L62:L63)</f>
        <v>11.930912494959779</v>
      </c>
      <c r="M64" s="301">
        <f t="shared" ref="M64" si="98">SUM(M62:M63)</f>
        <v>1.8668938346671737</v>
      </c>
      <c r="N64" s="301">
        <f t="shared" ref="N64" si="99">SUM(N62:N63)</f>
        <v>0.65919367037299215</v>
      </c>
      <c r="O64" s="301">
        <f t="shared" si="91"/>
        <v>14.456999999999946</v>
      </c>
      <c r="P64" s="301"/>
      <c r="Q64" s="301">
        <f>SUM(Q62:Q63)</f>
        <v>12.724434526728333</v>
      </c>
      <c r="R64" s="301">
        <f t="shared" ref="R64" si="100">SUM(R62:R63)</f>
        <v>2.0008425699007009</v>
      </c>
      <c r="S64" s="301">
        <f t="shared" ref="S64" si="101">SUM(S62:S63)</f>
        <v>0.67672290337097685</v>
      </c>
      <c r="T64" s="301">
        <f t="shared" si="92"/>
        <v>15.40200000000001</v>
      </c>
      <c r="U64" s="301"/>
      <c r="V64" s="301">
        <f>SUM(V62:V63)</f>
        <v>14.072403014730842</v>
      </c>
      <c r="W64" s="301">
        <f t="shared" ref="W64" si="102">SUM(W62:W63)</f>
        <v>2.2214277676175662</v>
      </c>
      <c r="X64" s="301">
        <f t="shared" ref="X64" si="103">SUM(X62:X63)</f>
        <v>0.68816921765156658</v>
      </c>
      <c r="Y64" s="301">
        <f t="shared" si="93"/>
        <v>16.981999999999974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11.232352268483078</v>
      </c>
      <c r="C71" s="300">
        <v>7.9037844330367699</v>
      </c>
      <c r="D71" s="300">
        <v>4.4182775437863357</v>
      </c>
      <c r="E71" s="300">
        <f>SUM(B71:D71)</f>
        <v>23.554414245306184</v>
      </c>
      <c r="F71" s="300"/>
      <c r="G71" s="300">
        <v>14.636524111934021</v>
      </c>
      <c r="H71" s="300">
        <v>9.4729995256873956</v>
      </c>
      <c r="I71" s="300">
        <v>6.0533251503611245</v>
      </c>
      <c r="J71" s="300">
        <f>SUM(G71:I71)</f>
        <v>30.16284878798254</v>
      </c>
      <c r="K71" s="300"/>
      <c r="L71" s="300">
        <v>15.416551304115488</v>
      </c>
      <c r="M71" s="300">
        <v>12.137792982621042</v>
      </c>
      <c r="N71" s="300">
        <v>5.088462590436003</v>
      </c>
      <c r="O71" s="300">
        <f>SUM(L71:N71)</f>
        <v>32.642806877172532</v>
      </c>
      <c r="P71" s="300"/>
      <c r="Q71" s="300">
        <v>16.870846580938917</v>
      </c>
      <c r="R71" s="300">
        <v>13.37090404556016</v>
      </c>
      <c r="S71" s="300">
        <v>5.5937993836464592</v>
      </c>
      <c r="T71" s="300">
        <f>SUM(Q71:S71)</f>
        <v>35.835550010145539</v>
      </c>
      <c r="U71" s="300"/>
      <c r="V71" s="300">
        <v>18.928647704136385</v>
      </c>
      <c r="W71" s="300">
        <v>15.169731503649837</v>
      </c>
      <c r="X71" s="300">
        <v>6.4520301650391536</v>
      </c>
      <c r="Y71" s="300">
        <f>SUM(V71:X71)</f>
        <v>40.550409372825378</v>
      </c>
    </row>
    <row r="72" spans="1:25" x14ac:dyDescent="0.2">
      <c r="A72" s="260" t="s">
        <v>364</v>
      </c>
      <c r="B72" s="300">
        <v>70.624659712948812</v>
      </c>
      <c r="C72" s="300">
        <v>3.462565632291291</v>
      </c>
      <c r="D72" s="300">
        <v>59.247360409454082</v>
      </c>
      <c r="E72" s="300">
        <f t="shared" ref="E72:E73" si="104">SUM(B72:D72)</f>
        <v>133.33458575469419</v>
      </c>
      <c r="F72" s="300"/>
      <c r="G72" s="300">
        <v>80.5845496907111</v>
      </c>
      <c r="H72" s="300">
        <v>3.0581928964267475</v>
      </c>
      <c r="I72" s="300">
        <v>57.855408624879679</v>
      </c>
      <c r="J72" s="300">
        <f t="shared" ref="J72:J73" si="105">SUM(G72:I72)</f>
        <v>141.49815121201752</v>
      </c>
      <c r="K72" s="300"/>
      <c r="L72" s="300">
        <v>82.718388520651501</v>
      </c>
      <c r="M72" s="300">
        <v>6.1173326937383425</v>
      </c>
      <c r="N72" s="300">
        <v>67.683471908437923</v>
      </c>
      <c r="O72" s="300">
        <f t="shared" ref="O72:O73" si="106">SUM(L72:N72)</f>
        <v>156.51919312282777</v>
      </c>
      <c r="P72" s="300"/>
      <c r="Q72" s="300">
        <v>88.994097506484565</v>
      </c>
      <c r="R72" s="300">
        <v>6.7871723410723401</v>
      </c>
      <c r="S72" s="300">
        <v>74.488180142296997</v>
      </c>
      <c r="T72" s="300">
        <f t="shared" ref="T72:T73" si="107">SUM(Q72:S72)</f>
        <v>170.26944998985391</v>
      </c>
      <c r="U72" s="300"/>
      <c r="V72" s="300">
        <v>95.387056290010236</v>
      </c>
      <c r="W72" s="300">
        <v>7.7854048566430869</v>
      </c>
      <c r="X72" s="300">
        <v>84.265129480521324</v>
      </c>
      <c r="Y72" s="300">
        <f t="shared" ref="Y72:Y73" si="108">SUM(V72:X72)</f>
        <v>187.43759062717464</v>
      </c>
    </row>
    <row r="73" spans="1:25" x14ac:dyDescent="0.2">
      <c r="A73" s="264" t="s">
        <v>363</v>
      </c>
      <c r="B73" s="301">
        <f>SUM(B71:B72)</f>
        <v>81.857011981431896</v>
      </c>
      <c r="C73" s="301">
        <f t="shared" ref="C73" si="109">SUM(C71:C72)</f>
        <v>11.36635006532806</v>
      </c>
      <c r="D73" s="301">
        <f t="shared" ref="D73" si="110">SUM(D71:D72)</f>
        <v>63.66563795324042</v>
      </c>
      <c r="E73" s="301">
        <f t="shared" si="104"/>
        <v>156.88900000000038</v>
      </c>
      <c r="F73" s="301"/>
      <c r="G73" s="301">
        <f>SUM(G71:G72)</f>
        <v>95.221073802645122</v>
      </c>
      <c r="H73" s="301">
        <f t="shared" ref="H73" si="111">SUM(H71:H72)</f>
        <v>12.531192422114144</v>
      </c>
      <c r="I73" s="301">
        <f t="shared" ref="I73" si="112">SUM(I71:I72)</f>
        <v>63.908733775240805</v>
      </c>
      <c r="J73" s="301">
        <f t="shared" si="105"/>
        <v>171.66100000000006</v>
      </c>
      <c r="K73" s="301"/>
      <c r="L73" s="301">
        <f>SUM(L71:L72)</f>
        <v>98.134939824766988</v>
      </c>
      <c r="M73" s="301">
        <f t="shared" ref="M73" si="113">SUM(M71:M72)</f>
        <v>18.255125676359384</v>
      </c>
      <c r="N73" s="301">
        <f t="shared" ref="N73" si="114">SUM(N71:N72)</f>
        <v>72.771934498873932</v>
      </c>
      <c r="O73" s="301">
        <f t="shared" si="106"/>
        <v>189.16200000000032</v>
      </c>
      <c r="P73" s="301"/>
      <c r="Q73" s="301">
        <f>SUM(Q71:Q72)</f>
        <v>105.86494408742348</v>
      </c>
      <c r="R73" s="301">
        <f t="shared" ref="R73" si="115">SUM(R71:R72)</f>
        <v>20.158076386632501</v>
      </c>
      <c r="S73" s="301">
        <f t="shared" ref="S73" si="116">SUM(S71:S72)</f>
        <v>80.081979525943453</v>
      </c>
      <c r="T73" s="301">
        <f t="shared" si="107"/>
        <v>206.10499999999945</v>
      </c>
      <c r="U73" s="301"/>
      <c r="V73" s="301">
        <f>SUM(V71:V72)</f>
        <v>114.31570399414662</v>
      </c>
      <c r="W73" s="301">
        <f t="shared" ref="W73" si="117">SUM(W71:W72)</f>
        <v>22.955136360292926</v>
      </c>
      <c r="X73" s="301">
        <f t="shared" ref="X73" si="118">SUM(X71:X72)</f>
        <v>90.717159645560471</v>
      </c>
      <c r="Y73" s="301">
        <f t="shared" si="108"/>
        <v>227.988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62.527938778347291</v>
      </c>
      <c r="C80" s="300">
        <v>78.068664437161033</v>
      </c>
      <c r="D80" s="300">
        <v>7.8444031804331109</v>
      </c>
      <c r="E80" s="300">
        <f>SUM(B80:D80)</f>
        <v>148.44100639594143</v>
      </c>
      <c r="F80" s="300"/>
      <c r="G80" s="300">
        <v>63.706409530200517</v>
      </c>
      <c r="H80" s="300">
        <v>75.432211479943092</v>
      </c>
      <c r="I80" s="300">
        <v>5.8506437476199809</v>
      </c>
      <c r="J80" s="300">
        <f>SUM(G80:I80)</f>
        <v>144.98926475776358</v>
      </c>
      <c r="K80" s="300"/>
      <c r="L80" s="300">
        <v>67.525762476467094</v>
      </c>
      <c r="M80" s="300">
        <v>76.262215314438322</v>
      </c>
      <c r="N80" s="300">
        <v>7.0406894183738489</v>
      </c>
      <c r="O80" s="300">
        <f>SUM(L80:N80)</f>
        <v>150.82866720927927</v>
      </c>
      <c r="P80" s="300"/>
      <c r="Q80" s="300">
        <v>70.751092801231763</v>
      </c>
      <c r="R80" s="300">
        <v>73.707292714858198</v>
      </c>
      <c r="S80" s="300">
        <v>7.2873670423234316</v>
      </c>
      <c r="T80" s="300">
        <f>SUM(Q80:S80)</f>
        <v>151.74575255841339</v>
      </c>
      <c r="U80" s="300"/>
      <c r="V80" s="300">
        <v>76.556845291558716</v>
      </c>
      <c r="W80" s="300">
        <v>68.843681487470889</v>
      </c>
      <c r="X80" s="300">
        <v>7.793585806360892</v>
      </c>
      <c r="Y80" s="300">
        <f>SUM(V80:X80)</f>
        <v>153.19411258539049</v>
      </c>
    </row>
    <row r="81" spans="1:25" x14ac:dyDescent="0.2">
      <c r="A81" s="260" t="s">
        <v>364</v>
      </c>
      <c r="B81" s="300">
        <v>109.7024051199204</v>
      </c>
      <c r="C81" s="300">
        <v>36.31679299368826</v>
      </c>
      <c r="D81" s="300">
        <v>11.209795490449565</v>
      </c>
      <c r="E81" s="300">
        <f t="shared" ref="E81:E82" si="119">SUM(B81:D81)</f>
        <v>157.22899360405825</v>
      </c>
      <c r="F81" s="300"/>
      <c r="G81" s="300">
        <v>118.03583389644537</v>
      </c>
      <c r="H81" s="300">
        <v>33.267771674072002</v>
      </c>
      <c r="I81" s="300">
        <v>9.622129671719243</v>
      </c>
      <c r="J81" s="300">
        <f t="shared" ref="J81:J82" si="120">SUM(G81:I81)</f>
        <v>160.92573524223661</v>
      </c>
      <c r="K81" s="300"/>
      <c r="L81" s="300">
        <v>107.90630660185201</v>
      </c>
      <c r="M81" s="300">
        <v>38.963547472562823</v>
      </c>
      <c r="N81" s="300">
        <v>8.8274787163064872</v>
      </c>
      <c r="O81" s="300">
        <f t="shared" ref="O81:O82" si="121">SUM(L81:N81)</f>
        <v>155.6973327907213</v>
      </c>
      <c r="P81" s="300"/>
      <c r="Q81" s="300">
        <v>110.2289168870057</v>
      </c>
      <c r="R81" s="300">
        <v>39.130107800002264</v>
      </c>
      <c r="S81" s="300">
        <v>8.9872227545784895</v>
      </c>
      <c r="T81" s="300">
        <f t="shared" ref="T81:T82" si="122">SUM(Q81:S81)</f>
        <v>158.34624744158643</v>
      </c>
      <c r="U81" s="300"/>
      <c r="V81" s="300">
        <v>112.81002152754539</v>
      </c>
      <c r="W81" s="300">
        <v>39.592526292111749</v>
      </c>
      <c r="X81" s="300">
        <v>9.2093395949522812</v>
      </c>
      <c r="Y81" s="300">
        <f t="shared" ref="Y81:Y82" si="123">SUM(V81:X81)</f>
        <v>161.61188741460941</v>
      </c>
    </row>
    <row r="82" spans="1:25" x14ac:dyDescent="0.2">
      <c r="A82" s="264" t="s">
        <v>363</v>
      </c>
      <c r="B82" s="301">
        <f>SUM(B80:B81)</f>
        <v>172.23034389826768</v>
      </c>
      <c r="C82" s="301">
        <f t="shared" ref="C82" si="124">SUM(C80:C81)</f>
        <v>114.3854574308493</v>
      </c>
      <c r="D82" s="301">
        <f t="shared" ref="D82" si="125">SUM(D80:D81)</f>
        <v>19.054198670882677</v>
      </c>
      <c r="E82" s="301">
        <f t="shared" si="119"/>
        <v>305.66999999999962</v>
      </c>
      <c r="F82" s="301"/>
      <c r="G82" s="301">
        <f>SUM(G80:G81)</f>
        <v>181.74224342664587</v>
      </c>
      <c r="H82" s="301">
        <f t="shared" ref="H82" si="126">SUM(H80:H81)</f>
        <v>108.69998315401509</v>
      </c>
      <c r="I82" s="301">
        <f t="shared" ref="I82" si="127">SUM(I80:I81)</f>
        <v>15.472773419339223</v>
      </c>
      <c r="J82" s="301">
        <f t="shared" si="120"/>
        <v>305.91500000000019</v>
      </c>
      <c r="K82" s="301"/>
      <c r="L82" s="301">
        <f>SUM(L80:L81)</f>
        <v>175.4320690783191</v>
      </c>
      <c r="M82" s="301">
        <f t="shared" ref="M82" si="128">SUM(M80:M81)</f>
        <v>115.22576278700114</v>
      </c>
      <c r="N82" s="301">
        <f t="shared" ref="N82" si="129">SUM(N80:N81)</f>
        <v>15.868168134680335</v>
      </c>
      <c r="O82" s="301">
        <f t="shared" si="121"/>
        <v>306.52600000000058</v>
      </c>
      <c r="P82" s="301"/>
      <c r="Q82" s="301">
        <f>SUM(Q80:Q81)</f>
        <v>180.98000968823746</v>
      </c>
      <c r="R82" s="301">
        <f t="shared" ref="R82" si="130">SUM(R80:R81)</f>
        <v>112.83740051486046</v>
      </c>
      <c r="S82" s="301">
        <f t="shared" ref="S82" si="131">SUM(S80:S81)</f>
        <v>16.274589796901921</v>
      </c>
      <c r="T82" s="301">
        <f t="shared" si="122"/>
        <v>310.09199999999981</v>
      </c>
      <c r="U82" s="301"/>
      <c r="V82" s="301">
        <f>SUM(V80:V81)</f>
        <v>189.3668668191041</v>
      </c>
      <c r="W82" s="301">
        <f t="shared" ref="W82" si="132">SUM(W80:W81)</f>
        <v>108.43620777958265</v>
      </c>
      <c r="X82" s="301">
        <f t="shared" ref="X82" si="133">SUM(X80:X81)</f>
        <v>17.002925401313174</v>
      </c>
      <c r="Y82" s="301">
        <f t="shared" si="123"/>
        <v>314.80599999999993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12.79115197368008</v>
      </c>
      <c r="C89" s="300">
        <v>7.0602675074751842</v>
      </c>
      <c r="D89" s="300">
        <v>1.2396190345888844</v>
      </c>
      <c r="E89" s="300">
        <f>SUM(B89:D89)</f>
        <v>21.091038515744149</v>
      </c>
      <c r="F89" s="300"/>
      <c r="G89" s="300">
        <v>15.904598714589877</v>
      </c>
      <c r="H89" s="300">
        <v>9.4872900352396634</v>
      </c>
      <c r="I89" s="300">
        <v>2.12242160117319</v>
      </c>
      <c r="J89" s="300">
        <f>SUM(G89:I89)</f>
        <v>27.514310351002731</v>
      </c>
      <c r="K89" s="300"/>
      <c r="L89" s="300">
        <v>15.663883028254244</v>
      </c>
      <c r="M89" s="300">
        <v>9.4098849855171078</v>
      </c>
      <c r="N89" s="300">
        <v>0.86663762069050665</v>
      </c>
      <c r="O89" s="300">
        <f>SUM(L89:N89)</f>
        <v>25.940405634461857</v>
      </c>
      <c r="P89" s="300"/>
      <c r="Q89" s="300">
        <v>16.667716821742435</v>
      </c>
      <c r="R89" s="300">
        <v>10.292629326393037</v>
      </c>
      <c r="S89" s="300">
        <v>0.89200169253353168</v>
      </c>
      <c r="T89" s="300">
        <f>SUM(Q89:S89)</f>
        <v>27.852347840669005</v>
      </c>
      <c r="U89" s="300"/>
      <c r="V89" s="300">
        <v>17.396587638072244</v>
      </c>
      <c r="W89" s="300">
        <v>11.207483842967836</v>
      </c>
      <c r="X89" s="300">
        <v>0.88486665599316716</v>
      </c>
      <c r="Y89" s="300">
        <f>SUM(V89:X89)</f>
        <v>29.488938137033248</v>
      </c>
    </row>
    <row r="90" spans="1:25" x14ac:dyDescent="0.2">
      <c r="A90" s="260" t="s">
        <v>364</v>
      </c>
      <c r="B90" s="300">
        <v>53.279535460515369</v>
      </c>
      <c r="C90" s="300">
        <v>5.4252489715757468</v>
      </c>
      <c r="D90" s="300">
        <v>14.507177052164746</v>
      </c>
      <c r="E90" s="300">
        <f t="shared" ref="E90:E91" si="134">SUM(B90:D90)</f>
        <v>73.211961484255866</v>
      </c>
      <c r="F90" s="300"/>
      <c r="G90" s="300">
        <v>55.740927466405921</v>
      </c>
      <c r="H90" s="300">
        <v>8.3662136626660413</v>
      </c>
      <c r="I90" s="300">
        <v>19.503548519924976</v>
      </c>
      <c r="J90" s="300">
        <f t="shared" ref="J90:J91" si="135">SUM(G90:I90)</f>
        <v>83.610689648996939</v>
      </c>
      <c r="K90" s="300"/>
      <c r="L90" s="300">
        <v>57.581203093955025</v>
      </c>
      <c r="M90" s="300">
        <v>9.282967563257845</v>
      </c>
      <c r="N90" s="300">
        <v>9.8034237083253419</v>
      </c>
      <c r="O90" s="300">
        <f t="shared" ref="O90:O91" si="136">SUM(L90:N90)</f>
        <v>76.667594365538207</v>
      </c>
      <c r="P90" s="300"/>
      <c r="Q90" s="300">
        <v>61.085670116565026</v>
      </c>
      <c r="R90" s="300">
        <v>9.9573309463830562</v>
      </c>
      <c r="S90" s="300">
        <v>10.453651096382968</v>
      </c>
      <c r="T90" s="300">
        <f t="shared" ref="T90:T91" si="137">SUM(Q90:S90)</f>
        <v>81.496652159331049</v>
      </c>
      <c r="U90" s="300"/>
      <c r="V90" s="300">
        <v>60.65083504901915</v>
      </c>
      <c r="W90" s="300">
        <v>10.430309875922811</v>
      </c>
      <c r="X90" s="300">
        <v>10.882916938024762</v>
      </c>
      <c r="Y90" s="300">
        <f t="shared" ref="Y90:Y91" si="138">SUM(V90:X90)</f>
        <v>81.96406186296673</v>
      </c>
    </row>
    <row r="91" spans="1:25" x14ac:dyDescent="0.2">
      <c r="A91" s="264" t="s">
        <v>363</v>
      </c>
      <c r="B91" s="301">
        <f>SUM(B89:B90)</f>
        <v>66.070687434195449</v>
      </c>
      <c r="C91" s="301">
        <f t="shared" ref="C91" si="139">SUM(C89:C90)</f>
        <v>12.485516479050931</v>
      </c>
      <c r="D91" s="301">
        <f t="shared" ref="D91" si="140">SUM(D89:D90)</f>
        <v>15.74679608675363</v>
      </c>
      <c r="E91" s="301">
        <f t="shared" si="134"/>
        <v>94.303000000000011</v>
      </c>
      <c r="F91" s="301"/>
      <c r="G91" s="301">
        <f>SUM(G89:G90)</f>
        <v>71.645526180995802</v>
      </c>
      <c r="H91" s="301">
        <f t="shared" ref="H91" si="141">SUM(H89:H90)</f>
        <v>17.853503697905705</v>
      </c>
      <c r="I91" s="301">
        <f t="shared" ref="I91" si="142">SUM(I89:I90)</f>
        <v>21.625970121098167</v>
      </c>
      <c r="J91" s="301">
        <f t="shared" si="135"/>
        <v>111.12499999999967</v>
      </c>
      <c r="K91" s="301"/>
      <c r="L91" s="301">
        <f>SUM(L89:L90)</f>
        <v>73.245086122209273</v>
      </c>
      <c r="M91" s="301">
        <f t="shared" ref="M91" si="143">SUM(M89:M90)</f>
        <v>18.692852548774951</v>
      </c>
      <c r="N91" s="301">
        <f t="shared" ref="N91" si="144">SUM(N89:N90)</f>
        <v>10.670061329015848</v>
      </c>
      <c r="O91" s="301">
        <f t="shared" si="136"/>
        <v>102.60800000000008</v>
      </c>
      <c r="P91" s="301"/>
      <c r="Q91" s="301">
        <f>SUM(Q89:Q90)</f>
        <v>77.753386938307457</v>
      </c>
      <c r="R91" s="301">
        <f t="shared" ref="R91" si="145">SUM(R89:R90)</f>
        <v>20.249960272776093</v>
      </c>
      <c r="S91" s="301">
        <f t="shared" ref="S91" si="146">SUM(S89:S90)</f>
        <v>11.3456527889165</v>
      </c>
      <c r="T91" s="301">
        <f t="shared" si="137"/>
        <v>109.34900000000005</v>
      </c>
      <c r="U91" s="301"/>
      <c r="V91" s="301">
        <f>SUM(V89:V90)</f>
        <v>78.047422687091398</v>
      </c>
      <c r="W91" s="301">
        <f t="shared" ref="W91" si="147">SUM(W89:W90)</f>
        <v>21.637793718890649</v>
      </c>
      <c r="X91" s="301">
        <f t="shared" ref="X91" si="148">SUM(X89:X90)</f>
        <v>11.76778359401793</v>
      </c>
      <c r="Y91" s="301">
        <f t="shared" si="138"/>
        <v>111.45299999999997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23.372687861280458</v>
      </c>
      <c r="C98" s="300">
        <v>37.990263238609046</v>
      </c>
      <c r="D98" s="300">
        <v>2.6409772079998941</v>
      </c>
      <c r="E98" s="300">
        <f>SUM(B98:D98)</f>
        <v>64.003928307889396</v>
      </c>
      <c r="F98" s="300"/>
      <c r="G98" s="300">
        <v>24.79489387485421</v>
      </c>
      <c r="H98" s="300">
        <v>41.280026220217366</v>
      </c>
      <c r="I98" s="300">
        <v>3.5371482133369176</v>
      </c>
      <c r="J98" s="300">
        <f>SUM(G98:I98)</f>
        <v>69.612068308408496</v>
      </c>
      <c r="K98" s="300"/>
      <c r="L98" s="300">
        <v>24.61176403629154</v>
      </c>
      <c r="M98" s="300">
        <v>42.062084354873846</v>
      </c>
      <c r="N98" s="300">
        <v>2.3935746885307254</v>
      </c>
      <c r="O98" s="300">
        <f>SUM(L98:N98)</f>
        <v>69.067423079696113</v>
      </c>
      <c r="P98" s="300"/>
      <c r="Q98" s="300">
        <v>25.746540070449051</v>
      </c>
      <c r="R98" s="300">
        <v>43.69615607920894</v>
      </c>
      <c r="S98" s="300">
        <v>2.5353912089634383</v>
      </c>
      <c r="T98" s="300">
        <f>SUM(Q98:S98)</f>
        <v>71.978087358621423</v>
      </c>
      <c r="U98" s="300"/>
      <c r="V98" s="300">
        <v>29.200725140879463</v>
      </c>
      <c r="W98" s="300">
        <v>49.295483418918053</v>
      </c>
      <c r="X98" s="300">
        <v>2.881769762623454</v>
      </c>
      <c r="Y98" s="300">
        <f>SUM(V98:X98)</f>
        <v>81.377978322420958</v>
      </c>
    </row>
    <row r="99" spans="1:25" x14ac:dyDescent="0.2">
      <c r="A99" s="260" t="s">
        <v>364</v>
      </c>
      <c r="B99" s="300">
        <v>30.947789253602465</v>
      </c>
      <c r="C99" s="300">
        <v>24.215552928141371</v>
      </c>
      <c r="D99" s="300">
        <v>2.9037295103667518</v>
      </c>
      <c r="E99" s="300">
        <f t="shared" ref="E99:E100" si="149">SUM(B99:D99)</f>
        <v>58.067071692110588</v>
      </c>
      <c r="F99" s="300"/>
      <c r="G99" s="300">
        <v>32.853302160362588</v>
      </c>
      <c r="H99" s="300">
        <v>28.281306687567056</v>
      </c>
      <c r="I99" s="300">
        <v>4.2633228436620003</v>
      </c>
      <c r="J99" s="300">
        <f t="shared" ref="J99:J100" si="150">SUM(G99:I99)</f>
        <v>65.397931691591637</v>
      </c>
      <c r="K99" s="300"/>
      <c r="L99" s="300">
        <v>28.909674619823214</v>
      </c>
      <c r="M99" s="300">
        <v>30.156068688993372</v>
      </c>
      <c r="N99" s="300">
        <v>1.5918336114873917</v>
      </c>
      <c r="O99" s="300">
        <f t="shared" ref="O99:O100" si="151">SUM(L99:N99)</f>
        <v>60.657576920303981</v>
      </c>
      <c r="P99" s="300"/>
      <c r="Q99" s="300">
        <v>30.30627027828751</v>
      </c>
      <c r="R99" s="300">
        <v>31.225448941214694</v>
      </c>
      <c r="S99" s="300">
        <v>1.6801934218762793</v>
      </c>
      <c r="T99" s="300">
        <f t="shared" ref="T99:T100" si="152">SUM(Q99:S99)</f>
        <v>63.21191264137849</v>
      </c>
      <c r="U99" s="300"/>
      <c r="V99" s="300">
        <v>34.716794214348901</v>
      </c>
      <c r="W99" s="300">
        <v>35.283848322215633</v>
      </c>
      <c r="X99" s="300">
        <v>1.9123791410146396</v>
      </c>
      <c r="Y99" s="300">
        <f t="shared" ref="Y99:Y100" si="153">SUM(V99:X99)</f>
        <v>71.913021677579167</v>
      </c>
    </row>
    <row r="100" spans="1:25" x14ac:dyDescent="0.2">
      <c r="A100" s="264" t="s">
        <v>363</v>
      </c>
      <c r="B100" s="301">
        <f>SUM(B98:B99)</f>
        <v>54.32047711488292</v>
      </c>
      <c r="C100" s="301">
        <f t="shared" ref="C100" si="154">SUM(C98:C99)</f>
        <v>62.205816166750417</v>
      </c>
      <c r="D100" s="301">
        <f t="shared" ref="D100" si="155">SUM(D98:D99)</f>
        <v>5.5447067183666459</v>
      </c>
      <c r="E100" s="301">
        <f t="shared" si="149"/>
        <v>122.07099999999998</v>
      </c>
      <c r="F100" s="301"/>
      <c r="G100" s="301">
        <f>SUM(G98:G99)</f>
        <v>57.648196035216799</v>
      </c>
      <c r="H100" s="301">
        <f t="shared" ref="H100" si="156">SUM(H98:H99)</f>
        <v>69.561332907784418</v>
      </c>
      <c r="I100" s="301">
        <f t="shared" ref="I100" si="157">SUM(I98:I99)</f>
        <v>7.8004710569989175</v>
      </c>
      <c r="J100" s="301">
        <f t="shared" si="150"/>
        <v>135.01000000000013</v>
      </c>
      <c r="K100" s="301"/>
      <c r="L100" s="301">
        <f>SUM(L98:L99)</f>
        <v>53.521438656114753</v>
      </c>
      <c r="M100" s="301">
        <f t="shared" ref="M100" si="158">SUM(M98:M99)</f>
        <v>72.218153043867218</v>
      </c>
      <c r="N100" s="301">
        <f t="shared" ref="N100" si="159">SUM(N98:N99)</f>
        <v>3.9854083000181171</v>
      </c>
      <c r="O100" s="301">
        <f t="shared" si="151"/>
        <v>129.72500000000008</v>
      </c>
      <c r="P100" s="301"/>
      <c r="Q100" s="301">
        <f>SUM(Q98:Q99)</f>
        <v>56.052810348736557</v>
      </c>
      <c r="R100" s="301">
        <f t="shared" ref="R100" si="160">SUM(R98:R99)</f>
        <v>74.921605020423641</v>
      </c>
      <c r="S100" s="301">
        <f t="shared" ref="S100" si="161">SUM(S98:S99)</f>
        <v>4.215584630839718</v>
      </c>
      <c r="T100" s="301">
        <f t="shared" si="152"/>
        <v>135.18999999999991</v>
      </c>
      <c r="U100" s="301"/>
      <c r="V100" s="301">
        <f>SUM(V98:V99)</f>
        <v>63.917519355228364</v>
      </c>
      <c r="W100" s="301">
        <f t="shared" ref="W100" si="162">SUM(W98:W99)</f>
        <v>84.579331741133686</v>
      </c>
      <c r="X100" s="301">
        <f t="shared" ref="X100" si="163">SUM(X98:X99)</f>
        <v>4.794148903638094</v>
      </c>
      <c r="Y100" s="301">
        <f t="shared" si="153"/>
        <v>153.29100000000014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5.183811808417814</v>
      </c>
      <c r="C107" s="300">
        <v>1.8492248099228341</v>
      </c>
      <c r="D107" s="300">
        <v>1.751917116199291</v>
      </c>
      <c r="E107" s="300">
        <f>SUM(B107:D107)</f>
        <v>8.7849537345399398</v>
      </c>
      <c r="F107" s="300"/>
      <c r="G107" s="300">
        <v>3.2731585528457763</v>
      </c>
      <c r="H107" s="300">
        <v>1.6828975578863552</v>
      </c>
      <c r="I107" s="300">
        <v>0.86424031421143521</v>
      </c>
      <c r="J107" s="300">
        <f>SUM(G107:I107)</f>
        <v>5.8202964249435665</v>
      </c>
      <c r="K107" s="300"/>
      <c r="L107" s="300">
        <v>3.5232199748285251</v>
      </c>
      <c r="M107" s="300">
        <v>1.727509629375902</v>
      </c>
      <c r="N107" s="300">
        <v>2.5782047323259629</v>
      </c>
      <c r="O107" s="300">
        <f>SUM(L107:N107)</f>
        <v>7.8289343365303896</v>
      </c>
      <c r="P107" s="300"/>
      <c r="Q107" s="300">
        <v>3.3936501715701874</v>
      </c>
      <c r="R107" s="300">
        <v>1.6890173299246467</v>
      </c>
      <c r="S107" s="300">
        <v>2.4592615260456481</v>
      </c>
      <c r="T107" s="300">
        <f>SUM(Q107:S107)</f>
        <v>7.5419290275404816</v>
      </c>
      <c r="U107" s="300"/>
      <c r="V107" s="300">
        <v>3.3638349795737206</v>
      </c>
      <c r="W107" s="300">
        <v>1.6638793756599104</v>
      </c>
      <c r="X107" s="300">
        <v>2.3132514841122616</v>
      </c>
      <c r="Y107" s="300">
        <f>SUM(V107:X107)</f>
        <v>7.3409658393458921</v>
      </c>
    </row>
    <row r="108" spans="1:25" x14ac:dyDescent="0.2">
      <c r="A108" s="260" t="s">
        <v>364</v>
      </c>
      <c r="B108" s="300">
        <v>6.6517570557512089</v>
      </c>
      <c r="C108" s="300">
        <v>1.7295779958436193</v>
      </c>
      <c r="D108" s="300">
        <v>3.3997112138652272</v>
      </c>
      <c r="E108" s="300">
        <f t="shared" ref="E108:E109" si="164">SUM(B108:D108)</f>
        <v>11.781046265460056</v>
      </c>
      <c r="F108" s="300"/>
      <c r="G108" s="300">
        <v>4.4399381178701471</v>
      </c>
      <c r="H108" s="300">
        <v>1.5682046705644179</v>
      </c>
      <c r="I108" s="300">
        <v>1.9295607866218825</v>
      </c>
      <c r="J108" s="300">
        <f t="shared" ref="J108:J109" si="165">SUM(G108:I108)</f>
        <v>7.9377035750564477</v>
      </c>
      <c r="K108" s="300"/>
      <c r="L108" s="300">
        <v>4.2824970966851836</v>
      </c>
      <c r="M108" s="300">
        <v>1.3509546114521844</v>
      </c>
      <c r="N108" s="300">
        <v>1.5316139553322408</v>
      </c>
      <c r="O108" s="300">
        <f t="shared" ref="O108:O109" si="166">SUM(L108:N108)</f>
        <v>7.1650656634696093</v>
      </c>
      <c r="P108" s="300"/>
      <c r="Q108" s="300">
        <v>4.1072427436912768</v>
      </c>
      <c r="R108" s="300">
        <v>1.3650862487799265</v>
      </c>
      <c r="S108" s="300">
        <v>1.4867419799883139</v>
      </c>
      <c r="T108" s="300">
        <f t="shared" ref="T108:T109" si="167">SUM(Q108:S108)</f>
        <v>6.959070972459517</v>
      </c>
      <c r="U108" s="300"/>
      <c r="V108" s="300">
        <v>3.9942579579458011</v>
      </c>
      <c r="W108" s="300">
        <v>1.4306593142266135</v>
      </c>
      <c r="X108" s="300">
        <v>1.4751168884816992</v>
      </c>
      <c r="Y108" s="300">
        <f t="shared" ref="Y108:Y109" si="168">SUM(V108:X108)</f>
        <v>6.9000341606541138</v>
      </c>
    </row>
    <row r="109" spans="1:25" x14ac:dyDescent="0.2">
      <c r="A109" s="264" t="s">
        <v>363</v>
      </c>
      <c r="B109" s="301">
        <f>SUM(B107:B108)</f>
        <v>11.835568864169023</v>
      </c>
      <c r="C109" s="301">
        <f t="shared" ref="C109" si="169">SUM(C107:C108)</f>
        <v>3.5788028057664532</v>
      </c>
      <c r="D109" s="301">
        <f t="shared" ref="D109" si="170">SUM(D107:D108)</f>
        <v>5.1516283300645185</v>
      </c>
      <c r="E109" s="301">
        <f t="shared" si="164"/>
        <v>20.565999999999995</v>
      </c>
      <c r="F109" s="301"/>
      <c r="G109" s="301">
        <f>SUM(G107:G108)</f>
        <v>7.7130966707159239</v>
      </c>
      <c r="H109" s="301">
        <f t="shared" ref="H109" si="171">SUM(H107:H108)</f>
        <v>3.2511022284507733</v>
      </c>
      <c r="I109" s="301">
        <f t="shared" ref="I109" si="172">SUM(I107:I108)</f>
        <v>2.7938011008333179</v>
      </c>
      <c r="J109" s="301">
        <f t="shared" si="165"/>
        <v>13.758000000000013</v>
      </c>
      <c r="K109" s="301"/>
      <c r="L109" s="301">
        <f>SUM(L107:L108)</f>
        <v>7.8057170715137083</v>
      </c>
      <c r="M109" s="301">
        <f t="shared" ref="M109" si="173">SUM(M107:M108)</f>
        <v>3.0784642408280867</v>
      </c>
      <c r="N109" s="301">
        <f t="shared" ref="N109" si="174">SUM(N107:N108)</f>
        <v>4.1098186876582039</v>
      </c>
      <c r="O109" s="301">
        <f t="shared" si="166"/>
        <v>14.994</v>
      </c>
      <c r="P109" s="301"/>
      <c r="Q109" s="301">
        <f>SUM(Q107:Q108)</f>
        <v>7.5008929152614643</v>
      </c>
      <c r="R109" s="301">
        <f t="shared" ref="R109" si="175">SUM(R107:R108)</f>
        <v>3.0541035787045732</v>
      </c>
      <c r="S109" s="301">
        <f t="shared" ref="S109" si="176">SUM(S107:S108)</f>
        <v>3.946003506033962</v>
      </c>
      <c r="T109" s="301">
        <f t="shared" si="167"/>
        <v>14.500999999999999</v>
      </c>
      <c r="U109" s="301"/>
      <c r="V109" s="301">
        <f>SUM(V107:V108)</f>
        <v>7.3580929375195216</v>
      </c>
      <c r="W109" s="301">
        <f t="shared" ref="W109" si="177">SUM(W107:W108)</f>
        <v>3.0945386898865239</v>
      </c>
      <c r="X109" s="301">
        <f t="shared" ref="X109" si="178">SUM(X107:X108)</f>
        <v>3.7883683725939608</v>
      </c>
      <c r="Y109" s="301">
        <f t="shared" si="168"/>
        <v>14.241000000000007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8.3015792143844873</v>
      </c>
      <c r="C116" s="300">
        <v>2.2413219101771387</v>
      </c>
      <c r="D116" s="300">
        <v>0.99528769810293971</v>
      </c>
      <c r="E116" s="300">
        <f>SUM(B116:D116)</f>
        <v>11.538188822664566</v>
      </c>
      <c r="F116" s="300"/>
      <c r="G116" s="300">
        <v>7.5121174045369488</v>
      </c>
      <c r="H116" s="300">
        <v>2.7805798018068399</v>
      </c>
      <c r="I116" s="300">
        <v>0.22653427393721007</v>
      </c>
      <c r="J116" s="300">
        <f>SUM(G116:I116)</f>
        <v>10.519231480280999</v>
      </c>
      <c r="K116" s="300"/>
      <c r="L116" s="300">
        <v>8.549509309325364</v>
      </c>
      <c r="M116" s="300">
        <v>2.2793435107085824</v>
      </c>
      <c r="N116" s="300">
        <v>1.2215837463651342</v>
      </c>
      <c r="O116" s="300">
        <f>SUM(L116:N116)</f>
        <v>12.05043656639908</v>
      </c>
      <c r="P116" s="300"/>
      <c r="Q116" s="300">
        <v>9.3695087184173307</v>
      </c>
      <c r="R116" s="300">
        <v>2.4073563417486272</v>
      </c>
      <c r="S116" s="300">
        <v>1.3287717452206769</v>
      </c>
      <c r="T116" s="300">
        <f>SUM(Q116:S116)</f>
        <v>13.105636805386634</v>
      </c>
      <c r="U116" s="300"/>
      <c r="V116" s="300">
        <v>10.548652652935637</v>
      </c>
      <c r="W116" s="300">
        <v>2.5100408498065732</v>
      </c>
      <c r="X116" s="300">
        <v>1.439283140768675</v>
      </c>
      <c r="Y116" s="300">
        <f>SUM(V116:X116)</f>
        <v>14.497976643510885</v>
      </c>
    </row>
    <row r="117" spans="1:25" x14ac:dyDescent="0.2">
      <c r="A117" s="260" t="s">
        <v>364</v>
      </c>
      <c r="B117" s="300">
        <v>27.34218438503704</v>
      </c>
      <c r="C117" s="300">
        <v>1.4045837256793936</v>
      </c>
      <c r="D117" s="300">
        <v>4.4080430666189834</v>
      </c>
      <c r="E117" s="300">
        <f t="shared" ref="E117:E118" si="179">SUM(B117:D117)</f>
        <v>33.154811177335418</v>
      </c>
      <c r="F117" s="300"/>
      <c r="G117" s="300">
        <v>26.581733618408578</v>
      </c>
      <c r="H117" s="300">
        <v>2.0292440785617609</v>
      </c>
      <c r="I117" s="300">
        <v>2.3717908227486655</v>
      </c>
      <c r="J117" s="300">
        <f t="shared" ref="J117:J118" si="180">SUM(G117:I117)</f>
        <v>30.982768519719002</v>
      </c>
      <c r="K117" s="300"/>
      <c r="L117" s="300">
        <v>24.652267861756599</v>
      </c>
      <c r="M117" s="300">
        <v>1.8637387134795815</v>
      </c>
      <c r="N117" s="300">
        <v>3.2165568583647737</v>
      </c>
      <c r="O117" s="300">
        <f t="shared" ref="O117:O118" si="181">SUM(L117:N117)</f>
        <v>29.732563433600951</v>
      </c>
      <c r="P117" s="300"/>
      <c r="Q117" s="300">
        <v>26.207972529867771</v>
      </c>
      <c r="R117" s="300">
        <v>2.0114004307597058</v>
      </c>
      <c r="S117" s="300">
        <v>3.5239902339859266</v>
      </c>
      <c r="T117" s="300">
        <f t="shared" ref="T117:T118" si="182">SUM(Q117:S117)</f>
        <v>31.743363194613405</v>
      </c>
      <c r="U117" s="300"/>
      <c r="V117" s="300">
        <v>27.984145856131814</v>
      </c>
      <c r="W117" s="300">
        <v>2.1882274816520177</v>
      </c>
      <c r="X117" s="300">
        <v>3.8886500187052855</v>
      </c>
      <c r="Y117" s="300">
        <f t="shared" ref="Y117:Y118" si="183">SUM(V117:X117)</f>
        <v>34.061023356489116</v>
      </c>
    </row>
    <row r="118" spans="1:25" x14ac:dyDescent="0.2">
      <c r="A118" s="264" t="s">
        <v>363</v>
      </c>
      <c r="B118" s="301">
        <f>SUM(B116:B117)</f>
        <v>35.643763599421526</v>
      </c>
      <c r="C118" s="301">
        <f t="shared" ref="C118" si="184">SUM(C116:C117)</f>
        <v>3.6459056358565323</v>
      </c>
      <c r="D118" s="301">
        <f t="shared" ref="D118" si="185">SUM(D116:D117)</f>
        <v>5.4033307647219235</v>
      </c>
      <c r="E118" s="301">
        <f t="shared" si="179"/>
        <v>44.692999999999977</v>
      </c>
      <c r="F118" s="301"/>
      <c r="G118" s="301">
        <f>SUM(G116:G117)</f>
        <v>34.093851022945529</v>
      </c>
      <c r="H118" s="301">
        <f t="shared" ref="H118" si="186">SUM(H116:H117)</f>
        <v>4.8098238803686009</v>
      </c>
      <c r="I118" s="301">
        <f t="shared" ref="I118" si="187">SUM(I116:I117)</f>
        <v>2.5983250966858757</v>
      </c>
      <c r="J118" s="301">
        <f t="shared" si="180"/>
        <v>41.502000000000002</v>
      </c>
      <c r="K118" s="301"/>
      <c r="L118" s="301">
        <f>SUM(L116:L117)</f>
        <v>33.201777171081964</v>
      </c>
      <c r="M118" s="301">
        <f t="shared" ref="M118" si="188">SUM(M116:M117)</f>
        <v>4.1430822241881637</v>
      </c>
      <c r="N118" s="301">
        <f t="shared" ref="N118" si="189">SUM(N116:N117)</f>
        <v>4.4381406047299077</v>
      </c>
      <c r="O118" s="301">
        <f t="shared" si="181"/>
        <v>41.783000000000037</v>
      </c>
      <c r="P118" s="301"/>
      <c r="Q118" s="301">
        <f>SUM(Q116:Q117)</f>
        <v>35.577481248285103</v>
      </c>
      <c r="R118" s="301">
        <f t="shared" ref="R118" si="190">SUM(R116:R117)</f>
        <v>4.418756772508333</v>
      </c>
      <c r="S118" s="301">
        <f t="shared" ref="S118" si="191">SUM(S116:S117)</f>
        <v>4.852761979206603</v>
      </c>
      <c r="T118" s="301">
        <f t="shared" si="182"/>
        <v>44.849000000000039</v>
      </c>
      <c r="U118" s="301"/>
      <c r="V118" s="301">
        <f>SUM(V116:V117)</f>
        <v>38.532798509067447</v>
      </c>
      <c r="W118" s="301">
        <f t="shared" ref="W118" si="192">SUM(W116:W117)</f>
        <v>4.6982683314585909</v>
      </c>
      <c r="X118" s="301">
        <f t="shared" ref="X118" si="193">SUM(X116:X117)</f>
        <v>5.327933159473961</v>
      </c>
      <c r="Y118" s="301">
        <f t="shared" si="183"/>
        <v>48.558999999999997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16.584442748039876</v>
      </c>
      <c r="C125" s="300">
        <v>6.0284961832783246</v>
      </c>
      <c r="D125" s="300">
        <v>1.6764732824762261</v>
      </c>
      <c r="E125" s="300">
        <f>SUM(B125:D125)</f>
        <v>24.289412213794428</v>
      </c>
      <c r="F125" s="300"/>
      <c r="G125" s="300">
        <v>17.482621334942515</v>
      </c>
      <c r="H125" s="300">
        <v>5.4041555668870505</v>
      </c>
      <c r="I125" s="300">
        <v>1.8538709176708041</v>
      </c>
      <c r="J125" s="300">
        <f>SUM(G125:I125)</f>
        <v>24.740647819500367</v>
      </c>
      <c r="K125" s="300"/>
      <c r="L125" s="300">
        <v>17.174443353034537</v>
      </c>
      <c r="M125" s="300">
        <v>4.8399118066564677</v>
      </c>
      <c r="N125" s="300">
        <v>0.94659300024895021</v>
      </c>
      <c r="O125" s="300">
        <f>SUM(L125:N125)</f>
        <v>22.960948159939953</v>
      </c>
      <c r="P125" s="300"/>
      <c r="Q125" s="300">
        <v>16.458874932917318</v>
      </c>
      <c r="R125" s="300">
        <v>4.5885507742305762</v>
      </c>
      <c r="S125" s="300">
        <v>0.94785199872975323</v>
      </c>
      <c r="T125" s="300">
        <f>SUM(Q125:S125)</f>
        <v>21.995277705877648</v>
      </c>
      <c r="U125" s="300"/>
      <c r="V125" s="300">
        <v>14.833352495322412</v>
      </c>
      <c r="W125" s="300">
        <v>4.0974111785730916</v>
      </c>
      <c r="X125" s="300">
        <v>0.86994260055921702</v>
      </c>
      <c r="Y125" s="300">
        <f>SUM(V125:X125)</f>
        <v>19.800706274454722</v>
      </c>
    </row>
    <row r="126" spans="1:25" x14ac:dyDescent="0.2">
      <c r="A126" s="260" t="s">
        <v>364</v>
      </c>
      <c r="B126" s="300">
        <v>21.274977099109915</v>
      </c>
      <c r="C126" s="300">
        <v>0.82065648855533724</v>
      </c>
      <c r="D126" s="300">
        <v>3.6439541985403636</v>
      </c>
      <c r="E126" s="300">
        <f t="shared" ref="E126:E127" si="194">SUM(B126:D126)</f>
        <v>25.739587786205615</v>
      </c>
      <c r="F126" s="300"/>
      <c r="G126" s="300">
        <v>20.470933788955481</v>
      </c>
      <c r="H126" s="300">
        <v>0.73779938644159027</v>
      </c>
      <c r="I126" s="300">
        <v>2.3206190051026359</v>
      </c>
      <c r="J126" s="300">
        <f t="shared" ref="J126:J127" si="195">SUM(G126:I126)</f>
        <v>23.529352180499707</v>
      </c>
      <c r="K126" s="300"/>
      <c r="L126" s="300">
        <v>20.839457277184618</v>
      </c>
      <c r="M126" s="300">
        <v>0.89804976948137161</v>
      </c>
      <c r="N126" s="300">
        <v>4.5725447933940124</v>
      </c>
      <c r="O126" s="300">
        <f t="shared" ref="O126:O127" si="196">SUM(L126:N126)</f>
        <v>26.310051840060002</v>
      </c>
      <c r="P126" s="300"/>
      <c r="Q126" s="300">
        <v>20.055977026109055</v>
      </c>
      <c r="R126" s="300">
        <v>0.9004969821480322</v>
      </c>
      <c r="S126" s="300">
        <v>4.6212482858652777</v>
      </c>
      <c r="T126" s="300">
        <f t="shared" ref="T126:T127" si="197">SUM(Q126:S126)</f>
        <v>25.577722294122363</v>
      </c>
      <c r="U126" s="300"/>
      <c r="V126" s="300">
        <v>18.133593341023246</v>
      </c>
      <c r="W126" s="300">
        <v>0.86994260057849726</v>
      </c>
      <c r="X126" s="300">
        <v>4.3467577839435032</v>
      </c>
      <c r="Y126" s="300">
        <f t="shared" ref="Y126:Y127" si="198">SUM(V126:X126)</f>
        <v>23.350293725545246</v>
      </c>
    </row>
    <row r="127" spans="1:25" x14ac:dyDescent="0.2">
      <c r="A127" s="264" t="s">
        <v>363</v>
      </c>
      <c r="B127" s="301">
        <f>SUM(B125:B126)</f>
        <v>37.859419847149795</v>
      </c>
      <c r="C127" s="301">
        <f t="shared" ref="C127" si="199">SUM(C125:C126)</f>
        <v>6.8491526718336617</v>
      </c>
      <c r="D127" s="301">
        <f t="shared" ref="D127" si="200">SUM(D125:D126)</f>
        <v>5.3204274810165897</v>
      </c>
      <c r="E127" s="301">
        <f t="shared" si="194"/>
        <v>50.029000000000046</v>
      </c>
      <c r="F127" s="301"/>
      <c r="G127" s="301">
        <f>SUM(G125:G126)</f>
        <v>37.953555123897999</v>
      </c>
      <c r="H127" s="301">
        <f t="shared" ref="H127" si="201">SUM(H125:H126)</f>
        <v>6.1419549533286411</v>
      </c>
      <c r="I127" s="301">
        <f t="shared" ref="I127" si="202">SUM(I125:I126)</f>
        <v>4.1744899227734402</v>
      </c>
      <c r="J127" s="301">
        <f t="shared" si="195"/>
        <v>48.270000000000081</v>
      </c>
      <c r="K127" s="301"/>
      <c r="L127" s="301">
        <f>SUM(L125:L126)</f>
        <v>38.013900630219155</v>
      </c>
      <c r="M127" s="301">
        <f t="shared" ref="M127" si="203">SUM(M125:M126)</f>
        <v>5.7379615761378391</v>
      </c>
      <c r="N127" s="301">
        <f t="shared" ref="N127" si="204">SUM(N125:N126)</f>
        <v>5.5191377936429626</v>
      </c>
      <c r="O127" s="301">
        <f t="shared" si="196"/>
        <v>49.270999999999958</v>
      </c>
      <c r="P127" s="301"/>
      <c r="Q127" s="301">
        <f>SUM(Q125:Q126)</f>
        <v>36.514851959026373</v>
      </c>
      <c r="R127" s="301">
        <f t="shared" ref="R127" si="205">SUM(R125:R126)</f>
        <v>5.4890477563786089</v>
      </c>
      <c r="S127" s="301">
        <f t="shared" ref="S127" si="206">SUM(S125:S126)</f>
        <v>5.5691002845950308</v>
      </c>
      <c r="T127" s="301">
        <f t="shared" si="197"/>
        <v>47.573000000000015</v>
      </c>
      <c r="U127" s="301"/>
      <c r="V127" s="301">
        <f>SUM(V125:V126)</f>
        <v>32.966945836345658</v>
      </c>
      <c r="W127" s="301">
        <f t="shared" ref="W127" si="207">SUM(W125:W126)</f>
        <v>4.9673537791515887</v>
      </c>
      <c r="X127" s="301">
        <f t="shared" ref="X127" si="208">SUM(X125:X126)</f>
        <v>5.2167003845027207</v>
      </c>
      <c r="Y127" s="301">
        <f t="shared" si="198"/>
        <v>43.150999999999968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8.8996942884498083</v>
      </c>
      <c r="C134" s="300">
        <v>5.3552272991971899</v>
      </c>
      <c r="D134" s="300">
        <v>1.5899720232555146</v>
      </c>
      <c r="E134" s="300">
        <f>SUM(B134:D134)</f>
        <v>15.844893610902512</v>
      </c>
      <c r="F134" s="300"/>
      <c r="G134" s="300">
        <v>9.8468851830835273</v>
      </c>
      <c r="H134" s="300">
        <v>5.0468715145966758</v>
      </c>
      <c r="I134" s="300">
        <v>3.0319207217306117</v>
      </c>
      <c r="J134" s="300">
        <f>SUM(G134:I134)</f>
        <v>17.925677419410814</v>
      </c>
      <c r="K134" s="300"/>
      <c r="L134" s="300">
        <v>10.10044320459795</v>
      </c>
      <c r="M134" s="300">
        <v>7.715429716236625</v>
      </c>
      <c r="N134" s="300">
        <v>2.0949389399359304</v>
      </c>
      <c r="O134" s="300">
        <f>SUM(L134:N134)</f>
        <v>19.910811860770504</v>
      </c>
      <c r="P134" s="300"/>
      <c r="Q134" s="300">
        <v>10.526562740779458</v>
      </c>
      <c r="R134" s="300">
        <v>7.4262107261280352</v>
      </c>
      <c r="S134" s="300">
        <v>2.1383392538655075</v>
      </c>
      <c r="T134" s="300">
        <f>SUM(Q134:S134)</f>
        <v>20.091112720773001</v>
      </c>
      <c r="U134" s="300"/>
      <c r="V134" s="300">
        <v>12.625082850646216</v>
      </c>
      <c r="W134" s="300">
        <v>7.6145869890903661</v>
      </c>
      <c r="X134" s="300">
        <v>2.4120994040487949</v>
      </c>
      <c r="Y134" s="300">
        <f>SUM(V134:X134)</f>
        <v>22.651769243785377</v>
      </c>
    </row>
    <row r="135" spans="1:25" x14ac:dyDescent="0.2">
      <c r="A135" s="260" t="s">
        <v>364</v>
      </c>
      <c r="B135" s="300">
        <v>9.5605773474602014</v>
      </c>
      <c r="C135" s="300">
        <v>2.3275382623296497</v>
      </c>
      <c r="D135" s="300">
        <v>2.8809907793076492</v>
      </c>
      <c r="E135" s="300">
        <f t="shared" ref="E135:E136" si="209">SUM(B135:D135)</f>
        <v>14.769106389097502</v>
      </c>
      <c r="F135" s="300"/>
      <c r="G135" s="300">
        <v>9.5029721158368758</v>
      </c>
      <c r="H135" s="300">
        <v>1.3043377801991902</v>
      </c>
      <c r="I135" s="300">
        <v>2.1390126845531245</v>
      </c>
      <c r="J135" s="300">
        <f t="shared" ref="J135:J136" si="210">SUM(G135:I135)</f>
        <v>12.946322580589191</v>
      </c>
      <c r="K135" s="300"/>
      <c r="L135" s="300">
        <v>10.36917711879847</v>
      </c>
      <c r="M135" s="300">
        <v>2.5312363536126306</v>
      </c>
      <c r="N135" s="300">
        <v>1.6147746668182894</v>
      </c>
      <c r="O135" s="300">
        <f t="shared" ref="O135:O136" si="211">SUM(L135:N135)</f>
        <v>14.515188139229391</v>
      </c>
      <c r="P135" s="300"/>
      <c r="Q135" s="300">
        <v>10.427402655484167</v>
      </c>
      <c r="R135" s="300">
        <v>2.5521726734083865</v>
      </c>
      <c r="S135" s="300">
        <v>1.7093119503344281</v>
      </c>
      <c r="T135" s="300">
        <f t="shared" ref="T135:T136" si="212">SUM(Q135:S135)</f>
        <v>14.688887279226982</v>
      </c>
      <c r="U135" s="300"/>
      <c r="V135" s="300">
        <v>11.675293287320445</v>
      </c>
      <c r="W135" s="300">
        <v>2.9095694834678598</v>
      </c>
      <c r="X135" s="300">
        <v>2.0793679854262757</v>
      </c>
      <c r="Y135" s="300">
        <f t="shared" ref="Y135:Y136" si="213">SUM(V135:X135)</f>
        <v>16.664230756214582</v>
      </c>
    </row>
    <row r="136" spans="1:25" x14ac:dyDescent="0.2">
      <c r="A136" s="264" t="s">
        <v>363</v>
      </c>
      <c r="B136" s="301">
        <f>SUM(B134:B135)</f>
        <v>18.460271635910011</v>
      </c>
      <c r="C136" s="301">
        <f t="shared" ref="C136" si="214">SUM(C134:C135)</f>
        <v>7.6827655615268391</v>
      </c>
      <c r="D136" s="301">
        <f t="shared" ref="D136" si="215">SUM(D134:D135)</f>
        <v>4.4709628025631636</v>
      </c>
      <c r="E136" s="301">
        <f t="shared" si="209"/>
        <v>30.614000000000015</v>
      </c>
      <c r="F136" s="301"/>
      <c r="G136" s="301">
        <f>SUM(G134:G135)</f>
        <v>19.349857298920405</v>
      </c>
      <c r="H136" s="301">
        <f t="shared" ref="H136" si="216">SUM(H134:H135)</f>
        <v>6.3512092947958658</v>
      </c>
      <c r="I136" s="301">
        <f t="shared" ref="I136" si="217">SUM(I134:I135)</f>
        <v>5.1709334062837362</v>
      </c>
      <c r="J136" s="301">
        <f t="shared" si="210"/>
        <v>30.872000000000007</v>
      </c>
      <c r="K136" s="301"/>
      <c r="L136" s="301">
        <f>SUM(L134:L135)</f>
        <v>20.46962032339642</v>
      </c>
      <c r="M136" s="301">
        <f t="shared" ref="M136" si="218">SUM(M134:M135)</f>
        <v>10.246666069849255</v>
      </c>
      <c r="N136" s="301">
        <f t="shared" ref="N136" si="219">SUM(N134:N135)</f>
        <v>3.70971360675422</v>
      </c>
      <c r="O136" s="301">
        <f t="shared" si="211"/>
        <v>34.425999999999895</v>
      </c>
      <c r="P136" s="301"/>
      <c r="Q136" s="301">
        <f>SUM(Q134:Q135)</f>
        <v>20.953965396263627</v>
      </c>
      <c r="R136" s="301">
        <f t="shared" ref="R136" si="220">SUM(R134:R135)</f>
        <v>9.9783833995364226</v>
      </c>
      <c r="S136" s="301">
        <f t="shared" ref="S136" si="221">SUM(S134:S135)</f>
        <v>3.8476512041999356</v>
      </c>
      <c r="T136" s="301">
        <f t="shared" si="212"/>
        <v>34.779999999999987</v>
      </c>
      <c r="U136" s="301"/>
      <c r="V136" s="301">
        <f>SUM(V134:V135)</f>
        <v>24.300376137966659</v>
      </c>
      <c r="W136" s="301">
        <f t="shared" ref="W136" si="222">SUM(W134:W135)</f>
        <v>10.524156472558225</v>
      </c>
      <c r="X136" s="301">
        <f t="shared" ref="X136" si="223">SUM(X134:X135)</f>
        <v>4.491467389475071</v>
      </c>
      <c r="Y136" s="301">
        <f t="shared" si="213"/>
        <v>39.315999999999953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33.691411010902591</v>
      </c>
      <c r="C143" s="300">
        <v>22.21975589909275</v>
      </c>
      <c r="D143" s="300">
        <v>11.318314700129735</v>
      </c>
      <c r="E143" s="300">
        <f>SUM(B143:D143)</f>
        <v>67.229481610125077</v>
      </c>
      <c r="F143" s="300"/>
      <c r="G143" s="300">
        <v>44.427438026434693</v>
      </c>
      <c r="H143" s="300">
        <v>19.171811771341588</v>
      </c>
      <c r="I143" s="300">
        <v>17.290154200400242</v>
      </c>
      <c r="J143" s="300">
        <f>SUM(G143:I143)</f>
        <v>80.889403998176519</v>
      </c>
      <c r="K143" s="300"/>
      <c r="L143" s="300">
        <v>41.588486851900917</v>
      </c>
      <c r="M143" s="300">
        <v>17.606616971541612</v>
      </c>
      <c r="N143" s="300">
        <v>10.560377498892857</v>
      </c>
      <c r="O143" s="300">
        <f>SUM(L143:N143)</f>
        <v>69.755481322335385</v>
      </c>
      <c r="P143" s="300"/>
      <c r="Q143" s="300">
        <v>44.410279203596239</v>
      </c>
      <c r="R143" s="300">
        <v>18.822988737514258</v>
      </c>
      <c r="S143" s="300">
        <v>11.631036395589019</v>
      </c>
      <c r="T143" s="300">
        <f>SUM(Q143:S143)</f>
        <v>74.864304336699519</v>
      </c>
      <c r="U143" s="300"/>
      <c r="V143" s="300">
        <v>48.616719086292548</v>
      </c>
      <c r="W143" s="300">
        <v>20.678992621472311</v>
      </c>
      <c r="X143" s="300">
        <v>13.491380789149821</v>
      </c>
      <c r="Y143" s="300">
        <f>SUM(V143:X143)</f>
        <v>82.787092496914681</v>
      </c>
    </row>
    <row r="144" spans="1:25" x14ac:dyDescent="0.2">
      <c r="A144" s="260" t="s">
        <v>364</v>
      </c>
      <c r="B144" s="300">
        <v>55.201220716067567</v>
      </c>
      <c r="C144" s="300">
        <v>7.0091835968254967</v>
      </c>
      <c r="D144" s="300">
        <v>15.162114076981871</v>
      </c>
      <c r="E144" s="300">
        <f t="shared" ref="E144:E145" si="224">SUM(B144:D144)</f>
        <v>77.372518389874926</v>
      </c>
      <c r="F144" s="300"/>
      <c r="G144" s="300">
        <v>62.722271785402761</v>
      </c>
      <c r="H144" s="300">
        <v>7.6589177942928206</v>
      </c>
      <c r="I144" s="300">
        <v>16.423406422127872</v>
      </c>
      <c r="J144" s="300">
        <f t="shared" ref="J144:J145" si="225">SUM(G144:I144)</f>
        <v>86.804596001823455</v>
      </c>
      <c r="K144" s="300"/>
      <c r="L144" s="300">
        <v>62.171748151792023</v>
      </c>
      <c r="M144" s="300">
        <v>9.9584268237696563</v>
      </c>
      <c r="N144" s="300">
        <v>12.772343702102917</v>
      </c>
      <c r="O144" s="300">
        <f t="shared" ref="O144:O145" si="226">SUM(L144:N144)</f>
        <v>84.902518677664602</v>
      </c>
      <c r="P144" s="300"/>
      <c r="Q144" s="300">
        <v>64.381916282756478</v>
      </c>
      <c r="R144" s="300">
        <v>10.693739348683424</v>
      </c>
      <c r="S144" s="300">
        <v>13.589040031860597</v>
      </c>
      <c r="T144" s="300">
        <f t="shared" ref="T144:T145" si="227">SUM(Q144:S144)</f>
        <v>88.664695663300492</v>
      </c>
      <c r="U144" s="300"/>
      <c r="V144" s="300">
        <v>67.78535182209356</v>
      </c>
      <c r="W144" s="300">
        <v>12.052857710928714</v>
      </c>
      <c r="X144" s="300">
        <v>14.941697970062933</v>
      </c>
      <c r="Y144" s="300">
        <f t="shared" ref="Y144:Y145" si="228">SUM(V144:X144)</f>
        <v>94.779907503085212</v>
      </c>
    </row>
    <row r="145" spans="1:25" x14ac:dyDescent="0.2">
      <c r="A145" s="264" t="s">
        <v>363</v>
      </c>
      <c r="B145" s="301">
        <f>SUM(B143:B144)</f>
        <v>88.892631726970166</v>
      </c>
      <c r="C145" s="301">
        <f t="shared" ref="C145" si="229">SUM(C143:C144)</f>
        <v>29.228939495918247</v>
      </c>
      <c r="D145" s="301">
        <f t="shared" ref="D145" si="230">SUM(D143:D144)</f>
        <v>26.480428777111605</v>
      </c>
      <c r="E145" s="301">
        <f t="shared" si="224"/>
        <v>144.602</v>
      </c>
      <c r="F145" s="301"/>
      <c r="G145" s="301">
        <f>SUM(G143:G144)</f>
        <v>107.14970981183745</v>
      </c>
      <c r="H145" s="301">
        <f t="shared" ref="H145" si="231">SUM(H143:H144)</f>
        <v>26.830729565634407</v>
      </c>
      <c r="I145" s="301">
        <f t="shared" ref="I145" si="232">SUM(I143:I144)</f>
        <v>33.713560622528114</v>
      </c>
      <c r="J145" s="301">
        <f t="shared" si="225"/>
        <v>167.69399999999999</v>
      </c>
      <c r="K145" s="301"/>
      <c r="L145" s="301">
        <f>SUM(L143:L144)</f>
        <v>103.76023500369294</v>
      </c>
      <c r="M145" s="301">
        <f t="shared" ref="M145" si="233">SUM(M143:M144)</f>
        <v>27.565043795311269</v>
      </c>
      <c r="N145" s="301">
        <f t="shared" ref="N145" si="234">SUM(N143:N144)</f>
        <v>23.332721200995774</v>
      </c>
      <c r="O145" s="301">
        <f t="shared" si="226"/>
        <v>154.65799999999996</v>
      </c>
      <c r="P145" s="301"/>
      <c r="Q145" s="301">
        <f>SUM(Q143:Q144)</f>
        <v>108.79219548635271</v>
      </c>
      <c r="R145" s="301">
        <f t="shared" ref="R145" si="235">SUM(R143:R144)</f>
        <v>29.516728086197681</v>
      </c>
      <c r="S145" s="301">
        <f t="shared" ref="S145" si="236">SUM(S143:S144)</f>
        <v>25.220076427449616</v>
      </c>
      <c r="T145" s="301">
        <f t="shared" si="227"/>
        <v>163.529</v>
      </c>
      <c r="U145" s="301"/>
      <c r="V145" s="301">
        <f>SUM(V143:V144)</f>
        <v>116.40207090838611</v>
      </c>
      <c r="W145" s="301">
        <f t="shared" ref="W145" si="237">SUM(W143:W144)</f>
        <v>32.731850332401024</v>
      </c>
      <c r="X145" s="301">
        <f t="shared" ref="X145" si="238">SUM(X143:X144)</f>
        <v>28.433078759212755</v>
      </c>
      <c r="Y145" s="301">
        <f t="shared" si="228"/>
        <v>177.56699999999987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30.28476347285395</v>
      </c>
      <c r="C152" s="300">
        <v>27.134002340914556</v>
      </c>
      <c r="D152" s="300">
        <v>9.5489850795852576</v>
      </c>
      <c r="E152" s="300">
        <f>SUM(B152:D152)</f>
        <v>66.967750893353752</v>
      </c>
      <c r="F152" s="300"/>
      <c r="G152" s="300">
        <v>32.068300161039645</v>
      </c>
      <c r="H152" s="300">
        <v>26.973992867916298</v>
      </c>
      <c r="I152" s="300">
        <v>12.081236492849428</v>
      </c>
      <c r="J152" s="300">
        <f>SUM(G152:I152)</f>
        <v>71.123529521805366</v>
      </c>
      <c r="K152" s="300"/>
      <c r="L152" s="300">
        <v>27.119301537939567</v>
      </c>
      <c r="M152" s="300">
        <v>27.624900485348707</v>
      </c>
      <c r="N152" s="300">
        <v>11.082760002343996</v>
      </c>
      <c r="O152" s="300">
        <f>SUM(L152:N152)</f>
        <v>65.82696202563227</v>
      </c>
      <c r="P152" s="300"/>
      <c r="Q152" s="300">
        <v>29.244391204313192</v>
      </c>
      <c r="R152" s="300">
        <v>28.714378082427693</v>
      </c>
      <c r="S152" s="300">
        <v>11.544763002730038</v>
      </c>
      <c r="T152" s="300">
        <f>SUM(Q152:S152)</f>
        <v>69.503532289470925</v>
      </c>
      <c r="U152" s="300"/>
      <c r="V152" s="300">
        <v>32.303818160169172</v>
      </c>
      <c r="W152" s="300">
        <v>29.966517135083645</v>
      </c>
      <c r="X152" s="300">
        <v>12.585883109979548</v>
      </c>
      <c r="Y152" s="300">
        <f>SUM(V152:X152)</f>
        <v>74.856218405232369</v>
      </c>
    </row>
    <row r="153" spans="1:25" x14ac:dyDescent="0.2">
      <c r="A153" s="260" t="s">
        <v>364</v>
      </c>
      <c r="B153" s="300">
        <v>54.309215102393232</v>
      </c>
      <c r="C153" s="300">
        <v>19.017589436308558</v>
      </c>
      <c r="D153" s="300">
        <v>13.284444567944252</v>
      </c>
      <c r="E153" s="300">
        <f t="shared" ref="E153:E154" si="239">SUM(B153:D153)</f>
        <v>86.611249106646042</v>
      </c>
      <c r="F153" s="300"/>
      <c r="G153" s="300">
        <v>53.590866005556094</v>
      </c>
      <c r="H153" s="300">
        <v>21.811716413626161</v>
      </c>
      <c r="I153" s="300">
        <v>14.626888059012588</v>
      </c>
      <c r="J153" s="300">
        <f t="shared" ref="J153:J154" si="240">SUM(G153:I153)</f>
        <v>90.029470478194838</v>
      </c>
      <c r="K153" s="300"/>
      <c r="L153" s="300">
        <v>49.109941046483087</v>
      </c>
      <c r="M153" s="300">
        <v>21.531286737638858</v>
      </c>
      <c r="N153" s="300">
        <v>12.228810190245834</v>
      </c>
      <c r="O153" s="300">
        <f t="shared" ref="O153:O154" si="241">SUM(L153:N153)</f>
        <v>82.87003797436779</v>
      </c>
      <c r="P153" s="300"/>
      <c r="Q153" s="300">
        <v>52.02324677833969</v>
      </c>
      <c r="R153" s="300">
        <v>22.761682837520755</v>
      </c>
      <c r="S153" s="300">
        <v>12.751538094668236</v>
      </c>
      <c r="T153" s="300">
        <f t="shared" ref="T153:T154" si="242">SUM(Q153:S153)</f>
        <v>87.536467710528683</v>
      </c>
      <c r="U153" s="300"/>
      <c r="V153" s="300">
        <v>56.212669164634171</v>
      </c>
      <c r="W153" s="300">
        <v>24.369743587512168</v>
      </c>
      <c r="X153" s="300">
        <v>13.821368842621245</v>
      </c>
      <c r="Y153" s="300">
        <f t="shared" ref="Y153:Y154" si="243">SUM(V153:X153)</f>
        <v>94.40378159476758</v>
      </c>
    </row>
    <row r="154" spans="1:25" x14ac:dyDescent="0.2">
      <c r="A154" s="264" t="s">
        <v>363</v>
      </c>
      <c r="B154" s="301">
        <f>SUM(B152:B153)</f>
        <v>84.593978575247178</v>
      </c>
      <c r="C154" s="301">
        <f t="shared" ref="C154" si="244">SUM(C152:C153)</f>
        <v>46.151591777223118</v>
      </c>
      <c r="D154" s="301">
        <f t="shared" ref="D154" si="245">SUM(D152:D153)</f>
        <v>22.83342964752951</v>
      </c>
      <c r="E154" s="301">
        <f t="shared" si="239"/>
        <v>153.57899999999978</v>
      </c>
      <c r="F154" s="301"/>
      <c r="G154" s="301">
        <f>SUM(G152:G153)</f>
        <v>85.659166166595739</v>
      </c>
      <c r="H154" s="301">
        <f t="shared" ref="H154" si="246">SUM(H152:H153)</f>
        <v>48.785709281542459</v>
      </c>
      <c r="I154" s="301">
        <f t="shared" ref="I154" si="247">SUM(I152:I153)</f>
        <v>26.708124551862014</v>
      </c>
      <c r="J154" s="301">
        <f t="shared" si="240"/>
        <v>161.15300000000019</v>
      </c>
      <c r="K154" s="301"/>
      <c r="L154" s="301">
        <f>SUM(L152:L153)</f>
        <v>76.22924258442265</v>
      </c>
      <c r="M154" s="301">
        <f t="shared" ref="M154" si="248">SUM(M152:M153)</f>
        <v>49.156187222987569</v>
      </c>
      <c r="N154" s="301">
        <f t="shared" ref="N154" si="249">SUM(N152:N153)</f>
        <v>23.31157019258983</v>
      </c>
      <c r="O154" s="301">
        <f t="shared" si="241"/>
        <v>148.69700000000006</v>
      </c>
      <c r="P154" s="301"/>
      <c r="Q154" s="301">
        <f>SUM(Q152:Q153)</f>
        <v>81.267637982652886</v>
      </c>
      <c r="R154" s="301">
        <f t="shared" ref="R154" si="250">SUM(R152:R153)</f>
        <v>51.476060919948452</v>
      </c>
      <c r="S154" s="301">
        <f t="shared" ref="S154" si="251">SUM(S152:S153)</f>
        <v>24.296301097398274</v>
      </c>
      <c r="T154" s="301">
        <f t="shared" si="242"/>
        <v>157.03999999999962</v>
      </c>
      <c r="U154" s="301"/>
      <c r="V154" s="301">
        <f>SUM(V152:V153)</f>
        <v>88.516487324803336</v>
      </c>
      <c r="W154" s="301">
        <f t="shared" ref="W154" si="252">SUM(W152:W153)</f>
        <v>54.33626072259581</v>
      </c>
      <c r="X154" s="301">
        <f t="shared" ref="X154" si="253">SUM(X152:X153)</f>
        <v>26.407251952600795</v>
      </c>
      <c r="Y154" s="301">
        <f t="shared" si="243"/>
        <v>169.25999999999993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22.068323182185058</v>
      </c>
      <c r="C161" s="300">
        <v>18.270586097694846</v>
      </c>
      <c r="D161" s="300">
        <v>2.1988658167887851</v>
      </c>
      <c r="E161" s="300">
        <f>SUM(B161:D161)</f>
        <v>42.537775096668682</v>
      </c>
      <c r="F161" s="300"/>
      <c r="G161" s="300">
        <v>22.241652214526024</v>
      </c>
      <c r="H161" s="300">
        <v>17.953258012022744</v>
      </c>
      <c r="I161" s="300">
        <v>1.7454633263128634</v>
      </c>
      <c r="J161" s="300">
        <f>SUM(G161:I161)</f>
        <v>41.940373552861637</v>
      </c>
      <c r="K161" s="300"/>
      <c r="L161" s="300">
        <v>22.688387646834318</v>
      </c>
      <c r="M161" s="300">
        <v>18.0591043693715</v>
      </c>
      <c r="N161" s="300">
        <v>2.4393333575034468</v>
      </c>
      <c r="O161" s="300">
        <f>SUM(L161:N161)</f>
        <v>43.186825373709269</v>
      </c>
      <c r="P161" s="300"/>
      <c r="Q161" s="300">
        <v>23.842126054152956</v>
      </c>
      <c r="R161" s="300">
        <v>19.01651815350068</v>
      </c>
      <c r="S161" s="300">
        <v>2.5666734016201564</v>
      </c>
      <c r="T161" s="300">
        <f>SUM(Q161:S161)</f>
        <v>45.425317609273797</v>
      </c>
      <c r="U161" s="300"/>
      <c r="V161" s="300">
        <v>24.161530792938105</v>
      </c>
      <c r="W161" s="300">
        <v>19.279787875292403</v>
      </c>
      <c r="X161" s="300">
        <v>2.6225597686769655</v>
      </c>
      <c r="Y161" s="300">
        <f>SUM(V161:X161)</f>
        <v>46.063878436907473</v>
      </c>
    </row>
    <row r="162" spans="1:25" x14ac:dyDescent="0.2">
      <c r="A162" s="260" t="s">
        <v>364</v>
      </c>
      <c r="B162" s="300">
        <v>27.804204218381031</v>
      </c>
      <c r="C162" s="300">
        <v>4.012219815673471</v>
      </c>
      <c r="D162" s="300">
        <v>2.2958008692768392</v>
      </c>
      <c r="E162" s="300">
        <f t="shared" ref="E162:E163" si="254">SUM(B162:D162)</f>
        <v>34.112224903331345</v>
      </c>
      <c r="F162" s="300"/>
      <c r="G162" s="300">
        <v>26.670059804295171</v>
      </c>
      <c r="H162" s="300">
        <v>3.861159679084929</v>
      </c>
      <c r="I162" s="300">
        <v>1.8174069637583556</v>
      </c>
      <c r="J162" s="300">
        <f t="shared" ref="J162:J163" si="255">SUM(G162:I162)</f>
        <v>32.348626447138457</v>
      </c>
      <c r="K162" s="300"/>
      <c r="L162" s="300">
        <v>27.262619393270779</v>
      </c>
      <c r="M162" s="300">
        <v>3.9262752213853926</v>
      </c>
      <c r="N162" s="300">
        <v>1.4742800116346917</v>
      </c>
      <c r="O162" s="300">
        <f t="shared" ref="O162:O163" si="256">SUM(L162:N162)</f>
        <v>32.663174626290861</v>
      </c>
      <c r="P162" s="300"/>
      <c r="Q162" s="300">
        <v>28.070807785006025</v>
      </c>
      <c r="R162" s="300">
        <v>4.3481760921800694</v>
      </c>
      <c r="S162" s="300">
        <v>1.5506985135398874</v>
      </c>
      <c r="T162" s="300">
        <f t="shared" ref="T162:T163" si="257">SUM(Q162:S162)</f>
        <v>33.969682390725978</v>
      </c>
      <c r="U162" s="300"/>
      <c r="V162" s="300">
        <v>27.288871657525249</v>
      </c>
      <c r="W162" s="300">
        <v>4.8609159014268624</v>
      </c>
      <c r="X162" s="300">
        <v>1.5883340041404612</v>
      </c>
      <c r="Y162" s="300">
        <f t="shared" ref="Y162:Y163" si="258">SUM(V162:X162)</f>
        <v>33.738121563092577</v>
      </c>
    </row>
    <row r="163" spans="1:25" x14ac:dyDescent="0.2">
      <c r="A163" s="264" t="s">
        <v>363</v>
      </c>
      <c r="B163" s="301">
        <f>SUM(B161:B162)</f>
        <v>49.872527400566085</v>
      </c>
      <c r="C163" s="301">
        <f t="shared" ref="C163" si="259">SUM(C161:C162)</f>
        <v>22.282805913368318</v>
      </c>
      <c r="D163" s="301">
        <f t="shared" ref="D163" si="260">SUM(D161:D162)</f>
        <v>4.4946666860656244</v>
      </c>
      <c r="E163" s="301">
        <f t="shared" si="254"/>
        <v>76.650000000000034</v>
      </c>
      <c r="F163" s="301"/>
      <c r="G163" s="301">
        <f>SUM(G161:G162)</f>
        <v>48.911712018821191</v>
      </c>
      <c r="H163" s="301">
        <f t="shared" ref="H163" si="261">SUM(H161:H162)</f>
        <v>21.814417691107671</v>
      </c>
      <c r="I163" s="301">
        <f t="shared" ref="I163" si="262">SUM(I161:I162)</f>
        <v>3.5628702900712188</v>
      </c>
      <c r="J163" s="301">
        <f t="shared" si="255"/>
        <v>74.289000000000087</v>
      </c>
      <c r="K163" s="301"/>
      <c r="L163" s="301">
        <f>SUM(L161:L162)</f>
        <v>49.951007040105097</v>
      </c>
      <c r="M163" s="301">
        <f t="shared" ref="M163" si="263">SUM(M161:M162)</f>
        <v>21.985379590756892</v>
      </c>
      <c r="N163" s="301">
        <f t="shared" ref="N163" si="264">SUM(N161:N162)</f>
        <v>3.9136133691381385</v>
      </c>
      <c r="O163" s="301">
        <f t="shared" si="256"/>
        <v>75.850000000000122</v>
      </c>
      <c r="P163" s="301"/>
      <c r="Q163" s="301">
        <f>SUM(Q161:Q162)</f>
        <v>51.912933839158981</v>
      </c>
      <c r="R163" s="301">
        <f t="shared" ref="R163" si="265">SUM(R161:R162)</f>
        <v>23.364694245680749</v>
      </c>
      <c r="S163" s="301">
        <f t="shared" ref="S163" si="266">SUM(S161:S162)</f>
        <v>4.1173719151600441</v>
      </c>
      <c r="T163" s="301">
        <f t="shared" si="257"/>
        <v>79.394999999999783</v>
      </c>
      <c r="U163" s="301"/>
      <c r="V163" s="301">
        <f>SUM(V161:V162)</f>
        <v>51.450402450463358</v>
      </c>
      <c r="W163" s="301">
        <f t="shared" ref="W163" si="267">SUM(W161:W162)</f>
        <v>24.140703776719263</v>
      </c>
      <c r="X163" s="301">
        <f t="shared" ref="X163" si="268">SUM(X161:X162)</f>
        <v>4.2108937728174265</v>
      </c>
      <c r="Y163" s="301">
        <f t="shared" si="258"/>
        <v>79.802000000000049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47.633420853783655</v>
      </c>
      <c r="C170" s="300">
        <v>60.726425355471029</v>
      </c>
      <c r="D170" s="300">
        <v>14.664906303039428</v>
      </c>
      <c r="E170" s="300">
        <f>SUM(B170:D170)</f>
        <v>123.02475251229411</v>
      </c>
      <c r="F170" s="300"/>
      <c r="G170" s="300">
        <v>48.228775794094872</v>
      </c>
      <c r="H170" s="300">
        <v>63.765163774212468</v>
      </c>
      <c r="I170" s="300">
        <v>14.473447189787954</v>
      </c>
      <c r="J170" s="300">
        <f>SUM(G170:I170)</f>
        <v>126.4673867580953</v>
      </c>
      <c r="K170" s="300"/>
      <c r="L170" s="300">
        <v>45.802307473003722</v>
      </c>
      <c r="M170" s="300">
        <v>63.113518088927997</v>
      </c>
      <c r="N170" s="300">
        <v>14.268472121062565</v>
      </c>
      <c r="O170" s="300">
        <f>SUM(L170:N170)</f>
        <v>123.18429768299427</v>
      </c>
      <c r="P170" s="300"/>
      <c r="Q170" s="300">
        <v>46.336483270950907</v>
      </c>
      <c r="R170" s="300">
        <v>61.117002363058852</v>
      </c>
      <c r="S170" s="300">
        <v>14.278751174034813</v>
      </c>
      <c r="T170" s="300">
        <f>SUM(Q170:S170)</f>
        <v>121.73223680804456</v>
      </c>
      <c r="U170" s="300"/>
      <c r="V170" s="300">
        <v>49.805377462693457</v>
      </c>
      <c r="W170" s="300">
        <v>60.051271540753689</v>
      </c>
      <c r="X170" s="300">
        <v>14.687852001541797</v>
      </c>
      <c r="Y170" s="300">
        <f>SUM(V170:X170)</f>
        <v>124.54450100498894</v>
      </c>
    </row>
    <row r="171" spans="1:25" x14ac:dyDescent="0.2">
      <c r="A171" s="260" t="s">
        <v>364</v>
      </c>
      <c r="B171" s="300">
        <v>31.256718579177502</v>
      </c>
      <c r="C171" s="300">
        <v>12.452034839326716</v>
      </c>
      <c r="D171" s="300">
        <v>6.6774940692015878</v>
      </c>
      <c r="E171" s="300">
        <f t="shared" ref="E171" si="269">SUM(B171:D171)</f>
        <v>50.386247487705802</v>
      </c>
      <c r="F171" s="300"/>
      <c r="G171" s="300">
        <v>30.541305572008643</v>
      </c>
      <c r="H171" s="300">
        <v>13.975452280934253</v>
      </c>
      <c r="I171" s="300">
        <v>8.5298553889615061</v>
      </c>
      <c r="J171" s="300">
        <f t="shared" ref="J171:J172" si="270">SUM(G171:I171)</f>
        <v>53.046613241904403</v>
      </c>
      <c r="K171" s="300"/>
      <c r="L171" s="300">
        <v>29.264007448217718</v>
      </c>
      <c r="M171" s="300">
        <v>14.736879630425715</v>
      </c>
      <c r="N171" s="300">
        <v>9.4988152383622957</v>
      </c>
      <c r="O171" s="300">
        <f t="shared" ref="O171:O172" si="271">SUM(L171:N171)</f>
        <v>53.499702317005728</v>
      </c>
      <c r="P171" s="300"/>
      <c r="Q171" s="300">
        <v>28.583311892767174</v>
      </c>
      <c r="R171" s="300">
        <v>14.780519090501327</v>
      </c>
      <c r="S171" s="300">
        <v>9.5829322086870725</v>
      </c>
      <c r="T171" s="300">
        <f t="shared" ref="T171:T172" si="272">SUM(Q171:S171)</f>
        <v>52.946763191955569</v>
      </c>
      <c r="U171" s="300"/>
      <c r="V171" s="300">
        <v>28.619344011126937</v>
      </c>
      <c r="W171" s="300">
        <v>15.511250407874398</v>
      </c>
      <c r="X171" s="300">
        <v>10.145904576009899</v>
      </c>
      <c r="Y171" s="300">
        <f t="shared" ref="Y171:Y172" si="273">SUM(V171:X171)</f>
        <v>54.276498995011231</v>
      </c>
    </row>
    <row r="172" spans="1:25" x14ac:dyDescent="0.2">
      <c r="A172" s="264" t="s">
        <v>363</v>
      </c>
      <c r="B172" s="301">
        <f>SUM(B170:B171)</f>
        <v>78.890139432961149</v>
      </c>
      <c r="C172" s="301">
        <f t="shared" ref="C172" si="274">SUM(C170:C171)</f>
        <v>73.178460194797751</v>
      </c>
      <c r="D172" s="301">
        <f t="shared" ref="D172" si="275">SUM(D170:D171)</f>
        <v>21.342400372241016</v>
      </c>
      <c r="E172" s="301">
        <f>SUM(B172:D172)</f>
        <v>173.41099999999989</v>
      </c>
      <c r="F172" s="301"/>
      <c r="G172" s="301">
        <f>SUM(G170:G171)</f>
        <v>78.770081366103511</v>
      </c>
      <c r="H172" s="301">
        <f t="shared" ref="H172" si="276">SUM(H170:H171)</f>
        <v>77.740616055146717</v>
      </c>
      <c r="I172" s="301">
        <f t="shared" ref="I172" si="277">SUM(I170:I171)</f>
        <v>23.003302578749462</v>
      </c>
      <c r="J172" s="301">
        <f t="shared" si="270"/>
        <v>179.5139999999997</v>
      </c>
      <c r="K172" s="301"/>
      <c r="L172" s="301">
        <f>SUM(L170:L171)</f>
        <v>75.066314921221448</v>
      </c>
      <c r="M172" s="301">
        <f t="shared" ref="M172" si="278">SUM(M170:M171)</f>
        <v>77.850397719353708</v>
      </c>
      <c r="N172" s="301">
        <f t="shared" ref="N172" si="279">SUM(N170:N171)</f>
        <v>23.767287359424863</v>
      </c>
      <c r="O172" s="301">
        <f t="shared" si="271"/>
        <v>176.68400000000003</v>
      </c>
      <c r="P172" s="301"/>
      <c r="Q172" s="301">
        <f>SUM(Q170:Q171)</f>
        <v>74.919795163718078</v>
      </c>
      <c r="R172" s="301">
        <f t="shared" ref="R172" si="280">SUM(R170:R171)</f>
        <v>75.897521453560174</v>
      </c>
      <c r="S172" s="301">
        <f t="shared" ref="S172" si="281">SUM(S170:S171)</f>
        <v>23.861683382721885</v>
      </c>
      <c r="T172" s="301">
        <f t="shared" si="272"/>
        <v>174.67900000000014</v>
      </c>
      <c r="U172" s="301"/>
      <c r="V172" s="301">
        <f>SUM(V170:V171)</f>
        <v>78.424721473820398</v>
      </c>
      <c r="W172" s="301">
        <f t="shared" ref="W172" si="282">SUM(W170:W171)</f>
        <v>75.562521948628088</v>
      </c>
      <c r="X172" s="301">
        <f t="shared" ref="X172" si="283">SUM(X170:X171)</f>
        <v>24.833756577551696</v>
      </c>
      <c r="Y172" s="301">
        <f t="shared" si="273"/>
        <v>178.8210000000002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86.430594608396035</v>
      </c>
      <c r="C179" s="300">
        <v>81.612660479855876</v>
      </c>
      <c r="D179" s="300">
        <v>19.025108302104112</v>
      </c>
      <c r="E179" s="300">
        <f>SUM(B179:D179)</f>
        <v>187.06836339035601</v>
      </c>
      <c r="F179" s="300"/>
      <c r="G179" s="300">
        <v>96.337718528225651</v>
      </c>
      <c r="H179" s="300">
        <v>90.9463515846749</v>
      </c>
      <c r="I179" s="300">
        <v>18.710115725498149</v>
      </c>
      <c r="J179" s="300">
        <f>SUM(G179:I179)</f>
        <v>205.99418583839872</v>
      </c>
      <c r="K179" s="300"/>
      <c r="L179" s="300">
        <v>93.029249115654167</v>
      </c>
      <c r="M179" s="300">
        <v>86.873752517918476</v>
      </c>
      <c r="N179" s="300">
        <v>17.962959543510888</v>
      </c>
      <c r="O179" s="300">
        <f>SUM(L179:N179)</f>
        <v>197.86596117708353</v>
      </c>
      <c r="P179" s="300"/>
      <c r="Q179" s="300">
        <v>100.51002381514269</v>
      </c>
      <c r="R179" s="300">
        <v>88.3921958358263</v>
      </c>
      <c r="S179" s="300">
        <v>19.882425518278122</v>
      </c>
      <c r="T179" s="300">
        <f>SUM(Q179:S179)</f>
        <v>208.78464516924711</v>
      </c>
      <c r="U179" s="300"/>
      <c r="V179" s="300">
        <v>111.27819879361429</v>
      </c>
      <c r="W179" s="300">
        <v>86.445406734116958</v>
      </c>
      <c r="X179" s="300">
        <v>22.567218533897549</v>
      </c>
      <c r="Y179" s="300">
        <f>SUM(V179:X179)</f>
        <v>220.2908240616288</v>
      </c>
    </row>
    <row r="180" spans="1:25" x14ac:dyDescent="0.2">
      <c r="A180" s="260" t="s">
        <v>364</v>
      </c>
      <c r="B180" s="300">
        <v>36.149268913170857</v>
      </c>
      <c r="C180" s="300">
        <v>13.507670581906698</v>
      </c>
      <c r="D180" s="300">
        <v>2.9056971145665291</v>
      </c>
      <c r="E180" s="300">
        <f t="shared" ref="E180:E181" si="284">SUM(B180:D180)</f>
        <v>52.56263660964408</v>
      </c>
      <c r="F180" s="300"/>
      <c r="G180" s="300">
        <v>33.410486468579037</v>
      </c>
      <c r="H180" s="300">
        <v>10.943488643221487</v>
      </c>
      <c r="I180" s="300">
        <v>4.9738390498009695</v>
      </c>
      <c r="J180" s="300">
        <f t="shared" ref="J180:J181" si="285">SUM(G180:I180)</f>
        <v>49.327814161601495</v>
      </c>
      <c r="K180" s="300"/>
      <c r="L180" s="300">
        <v>33.213283783723362</v>
      </c>
      <c r="M180" s="300">
        <v>14.219265705452575</v>
      </c>
      <c r="N180" s="300">
        <v>4.4974893337404893</v>
      </c>
      <c r="O180" s="300">
        <f t="shared" ref="O180:O181" si="286">SUM(L180:N180)</f>
        <v>51.93003882291643</v>
      </c>
      <c r="P180" s="300"/>
      <c r="Q180" s="300">
        <v>35.076890826592255</v>
      </c>
      <c r="R180" s="300">
        <v>15.20448976753438</v>
      </c>
      <c r="S180" s="300">
        <v>4.5689742366265635</v>
      </c>
      <c r="T180" s="300">
        <f t="shared" ref="T180:T181" si="287">SUM(Q180:S180)</f>
        <v>54.850354830753197</v>
      </c>
      <c r="U180" s="300"/>
      <c r="V180" s="300">
        <v>37.185183704056968</v>
      </c>
      <c r="W180" s="300">
        <v>16.491795565852481</v>
      </c>
      <c r="X180" s="300">
        <v>4.4271966684615416</v>
      </c>
      <c r="Y180" s="300">
        <f t="shared" ref="Y180:Y181" si="288">SUM(V180:X180)</f>
        <v>58.104175938370993</v>
      </c>
    </row>
    <row r="181" spans="1:25" x14ac:dyDescent="0.2">
      <c r="A181" s="264" t="s">
        <v>363</v>
      </c>
      <c r="B181" s="301">
        <f>SUM(B179:B180)</f>
        <v>122.57986352156689</v>
      </c>
      <c r="C181" s="301">
        <f t="shared" ref="C181" si="289">SUM(C179:C180)</f>
        <v>95.12033106176257</v>
      </c>
      <c r="D181" s="301">
        <f t="shared" ref="D181" si="290">SUM(D179:D180)</f>
        <v>21.930805416670641</v>
      </c>
      <c r="E181" s="301">
        <f t="shared" si="284"/>
        <v>239.63100000000009</v>
      </c>
      <c r="F181" s="301"/>
      <c r="G181" s="301">
        <f>SUM(G179:G180)</f>
        <v>129.7482049968047</v>
      </c>
      <c r="H181" s="301">
        <f t="shared" ref="H181" si="291">SUM(H179:H180)</f>
        <v>101.88984022789639</v>
      </c>
      <c r="I181" s="301">
        <f t="shared" ref="I181" si="292">SUM(I179:I180)</f>
        <v>23.683954775299117</v>
      </c>
      <c r="J181" s="301">
        <f t="shared" si="285"/>
        <v>255.32200000000023</v>
      </c>
      <c r="K181" s="301"/>
      <c r="L181" s="301">
        <f>SUM(L179:L180)</f>
        <v>126.24253289937752</v>
      </c>
      <c r="M181" s="301">
        <f t="shared" ref="M181" si="293">SUM(M179:M180)</f>
        <v>101.09301822337105</v>
      </c>
      <c r="N181" s="301">
        <f t="shared" ref="N181" si="294">SUM(N179:N180)</f>
        <v>22.460448877251377</v>
      </c>
      <c r="O181" s="301">
        <f t="shared" si="286"/>
        <v>249.79599999999994</v>
      </c>
      <c r="P181" s="301"/>
      <c r="Q181" s="301">
        <f>SUM(Q179:Q180)</f>
        <v>135.58691464173495</v>
      </c>
      <c r="R181" s="301">
        <f t="shared" ref="R181" si="295">SUM(R179:R180)</f>
        <v>103.59668560336068</v>
      </c>
      <c r="S181" s="301">
        <f t="shared" ref="S181" si="296">SUM(S179:S180)</f>
        <v>24.451399754904685</v>
      </c>
      <c r="T181" s="301">
        <f t="shared" si="287"/>
        <v>263.63500000000033</v>
      </c>
      <c r="U181" s="301"/>
      <c r="V181" s="301">
        <f>SUM(V179:V180)</f>
        <v>148.46338249767126</v>
      </c>
      <c r="W181" s="301">
        <f t="shared" ref="W181" si="297">SUM(W179:W180)</f>
        <v>102.93720229996944</v>
      </c>
      <c r="X181" s="301">
        <f t="shared" ref="X181" si="298">SUM(X179:X180)</f>
        <v>26.99441520235909</v>
      </c>
      <c r="Y181" s="301">
        <f t="shared" si="288"/>
        <v>278.39499999999981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6.6685633644769275</v>
      </c>
      <c r="C188" s="300">
        <v>11.173487904020572</v>
      </c>
      <c r="D188" s="300">
        <v>7.4020731003680735</v>
      </c>
      <c r="E188" s="300">
        <f>SUM(B188:D188)</f>
        <v>25.244124368865574</v>
      </c>
      <c r="F188" s="300"/>
      <c r="G188" s="300">
        <v>6.5701617078932628</v>
      </c>
      <c r="H188" s="300">
        <v>13.093943005935744</v>
      </c>
      <c r="I188" s="300">
        <v>7.8014228557941294</v>
      </c>
      <c r="J188" s="300">
        <f>SUM(G188:I188)</f>
        <v>27.465527569623134</v>
      </c>
      <c r="K188" s="300"/>
      <c r="L188" s="300">
        <v>8.026555262265779</v>
      </c>
      <c r="M188" s="300">
        <v>13.515203452035722</v>
      </c>
      <c r="N188" s="300">
        <v>10.073324678757441</v>
      </c>
      <c r="O188" s="300">
        <f>SUM(L188:N188)</f>
        <v>31.615083393058942</v>
      </c>
      <c r="P188" s="300"/>
      <c r="Q188" s="300">
        <v>7.8314101362630604</v>
      </c>
      <c r="R188" s="300">
        <v>13.755429953305621</v>
      </c>
      <c r="S188" s="300">
        <v>9.5707287247673758</v>
      </c>
      <c r="T188" s="300">
        <f>SUM(Q188:S188)</f>
        <v>31.157568814336059</v>
      </c>
      <c r="U188" s="300"/>
      <c r="V188" s="300">
        <v>7.7901060850171611</v>
      </c>
      <c r="W188" s="300">
        <v>14.47358845333674</v>
      </c>
      <c r="X188" s="300">
        <v>10.222849131544157</v>
      </c>
      <c r="Y188" s="300">
        <f>SUM(V188:X188)</f>
        <v>32.486543669898062</v>
      </c>
    </row>
    <row r="189" spans="1:25" x14ac:dyDescent="0.2">
      <c r="A189" s="260" t="s">
        <v>364</v>
      </c>
      <c r="B189" s="300">
        <v>10.895556480577909</v>
      </c>
      <c r="C189" s="300">
        <v>7.6835861142083495</v>
      </c>
      <c r="D189" s="300">
        <v>10.80673303634828</v>
      </c>
      <c r="E189" s="300">
        <f t="shared" ref="E189:E190" si="299">SUM(B189:D189)</f>
        <v>29.385875631134539</v>
      </c>
      <c r="F189" s="300"/>
      <c r="G189" s="300">
        <v>9.850882010593093</v>
      </c>
      <c r="H189" s="300">
        <v>8.4892007347674809</v>
      </c>
      <c r="I189" s="300">
        <v>8.6893896850162697</v>
      </c>
      <c r="J189" s="300">
        <f t="shared" ref="J189:J190" si="300">SUM(G189:I189)</f>
        <v>27.029472430376845</v>
      </c>
      <c r="K189" s="300"/>
      <c r="L189" s="300">
        <v>10.837219917367868</v>
      </c>
      <c r="M189" s="300">
        <v>8.6821305038616821</v>
      </c>
      <c r="N189" s="300">
        <v>8.0465661857114483</v>
      </c>
      <c r="O189" s="300">
        <f t="shared" ref="O189:O190" si="301">SUM(L189:N189)</f>
        <v>27.565916606940998</v>
      </c>
      <c r="P189" s="300"/>
      <c r="Q189" s="300">
        <v>11.074828281439126</v>
      </c>
      <c r="R189" s="300">
        <v>9.0998837070413607</v>
      </c>
      <c r="S189" s="300">
        <v>8.1187191971834274</v>
      </c>
      <c r="T189" s="300">
        <f t="shared" ref="T189:T190" si="302">SUM(Q189:S189)</f>
        <v>28.293431185663916</v>
      </c>
      <c r="U189" s="300"/>
      <c r="V189" s="300">
        <v>11.823337978016767</v>
      </c>
      <c r="W189" s="300">
        <v>10.057432147835</v>
      </c>
      <c r="X189" s="300">
        <v>9.0386862042501583</v>
      </c>
      <c r="Y189" s="300">
        <f t="shared" ref="Y189:Y190" si="303">SUM(V189:X189)</f>
        <v>30.919456330101927</v>
      </c>
    </row>
    <row r="190" spans="1:25" x14ac:dyDescent="0.2">
      <c r="A190" s="264" t="s">
        <v>363</v>
      </c>
      <c r="B190" s="301">
        <f>SUM(B188:B189)</f>
        <v>17.564119845054837</v>
      </c>
      <c r="C190" s="301">
        <f t="shared" ref="C190" si="304">SUM(C188:C189)</f>
        <v>18.857074018228921</v>
      </c>
      <c r="D190" s="301">
        <f t="shared" ref="D190" si="305">SUM(D188:D189)</f>
        <v>18.208806136716355</v>
      </c>
      <c r="E190" s="301">
        <f t="shared" si="299"/>
        <v>54.630000000000116</v>
      </c>
      <c r="F190" s="301"/>
      <c r="G190" s="301">
        <f>SUM(G188:G189)</f>
        <v>16.421043718486356</v>
      </c>
      <c r="H190" s="301">
        <f t="shared" ref="H190" si="306">SUM(H188:H189)</f>
        <v>21.583143740703225</v>
      </c>
      <c r="I190" s="301">
        <f t="shared" ref="I190" si="307">SUM(I188:I189)</f>
        <v>16.490812540810399</v>
      </c>
      <c r="J190" s="301">
        <f t="shared" si="300"/>
        <v>54.494999999999976</v>
      </c>
      <c r="K190" s="301"/>
      <c r="L190" s="301">
        <f>SUM(L188:L189)</f>
        <v>18.863775179633649</v>
      </c>
      <c r="M190" s="301">
        <f t="shared" ref="M190" si="308">SUM(M188:M189)</f>
        <v>22.197333955897406</v>
      </c>
      <c r="N190" s="301">
        <f t="shared" ref="N190" si="309">SUM(N188:N189)</f>
        <v>18.119890864468889</v>
      </c>
      <c r="O190" s="301">
        <f t="shared" si="301"/>
        <v>59.180999999999941</v>
      </c>
      <c r="P190" s="301"/>
      <c r="Q190" s="301">
        <f>SUM(Q188:Q189)</f>
        <v>18.906238417702188</v>
      </c>
      <c r="R190" s="301">
        <f t="shared" ref="R190" si="310">SUM(R188:R189)</f>
        <v>22.85531366034698</v>
      </c>
      <c r="S190" s="301">
        <f t="shared" ref="S190" si="311">SUM(S188:S189)</f>
        <v>17.689447921950801</v>
      </c>
      <c r="T190" s="301">
        <f t="shared" si="302"/>
        <v>59.450999999999965</v>
      </c>
      <c r="U190" s="301"/>
      <c r="V190" s="301">
        <f>SUM(V188:V189)</f>
        <v>19.613444063033928</v>
      </c>
      <c r="W190" s="301">
        <f t="shared" ref="W190" si="312">SUM(W188:W189)</f>
        <v>24.53102060117174</v>
      </c>
      <c r="X190" s="301">
        <f t="shared" ref="X190" si="313">SUM(X188:X189)</f>
        <v>19.261535335794314</v>
      </c>
      <c r="Y190" s="301">
        <f t="shared" si="303"/>
        <v>63.405999999999985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9.6401157727063236</v>
      </c>
      <c r="C197" s="300">
        <v>12.068981201673298</v>
      </c>
      <c r="D197" s="300">
        <v>14.428180030572978</v>
      </c>
      <c r="E197" s="300">
        <f>SUM(B197:D197)</f>
        <v>36.137277004952594</v>
      </c>
      <c r="F197" s="300"/>
      <c r="G197" s="300">
        <v>11.803966821240262</v>
      </c>
      <c r="H197" s="300">
        <v>11.489802922886017</v>
      </c>
      <c r="I197" s="300">
        <v>13.780232702084566</v>
      </c>
      <c r="J197" s="300">
        <f>SUM(G197:I197)</f>
        <v>37.074002446210848</v>
      </c>
      <c r="K197" s="300"/>
      <c r="L197" s="300">
        <v>12.110094176425259</v>
      </c>
      <c r="M197" s="300">
        <v>15.478214119532566</v>
      </c>
      <c r="N197" s="300">
        <v>15.865109082530642</v>
      </c>
      <c r="O197" s="300">
        <f>SUM(L197:N197)</f>
        <v>43.453417378488467</v>
      </c>
      <c r="P197" s="300"/>
      <c r="Q197" s="300">
        <v>11.39296226602011</v>
      </c>
      <c r="R197" s="300">
        <v>14.817837971850702</v>
      </c>
      <c r="S197" s="300">
        <v>15.455712337881844</v>
      </c>
      <c r="T197" s="300">
        <f>SUM(Q197:S197)</f>
        <v>41.666512575752655</v>
      </c>
      <c r="U197" s="300"/>
      <c r="V197" s="300">
        <v>10.921816203298656</v>
      </c>
      <c r="W197" s="300">
        <v>14.403186513771061</v>
      </c>
      <c r="X197" s="300">
        <v>15.277875629857515</v>
      </c>
      <c r="Y197" s="300">
        <f>SUM(V197:X197)</f>
        <v>40.602878346927227</v>
      </c>
    </row>
    <row r="198" spans="1:25" x14ac:dyDescent="0.2">
      <c r="A198" s="260" t="s">
        <v>364</v>
      </c>
      <c r="B198" s="300">
        <v>14.782570995371149</v>
      </c>
      <c r="C198" s="300">
        <v>3.3689859057543319</v>
      </c>
      <c r="D198" s="300">
        <v>8.1691660939218878</v>
      </c>
      <c r="E198" s="300">
        <f t="shared" ref="E198:E199" si="314">SUM(B198:D198)</f>
        <v>26.320722995047369</v>
      </c>
      <c r="F198" s="300"/>
      <c r="G198" s="300">
        <v>13.728505958215486</v>
      </c>
      <c r="H198" s="300">
        <v>3.6010941796278071</v>
      </c>
      <c r="I198" s="300">
        <v>6.2383974159460083</v>
      </c>
      <c r="J198" s="300">
        <f t="shared" ref="J198:J199" si="315">SUM(G198:I198)</f>
        <v>23.567997553789301</v>
      </c>
      <c r="K198" s="300"/>
      <c r="L198" s="300">
        <v>10.310086494824025</v>
      </c>
      <c r="M198" s="300">
        <v>3.0536922981752603</v>
      </c>
      <c r="N198" s="300">
        <v>4.8698038285122403</v>
      </c>
      <c r="O198" s="300">
        <f t="shared" ref="O198:O199" si="316">SUM(L198:N198)</f>
        <v>18.233582621511527</v>
      </c>
      <c r="P198" s="300"/>
      <c r="Q198" s="300">
        <v>10.341209363980951</v>
      </c>
      <c r="R198" s="300">
        <v>2.9551009628946718</v>
      </c>
      <c r="S198" s="300">
        <v>4.8781770973717116</v>
      </c>
      <c r="T198" s="300">
        <f t="shared" ref="T198:T199" si="317">SUM(Q198:S198)</f>
        <v>18.174487424247335</v>
      </c>
      <c r="U198" s="300"/>
      <c r="V198" s="300">
        <v>10.880834554916552</v>
      </c>
      <c r="W198" s="300">
        <v>2.9771718516249801</v>
      </c>
      <c r="X198" s="300">
        <v>5.1111152465312708</v>
      </c>
      <c r="Y198" s="300">
        <f t="shared" ref="Y198:Y199" si="318">SUM(V198:X198)</f>
        <v>18.969121653072804</v>
      </c>
    </row>
    <row r="199" spans="1:25" x14ac:dyDescent="0.2">
      <c r="A199" s="264" t="s">
        <v>363</v>
      </c>
      <c r="B199" s="301">
        <f>SUM(B197:B198)</f>
        <v>24.422686768077472</v>
      </c>
      <c r="C199" s="301">
        <f t="shared" ref="C199" si="319">SUM(C197:C198)</f>
        <v>15.43796710742763</v>
      </c>
      <c r="D199" s="301">
        <f t="shared" ref="D199" si="320">SUM(D197:D198)</f>
        <v>22.597346124494866</v>
      </c>
      <c r="E199" s="301">
        <f t="shared" si="314"/>
        <v>62.45799999999997</v>
      </c>
      <c r="F199" s="301"/>
      <c r="G199" s="301">
        <f>SUM(G197:G198)</f>
        <v>25.532472779455748</v>
      </c>
      <c r="H199" s="301">
        <f t="shared" ref="H199" si="321">SUM(H197:H198)</f>
        <v>15.090897102513825</v>
      </c>
      <c r="I199" s="301">
        <f t="shared" ref="I199" si="322">SUM(I197:I198)</f>
        <v>20.018630118030575</v>
      </c>
      <c r="J199" s="301">
        <f t="shared" si="315"/>
        <v>60.642000000000152</v>
      </c>
      <c r="K199" s="301"/>
      <c r="L199" s="301">
        <f>SUM(L197:L198)</f>
        <v>22.420180671249284</v>
      </c>
      <c r="M199" s="301">
        <f t="shared" ref="M199" si="323">SUM(M197:M198)</f>
        <v>18.531906417707827</v>
      </c>
      <c r="N199" s="301">
        <f t="shared" ref="N199" si="324">SUM(N197:N198)</f>
        <v>20.734912911042883</v>
      </c>
      <c r="O199" s="301">
        <f t="shared" si="316"/>
        <v>61.686999999999998</v>
      </c>
      <c r="P199" s="301"/>
      <c r="Q199" s="301">
        <f>SUM(Q197:Q198)</f>
        <v>21.734171630001061</v>
      </c>
      <c r="R199" s="301">
        <f t="shared" ref="R199" si="325">SUM(R197:R198)</f>
        <v>17.772938934745373</v>
      </c>
      <c r="S199" s="301">
        <f t="shared" ref="S199" si="326">SUM(S197:S198)</f>
        <v>20.333889435253553</v>
      </c>
      <c r="T199" s="301">
        <f t="shared" si="317"/>
        <v>59.840999999999987</v>
      </c>
      <c r="U199" s="301"/>
      <c r="V199" s="301">
        <f>SUM(V197:V198)</f>
        <v>21.802650758215208</v>
      </c>
      <c r="W199" s="301">
        <f t="shared" ref="W199" si="327">SUM(W197:W198)</f>
        <v>17.380358365396042</v>
      </c>
      <c r="X199" s="301">
        <f t="shared" ref="X199" si="328">SUM(X197:X198)</f>
        <v>20.388990876388785</v>
      </c>
      <c r="Y199" s="301">
        <f t="shared" si="318"/>
        <v>59.572000000000031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South East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0.67437932790050947</v>
      </c>
      <c r="N7">
        <f>'Ind T4'!C122</f>
        <v>0.4990840058880508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0.83434833693076804</v>
      </c>
      <c r="N9">
        <f>'Ind T4'!C120</f>
        <v>0.7252599207684618</v>
      </c>
    </row>
    <row r="10" spans="1:16" x14ac:dyDescent="0.2">
      <c r="L10" s="13" t="str">
        <f>'Ind T4'!A80</f>
        <v>Education</v>
      </c>
      <c r="M10">
        <f>'Ind T4'!B119</f>
        <v>0.37466666330274734</v>
      </c>
      <c r="N10">
        <f>'Ind T4'!C119</f>
        <v>8.0181990146988014E-2</v>
      </c>
    </row>
    <row r="11" spans="1:16" x14ac:dyDescent="0.2">
      <c r="L11" s="13" t="str">
        <f>'Ind T4'!A79</f>
        <v>Public admin. and defence</v>
      </c>
      <c r="M11">
        <f>'Ind T4'!B118</f>
        <v>-0.20961798446672564</v>
      </c>
      <c r="N11">
        <f>'Ind T4'!C118</f>
        <v>0.33917965685017482</v>
      </c>
    </row>
    <row r="12" spans="1:16" x14ac:dyDescent="0.2">
      <c r="L12" s="1" t="str">
        <f>CONCATENATE("[",'Ind T4'!A78,"]")</f>
        <v>[Non-marketed services]</v>
      </c>
      <c r="M12">
        <f>'Ind T4'!B117</f>
        <v>0.51091377978798036</v>
      </c>
      <c r="N12">
        <f>'Ind T4'!C117</f>
        <v>0.44615458088592685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-0.24811406812383918</v>
      </c>
      <c r="N14" s="13">
        <f>'Ind T4'!C115</f>
        <v>-0.2323133789285281</v>
      </c>
    </row>
    <row r="15" spans="1:16" x14ac:dyDescent="0.2">
      <c r="L15" s="13" t="str">
        <f>'Ind T4'!A75</f>
        <v>Arts and entertainment</v>
      </c>
      <c r="M15" s="13">
        <f>'Ind T4'!B114</f>
        <v>1.6132213821982155</v>
      </c>
      <c r="N15" s="13">
        <f>'Ind T4'!C114</f>
        <v>0.46077799708084122</v>
      </c>
    </row>
    <row r="16" spans="1:16" x14ac:dyDescent="0.2">
      <c r="L16" s="13" t="str">
        <f>'Ind T4'!A74</f>
        <v>Support services</v>
      </c>
      <c r="M16" s="13">
        <f>'Ind T4'!B113</f>
        <v>-0.64400562139578232</v>
      </c>
      <c r="N16" s="13">
        <f>'Ind T4'!C113</f>
        <v>0.86724103912645401</v>
      </c>
    </row>
    <row r="17" spans="12:14" x14ac:dyDescent="0.2">
      <c r="L17" s="13" t="str">
        <f>'Ind T4'!A73</f>
        <v>Professional services</v>
      </c>
      <c r="M17" s="13">
        <f>'Ind T4'!B112</f>
        <v>1.3537024250466212</v>
      </c>
      <c r="N17" s="13">
        <f>'Ind T4'!C112</f>
        <v>0.92513163126946019</v>
      </c>
    </row>
    <row r="18" spans="12:14" x14ac:dyDescent="0.2">
      <c r="L18" s="13" t="str">
        <f>'Ind T4'!A72</f>
        <v>Real estate</v>
      </c>
      <c r="M18" s="13">
        <f>'Ind T4'!B111</f>
        <v>2.3748544485309164</v>
      </c>
      <c r="N18" s="13">
        <f>'Ind T4'!C111</f>
        <v>0.88939494008322129</v>
      </c>
    </row>
    <row r="19" spans="12:14" x14ac:dyDescent="0.2">
      <c r="L19" t="str">
        <f>'Ind T4'!A71</f>
        <v>Finance and insurance</v>
      </c>
      <c r="M19">
        <f>'Ind T4'!B110</f>
        <v>-0.30487759382051838</v>
      </c>
      <c r="N19">
        <f>'Ind T4'!C110</f>
        <v>-0.88030297921982692</v>
      </c>
    </row>
    <row r="20" spans="12:14" x14ac:dyDescent="0.2">
      <c r="L20" t="str">
        <f>'Ind T4'!A70</f>
        <v>Information technology</v>
      </c>
      <c r="M20">
        <f>'Ind T4'!B109</f>
        <v>-1.3375212478408782</v>
      </c>
      <c r="N20">
        <f>'Ind T4'!C109</f>
        <v>1.0069694587398814</v>
      </c>
    </row>
    <row r="21" spans="12:14" x14ac:dyDescent="0.2">
      <c r="L21" t="str">
        <f>'Ind T4'!A69</f>
        <v>Media</v>
      </c>
      <c r="M21">
        <f>'Ind T4'!B108</f>
        <v>-6.1242250813411614</v>
      </c>
      <c r="N21">
        <f>'Ind T4'!C108</f>
        <v>-0.34291066613005849</v>
      </c>
    </row>
    <row r="22" spans="12:14" x14ac:dyDescent="0.2">
      <c r="L22" s="1" t="str">
        <f>CONCATENATE("[",'Ind T4'!A68,"]")</f>
        <v>[Business and other services]</v>
      </c>
      <c r="M22">
        <f>'Ind T4'!B107</f>
        <v>0.12535114292073768</v>
      </c>
      <c r="N22">
        <f>'Ind T4'!C107</f>
        <v>0.57129255399914758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1.2237064121647379</v>
      </c>
      <c r="N24">
        <f>'Ind T4'!C105</f>
        <v>1.1190230798745704</v>
      </c>
    </row>
    <row r="25" spans="12:14" x14ac:dyDescent="0.2">
      <c r="L25" s="13" t="str">
        <f>'Ind T4'!A65</f>
        <v>Transport and storage</v>
      </c>
      <c r="M25">
        <f>'Ind T4'!B104</f>
        <v>1.7023862065386419</v>
      </c>
      <c r="N25">
        <f>'Ind T4'!C104</f>
        <v>0.55276932929031464</v>
      </c>
    </row>
    <row r="26" spans="12:14" x14ac:dyDescent="0.2">
      <c r="L26" s="13" t="str">
        <f>'Ind T4'!A64</f>
        <v>Wholesale and retail trade</v>
      </c>
      <c r="M26">
        <f>'Ind T4'!B103</f>
        <v>5.5945480358920996E-2</v>
      </c>
      <c r="N26">
        <f>'Ind T4'!C103</f>
        <v>0.17785127205240947</v>
      </c>
    </row>
    <row r="27" spans="12:14" x14ac:dyDescent="0.2">
      <c r="L27" s="1" t="str">
        <f>CONCATENATE("[",'Ind T4'!A63,"]")</f>
        <v>[Trade, accomod. and transport]</v>
      </c>
      <c r="M27">
        <f>'Ind T4'!B102</f>
        <v>0.63605560926769389</v>
      </c>
      <c r="N27">
        <f>'Ind T4'!C102</f>
        <v>0.48649957960218426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3.8121726780528498</v>
      </c>
      <c r="N29">
        <f>'Ind T4'!C100</f>
        <v>1.2523720131033311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7.5929292807819238E-2</v>
      </c>
      <c r="N31">
        <f>'Ind T4'!C98</f>
        <v>-1.2021579207077471</v>
      </c>
    </row>
    <row r="32" spans="12:14" x14ac:dyDescent="0.2">
      <c r="L32" s="13" t="str">
        <f>'Ind T4'!A58</f>
        <v>Engineering</v>
      </c>
      <c r="M32">
        <f>'Ind T4'!B97</f>
        <v>-0.10980992821750801</v>
      </c>
      <c r="N32">
        <f>'Ind T4'!C97</f>
        <v>-1.6862799299829145</v>
      </c>
    </row>
    <row r="33" spans="12:14" x14ac:dyDescent="0.2">
      <c r="L33" s="13" t="str">
        <f>'Ind T4'!A57</f>
        <v>Food drink and tobacco</v>
      </c>
      <c r="M33">
        <f>'Ind T4'!B96</f>
        <v>2.8508363009868143</v>
      </c>
      <c r="N33">
        <f>'Ind T4'!C96</f>
        <v>1.3633462881870617</v>
      </c>
    </row>
    <row r="34" spans="12:14" x14ac:dyDescent="0.2">
      <c r="L34" s="1" t="str">
        <f>CONCATENATE("[",'Ind T4'!A56,"]")</f>
        <v>[Manufacturing]</v>
      </c>
      <c r="M34">
        <f>'Ind T4'!B95</f>
        <v>0.30278283040563458</v>
      </c>
      <c r="N34">
        <f>'Ind T4'!C95</f>
        <v>-0.98398421866270347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0.70066320508646029</v>
      </c>
      <c r="N36">
        <f>'Ind T4'!C93</f>
        <v>1.07894732650331</v>
      </c>
    </row>
    <row r="37" spans="12:14" x14ac:dyDescent="0.2">
      <c r="L37" s="13" t="str">
        <f>'Ind T4'!A53</f>
        <v>Electricity and gas</v>
      </c>
      <c r="M37">
        <f>'Ind T4'!B92</f>
        <v>8.2561923814008953</v>
      </c>
      <c r="N37">
        <f>'Ind T4'!C92</f>
        <v>-0.21327142277461908</v>
      </c>
    </row>
    <row r="38" spans="12:14" x14ac:dyDescent="0.2">
      <c r="L38" s="13" t="str">
        <f>'Ind T4'!A52</f>
        <v>Mining and quarrying</v>
      </c>
      <c r="M38">
        <f>'Ind T4'!B91</f>
        <v>-0.23410323223296281</v>
      </c>
      <c r="N38">
        <f>'Ind T4'!C91</f>
        <v>-2.6541573169132304</v>
      </c>
    </row>
    <row r="39" spans="12:14" x14ac:dyDescent="0.2">
      <c r="L39" s="45" t="str">
        <f>'Ind T4'!A51</f>
        <v>Agriculture</v>
      </c>
      <c r="M39">
        <f>'Ind T4'!B90</f>
        <v>-4.0425290077731102</v>
      </c>
      <c r="N39">
        <f>'Ind T4'!C90</f>
        <v>0.35189776842237119</v>
      </c>
    </row>
    <row r="40" spans="12:14" x14ac:dyDescent="0.2">
      <c r="L40" s="1" t="str">
        <f>CONCATENATE("[",'Ind T4'!A50,"]")</f>
        <v>[Primary sector and utilities]</v>
      </c>
      <c r="M40">
        <f>'Ind T4'!B89</f>
        <v>-1.1632392725525409</v>
      </c>
      <c r="N40">
        <f>'Ind T4'!C89</f>
        <v>0.49202573586761833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South East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43.326000000000043</v>
      </c>
      <c r="N5" s="11">
        <f t="shared" ref="N5:AL5" si="1">SUM(N6:N9)</f>
        <v>41.66299999999994</v>
      </c>
      <c r="O5" s="11">
        <f t="shared" si="1"/>
        <v>47.762000000000008</v>
      </c>
      <c r="P5" s="11">
        <f t="shared" si="1"/>
        <v>38.657000000000053</v>
      </c>
      <c r="Q5" s="11">
        <f t="shared" si="1"/>
        <v>46.491</v>
      </c>
      <c r="R5" s="11">
        <f t="shared" si="1"/>
        <v>43.256000000000007</v>
      </c>
      <c r="S5" s="11">
        <f t="shared" si="1"/>
        <v>43.46100000000002</v>
      </c>
      <c r="T5" s="11">
        <f t="shared" si="1"/>
        <v>43.814000000000057</v>
      </c>
      <c r="U5" s="11">
        <f t="shared" si="1"/>
        <v>45.236000000000054</v>
      </c>
      <c r="V5" s="11">
        <f t="shared" si="1"/>
        <v>50.720000000000034</v>
      </c>
      <c r="W5" s="11">
        <f t="shared" si="1"/>
        <v>40.797999999999917</v>
      </c>
      <c r="X5" s="11">
        <f t="shared" si="1"/>
        <v>40.657000000000096</v>
      </c>
      <c r="Y5" s="11">
        <f t="shared" si="1"/>
        <v>40.683999999999905</v>
      </c>
      <c r="Z5" s="11">
        <f t="shared" si="1"/>
        <v>41.117000000000061</v>
      </c>
      <c r="AA5" s="11">
        <f t="shared" si="1"/>
        <v>41.878000000000078</v>
      </c>
      <c r="AB5" s="11">
        <f t="shared" si="1"/>
        <v>42.214999999999975</v>
      </c>
      <c r="AC5" s="11">
        <f t="shared" si="1"/>
        <v>42.486999999999981</v>
      </c>
      <c r="AD5" s="11">
        <f t="shared" si="1"/>
        <v>42.695999999999984</v>
      </c>
      <c r="AE5" s="11">
        <f t="shared" si="1"/>
        <v>42.866000000000042</v>
      </c>
      <c r="AF5" s="11">
        <f t="shared" si="1"/>
        <v>43.01700000000001</v>
      </c>
      <c r="AG5" s="11">
        <f t="shared" si="1"/>
        <v>43.183999999999969</v>
      </c>
      <c r="AH5" s="11">
        <f t="shared" si="1"/>
        <v>43.337999999999923</v>
      </c>
      <c r="AI5" s="11">
        <f t="shared" si="1"/>
        <v>43.485999999999933</v>
      </c>
      <c r="AJ5" s="11">
        <f t="shared" si="1"/>
        <v>43.630000000000067</v>
      </c>
      <c r="AK5" s="11">
        <f t="shared" si="1"/>
        <v>43.772000000000048</v>
      </c>
      <c r="AL5" s="11">
        <f t="shared" si="1"/>
        <v>43.915000000000035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23.385000000000012</v>
      </c>
      <c r="N6" s="11">
        <v>21.760000000000016</v>
      </c>
      <c r="O6" s="11">
        <v>27.360000000000007</v>
      </c>
      <c r="P6" s="11">
        <v>19.97900000000006</v>
      </c>
      <c r="Q6" s="11">
        <v>30.160000000000007</v>
      </c>
      <c r="R6" s="11">
        <v>24.808000000000003</v>
      </c>
      <c r="S6" s="11">
        <v>25.616000000000035</v>
      </c>
      <c r="T6" s="11">
        <v>24.66100000000003</v>
      </c>
      <c r="U6" s="11">
        <v>23.768000000000058</v>
      </c>
      <c r="V6" s="11">
        <v>28.691000000000017</v>
      </c>
      <c r="W6" s="11">
        <v>20.182999999999982</v>
      </c>
      <c r="X6" s="11">
        <v>20.373000000000058</v>
      </c>
      <c r="Y6" s="11">
        <v>20.559999999999942</v>
      </c>
      <c r="Z6" s="11">
        <v>20.793000000000035</v>
      </c>
      <c r="AA6" s="11">
        <v>20.96500000000005</v>
      </c>
      <c r="AB6" s="11">
        <v>20.976999999999983</v>
      </c>
      <c r="AC6" s="11">
        <v>21.007000000000005</v>
      </c>
      <c r="AD6" s="11">
        <v>21.032000000000014</v>
      </c>
      <c r="AE6" s="11">
        <v>21.052000000000014</v>
      </c>
      <c r="AF6" s="11">
        <v>21.069999999999997</v>
      </c>
      <c r="AG6" s="11">
        <v>21.10999999999996</v>
      </c>
      <c r="AH6" s="11">
        <v>21.146999999999927</v>
      </c>
      <c r="AI6" s="11">
        <v>21.181999999999952</v>
      </c>
      <c r="AJ6" s="11">
        <v>21.214999999999993</v>
      </c>
      <c r="AK6" s="172">
        <v>21.245000000000033</v>
      </c>
      <c r="AL6" s="11">
        <v>21.275000000000013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0.94800000000000018</v>
      </c>
      <c r="N7" s="11">
        <v>0.80800000000000083</v>
      </c>
      <c r="O7" s="11">
        <v>1.1959999999999986</v>
      </c>
      <c r="P7" s="11">
        <v>1.2939999999999974</v>
      </c>
      <c r="Q7" s="11">
        <v>0.77800000000000136</v>
      </c>
      <c r="R7" s="11">
        <v>1.0299999999999983</v>
      </c>
      <c r="S7" s="11">
        <v>0.93400000000000083</v>
      </c>
      <c r="T7" s="11">
        <v>1.1990000000000038</v>
      </c>
      <c r="U7" s="11">
        <v>0.90300000000000058</v>
      </c>
      <c r="V7" s="11">
        <v>1.0729999999999995</v>
      </c>
      <c r="W7" s="11">
        <v>1.017999999999998</v>
      </c>
      <c r="X7" s="11">
        <v>0.97400000000000053</v>
      </c>
      <c r="Y7" s="11">
        <v>0.95800000000000296</v>
      </c>
      <c r="Z7" s="11">
        <v>0.91900000000000137</v>
      </c>
      <c r="AA7" s="11">
        <v>0.87799999999999812</v>
      </c>
      <c r="AB7" s="11">
        <v>0.84800000000000042</v>
      </c>
      <c r="AC7" s="11">
        <v>0.82499999999999984</v>
      </c>
      <c r="AD7" s="11">
        <v>0.80200000000000016</v>
      </c>
      <c r="AE7" s="11">
        <v>0.78199999999999781</v>
      </c>
      <c r="AF7" s="11">
        <v>0.76399999999999757</v>
      </c>
      <c r="AG7" s="11">
        <v>0.74900000000000122</v>
      </c>
      <c r="AH7" s="11">
        <v>0.73199999999999865</v>
      </c>
      <c r="AI7" s="11">
        <v>0.71699999999999819</v>
      </c>
      <c r="AJ7" s="11">
        <v>0.70300000000000085</v>
      </c>
      <c r="AK7" s="172">
        <v>0.69099999999999961</v>
      </c>
      <c r="AL7" s="11">
        <v>0.68000000000000027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4.6120000000000143</v>
      </c>
      <c r="N8" s="11">
        <v>4.6309999999999913</v>
      </c>
      <c r="O8" s="11">
        <v>5.7960000000000091</v>
      </c>
      <c r="P8" s="11">
        <v>4.0569999999999951</v>
      </c>
      <c r="Q8" s="11">
        <v>4.3399999999999954</v>
      </c>
      <c r="R8" s="11">
        <v>3.4569999999999932</v>
      </c>
      <c r="S8" s="11">
        <v>3.9859999999999971</v>
      </c>
      <c r="T8" s="11">
        <v>4.9650000000000061</v>
      </c>
      <c r="U8" s="11">
        <v>4.4859999999999909</v>
      </c>
      <c r="V8" s="11">
        <v>4.6959999999999944</v>
      </c>
      <c r="W8" s="11">
        <v>5.1399999999999935</v>
      </c>
      <c r="X8" s="11">
        <v>5.0960000000000001</v>
      </c>
      <c r="Y8" s="11">
        <v>5.0189999999999957</v>
      </c>
      <c r="Z8" s="11">
        <v>4.999000000000013</v>
      </c>
      <c r="AA8" s="11">
        <v>4.9939999999999936</v>
      </c>
      <c r="AB8" s="11">
        <v>4.988000000000004</v>
      </c>
      <c r="AC8" s="11">
        <v>4.9819999999999967</v>
      </c>
      <c r="AD8" s="11">
        <v>4.9779999999999953</v>
      </c>
      <c r="AE8" s="11">
        <v>4.9729999999999945</v>
      </c>
      <c r="AF8" s="11">
        <v>4.970000000000006</v>
      </c>
      <c r="AG8" s="11">
        <v>4.9700000000000095</v>
      </c>
      <c r="AH8" s="11">
        <v>4.9709999999999992</v>
      </c>
      <c r="AI8" s="11">
        <v>4.9719999999999951</v>
      </c>
      <c r="AJ8" s="11">
        <v>4.9730000000000061</v>
      </c>
      <c r="AK8" s="172">
        <v>4.9750000000000068</v>
      </c>
      <c r="AL8" s="11">
        <v>4.9780000000000069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14.381000000000014</v>
      </c>
      <c r="N9" s="11">
        <v>14.463999999999938</v>
      </c>
      <c r="O9" s="11">
        <v>13.409999999999995</v>
      </c>
      <c r="P9" s="11">
        <v>13.327000000000002</v>
      </c>
      <c r="Q9" s="11">
        <v>11.21299999999999</v>
      </c>
      <c r="R9" s="11">
        <v>13.961000000000013</v>
      </c>
      <c r="S9" s="11">
        <v>12.924999999999986</v>
      </c>
      <c r="T9" s="11">
        <v>12.989000000000017</v>
      </c>
      <c r="U9" s="11">
        <v>16.079000000000004</v>
      </c>
      <c r="V9" s="11">
        <v>16.260000000000026</v>
      </c>
      <c r="W9" s="11">
        <v>14.456999999999944</v>
      </c>
      <c r="X9" s="11">
        <v>14.214000000000038</v>
      </c>
      <c r="Y9" s="11">
        <v>14.146999999999968</v>
      </c>
      <c r="Z9" s="11">
        <v>14.406000000000017</v>
      </c>
      <c r="AA9" s="11">
        <v>15.041000000000041</v>
      </c>
      <c r="AB9" s="11">
        <v>15.401999999999994</v>
      </c>
      <c r="AC9" s="11">
        <v>15.672999999999977</v>
      </c>
      <c r="AD9" s="11">
        <v>15.883999999999974</v>
      </c>
      <c r="AE9" s="11">
        <v>16.05900000000004</v>
      </c>
      <c r="AF9" s="11">
        <v>16.213000000000008</v>
      </c>
      <c r="AG9" s="11">
        <v>16.354999999999993</v>
      </c>
      <c r="AH9" s="11">
        <v>16.487999999999992</v>
      </c>
      <c r="AI9" s="11">
        <v>16.614999999999988</v>
      </c>
      <c r="AJ9" s="11">
        <v>16.739000000000065</v>
      </c>
      <c r="AK9" s="172">
        <v>16.861000000000015</v>
      </c>
      <c r="AL9" s="11">
        <v>16.982000000000014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124.7829999999999</v>
      </c>
      <c r="N11" s="11">
        <f t="shared" si="2"/>
        <v>125.99599999999988</v>
      </c>
      <c r="O11" s="11">
        <f t="shared" si="2"/>
        <v>129.48199999999991</v>
      </c>
      <c r="P11" s="11">
        <f t="shared" si="2"/>
        <v>117.83199999999991</v>
      </c>
      <c r="Q11" s="11">
        <f t="shared" si="2"/>
        <v>117.25600000000004</v>
      </c>
      <c r="R11" s="11">
        <f t="shared" ref="R11" si="3">SUM(R12:R14)</f>
        <v>115.94699999999999</v>
      </c>
      <c r="S11" s="11">
        <f t="shared" ref="S11" si="4">SUM(S12:S14)</f>
        <v>123.62999999999997</v>
      </c>
      <c r="T11" s="11">
        <f t="shared" ref="T11" si="5">SUM(T12:T14)</f>
        <v>122.17799999999966</v>
      </c>
      <c r="U11" s="11">
        <f t="shared" ref="U11" si="6">SUM(U12:U14)</f>
        <v>119.34399999999965</v>
      </c>
      <c r="V11" s="11">
        <f t="shared" ref="V11" si="7">SUM(V12:V14)</f>
        <v>119.90700000000001</v>
      </c>
      <c r="W11" s="11">
        <f t="shared" ref="W11" si="8">SUM(W12:W14)</f>
        <v>117.71299999999991</v>
      </c>
      <c r="X11" s="11">
        <f t="shared" ref="X11" si="9">SUM(X12:X14)</f>
        <v>117.81700000000022</v>
      </c>
      <c r="Y11" s="11">
        <f t="shared" ref="Y11" si="10">SUM(Y12:Y14)</f>
        <v>116.41200000000023</v>
      </c>
      <c r="Z11" s="11">
        <f t="shared" ref="Z11" si="11">SUM(Z12:Z14)</f>
        <v>114.89300000000011</v>
      </c>
      <c r="AA11" s="11">
        <f t="shared" ref="AA11" si="12">SUM(AA12:AA14)</f>
        <v>113.94700000000012</v>
      </c>
      <c r="AB11" s="11">
        <f t="shared" ref="AB11" si="13">SUM(AB12:AB14)</f>
        <v>112.6690000000001</v>
      </c>
      <c r="AC11" s="11">
        <f t="shared" ref="AC11" si="14">SUM(AC12:AC14)</f>
        <v>111.33900000000006</v>
      </c>
      <c r="AD11" s="11">
        <f>SUM(AD12:AD14)</f>
        <v>110.02699999999984</v>
      </c>
      <c r="AE11" s="11">
        <f t="shared" ref="AE11" si="15">SUM(AE12:AE14)</f>
        <v>108.77999999999972</v>
      </c>
      <c r="AF11" s="11">
        <f t="shared" ref="AF11" si="16">SUM(AF12:AF14)</f>
        <v>107.58999999999995</v>
      </c>
      <c r="AG11" s="11">
        <f t="shared" ref="AG11:AL11" si="17">SUM(AG12:AG14)</f>
        <v>106.53100000000003</v>
      </c>
      <c r="AH11" s="11">
        <f t="shared" si="17"/>
        <v>105.45299999999975</v>
      </c>
      <c r="AI11" s="11">
        <f t="shared" si="17"/>
        <v>104.40900000000008</v>
      </c>
      <c r="AJ11" s="11">
        <f t="shared" si="17"/>
        <v>103.39899999999997</v>
      </c>
      <c r="AK11" s="11">
        <f t="shared" si="17"/>
        <v>102.42199999999988</v>
      </c>
      <c r="AL11" s="11">
        <f t="shared" si="17"/>
        <v>101.48600000000015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10.096999999999987</v>
      </c>
      <c r="N12" s="11">
        <v>12.047999999999984</v>
      </c>
      <c r="O12" s="11">
        <v>10.959999999999997</v>
      </c>
      <c r="P12" s="11">
        <v>9.4859999999999811</v>
      </c>
      <c r="Q12" s="11">
        <v>12.050000000000043</v>
      </c>
      <c r="R12" s="11">
        <v>10.563000000000006</v>
      </c>
      <c r="S12" s="11">
        <v>10.952999999999999</v>
      </c>
      <c r="T12" s="11">
        <v>13.342000000000015</v>
      </c>
      <c r="U12" s="11">
        <v>12.734999999999983</v>
      </c>
      <c r="V12" s="11">
        <v>12.350999999999969</v>
      </c>
      <c r="W12" s="11">
        <v>12.156999999999995</v>
      </c>
      <c r="X12" s="11">
        <v>12.475999999999994</v>
      </c>
      <c r="Y12" s="11">
        <v>12.846999999999987</v>
      </c>
      <c r="Z12" s="11">
        <v>13.062999999999976</v>
      </c>
      <c r="AA12" s="11">
        <v>13.256999999999968</v>
      </c>
      <c r="AB12" s="11">
        <v>13.433000000000028</v>
      </c>
      <c r="AC12" s="11">
        <v>13.573999999999987</v>
      </c>
      <c r="AD12" s="11">
        <v>13.713999999999977</v>
      </c>
      <c r="AE12" s="11">
        <v>13.856999999999964</v>
      </c>
      <c r="AF12" s="11">
        <v>13.998000000000031</v>
      </c>
      <c r="AG12" s="11">
        <v>14.153000000000011</v>
      </c>
      <c r="AH12" s="11">
        <v>14.308000000000007</v>
      </c>
      <c r="AI12" s="11">
        <v>14.461000000000016</v>
      </c>
      <c r="AJ12" s="11">
        <v>14.609999999999969</v>
      </c>
      <c r="AK12" s="172">
        <v>14.754000000000003</v>
      </c>
      <c r="AL12" s="11">
        <v>14.894999999999971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28.43499999999997</v>
      </c>
      <c r="N13" s="11">
        <v>27.46600000000003</v>
      </c>
      <c r="O13" s="11">
        <v>25.202000000000066</v>
      </c>
      <c r="P13" s="11">
        <v>25.286999999999978</v>
      </c>
      <c r="Q13" s="11">
        <v>24.794999999999987</v>
      </c>
      <c r="R13" s="11">
        <v>24.641999999999964</v>
      </c>
      <c r="S13" s="11">
        <v>25.938999999999989</v>
      </c>
      <c r="T13" s="11">
        <v>24.460999999999952</v>
      </c>
      <c r="U13" s="11">
        <v>23.128000000000036</v>
      </c>
      <c r="V13" s="11">
        <v>25.467999999999989</v>
      </c>
      <c r="W13" s="11">
        <v>24.507000000000019</v>
      </c>
      <c r="X13" s="11">
        <v>24.863000000000092</v>
      </c>
      <c r="Y13" s="11">
        <v>24.485000000000046</v>
      </c>
      <c r="Z13" s="11">
        <v>24.319000000000006</v>
      </c>
      <c r="AA13" s="11">
        <v>24.047000000000043</v>
      </c>
      <c r="AB13" s="11">
        <v>23.693000000000065</v>
      </c>
      <c r="AC13" s="11">
        <v>23.177999999999987</v>
      </c>
      <c r="AD13" s="11">
        <v>22.667999999999992</v>
      </c>
      <c r="AE13" s="11">
        <v>22.16800000000001</v>
      </c>
      <c r="AF13" s="11">
        <v>21.679000000000041</v>
      </c>
      <c r="AG13" s="11">
        <v>21.221000000000082</v>
      </c>
      <c r="AH13" s="11">
        <v>20.761999999999929</v>
      </c>
      <c r="AI13" s="11">
        <v>20.308000000000014</v>
      </c>
      <c r="AJ13" s="11">
        <v>19.861000000000036</v>
      </c>
      <c r="AK13" s="172">
        <v>19.420999999999928</v>
      </c>
      <c r="AL13" s="11">
        <v>18.988999999999983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86.250999999999948</v>
      </c>
      <c r="N14" s="11">
        <v>86.481999999999871</v>
      </c>
      <c r="O14" s="11">
        <v>93.319999999999851</v>
      </c>
      <c r="P14" s="11">
        <v>83.058999999999955</v>
      </c>
      <c r="Q14" s="11">
        <v>80.411000000000016</v>
      </c>
      <c r="R14" s="11">
        <v>80.742000000000019</v>
      </c>
      <c r="S14" s="11">
        <v>86.737999999999971</v>
      </c>
      <c r="T14" s="11">
        <v>84.374999999999687</v>
      </c>
      <c r="U14" s="11">
        <v>83.480999999999639</v>
      </c>
      <c r="V14" s="11">
        <v>82.088000000000051</v>
      </c>
      <c r="W14" s="11">
        <v>81.048999999999893</v>
      </c>
      <c r="X14" s="11">
        <v>80.478000000000137</v>
      </c>
      <c r="Y14" s="11">
        <v>79.080000000000197</v>
      </c>
      <c r="Z14" s="11">
        <v>77.511000000000138</v>
      </c>
      <c r="AA14" s="11">
        <v>76.643000000000114</v>
      </c>
      <c r="AB14" s="11">
        <v>75.543000000000006</v>
      </c>
      <c r="AC14" s="11">
        <v>74.587000000000074</v>
      </c>
      <c r="AD14" s="11">
        <v>73.644999999999868</v>
      </c>
      <c r="AE14" s="11">
        <v>72.75499999999974</v>
      </c>
      <c r="AF14" s="11">
        <v>71.912999999999869</v>
      </c>
      <c r="AG14" s="11">
        <v>71.15699999999994</v>
      </c>
      <c r="AH14" s="11">
        <v>70.382999999999811</v>
      </c>
      <c r="AI14" s="11">
        <v>69.640000000000043</v>
      </c>
      <c r="AJ14" s="11">
        <v>68.927999999999969</v>
      </c>
      <c r="AK14" s="172">
        <v>68.246999999999957</v>
      </c>
      <c r="AL14" s="11">
        <v>67.602000000000189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156.32699999999997</v>
      </c>
      <c r="N16" s="11">
        <v>145.78900000000056</v>
      </c>
      <c r="O16" s="11">
        <v>143.04899999999992</v>
      </c>
      <c r="P16" s="11">
        <v>149.17099999999982</v>
      </c>
      <c r="Q16" s="11">
        <v>152.57799999999992</v>
      </c>
      <c r="R16" s="11">
        <v>156.88900000000041</v>
      </c>
      <c r="S16" s="11">
        <v>176.13500000000008</v>
      </c>
      <c r="T16" s="11">
        <v>184.39599999999956</v>
      </c>
      <c r="U16" s="11">
        <v>166.54400000000012</v>
      </c>
      <c r="V16" s="11">
        <v>171.66100000000043</v>
      </c>
      <c r="W16" s="11">
        <v>189.16200000000023</v>
      </c>
      <c r="X16" s="11">
        <v>187.60599999999971</v>
      </c>
      <c r="Y16" s="11">
        <v>190.85700000000028</v>
      </c>
      <c r="Z16" s="11">
        <v>198.10100000000031</v>
      </c>
      <c r="AA16" s="11">
        <v>203.66299999999933</v>
      </c>
      <c r="AB16" s="11">
        <v>206.10499999999976</v>
      </c>
      <c r="AC16" s="11">
        <v>208.31900000000084</v>
      </c>
      <c r="AD16" s="11">
        <v>210.05899999999971</v>
      </c>
      <c r="AE16" s="11">
        <v>212.06300000000041</v>
      </c>
      <c r="AF16" s="11">
        <v>213.96500000000043</v>
      </c>
      <c r="AG16" s="11">
        <v>216.15799999999996</v>
      </c>
      <c r="AH16" s="11">
        <v>218.40899999999954</v>
      </c>
      <c r="AI16" s="11">
        <v>220.73099999999985</v>
      </c>
      <c r="AJ16" s="11">
        <v>223.10900000000021</v>
      </c>
      <c r="AK16" s="172">
        <v>225.52899999999971</v>
      </c>
      <c r="AL16" s="11">
        <v>227.98799999999994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484.01799999999878</v>
      </c>
      <c r="N18" s="11">
        <f t="shared" ref="N18:AL18" si="18">SUM(N19:N21)</f>
        <v>501.95200000000011</v>
      </c>
      <c r="O18" s="11">
        <f t="shared" si="18"/>
        <v>510.1939999999999</v>
      </c>
      <c r="P18" s="11">
        <f t="shared" si="18"/>
        <v>500.47999999999934</v>
      </c>
      <c r="Q18" s="11">
        <f t="shared" si="18"/>
        <v>512.94800000000009</v>
      </c>
      <c r="R18" s="11">
        <f t="shared" si="18"/>
        <v>522.0439999999993</v>
      </c>
      <c r="S18" s="11">
        <f t="shared" si="18"/>
        <v>536.4060000000004</v>
      </c>
      <c r="T18" s="11">
        <f t="shared" si="18"/>
        <v>531.04899999999986</v>
      </c>
      <c r="U18" s="11">
        <f t="shared" si="18"/>
        <v>544.33200000000033</v>
      </c>
      <c r="V18" s="11">
        <f t="shared" si="18"/>
        <v>552.05000000000052</v>
      </c>
      <c r="W18" s="11">
        <f t="shared" si="18"/>
        <v>538.85900000000038</v>
      </c>
      <c r="X18" s="11">
        <f t="shared" si="18"/>
        <v>538.15000000000089</v>
      </c>
      <c r="Y18" s="11">
        <f t="shared" si="18"/>
        <v>541.81599999999969</v>
      </c>
      <c r="Z18" s="11">
        <f t="shared" si="18"/>
        <v>546.05600000000015</v>
      </c>
      <c r="AA18" s="11">
        <f t="shared" si="18"/>
        <v>550.83399999999915</v>
      </c>
      <c r="AB18" s="11">
        <f t="shared" si="18"/>
        <v>554.63099999999963</v>
      </c>
      <c r="AC18" s="11">
        <f t="shared" si="18"/>
        <v>557.64300000000003</v>
      </c>
      <c r="AD18" s="11">
        <f t="shared" si="18"/>
        <v>560.35499999999968</v>
      </c>
      <c r="AE18" s="11">
        <f t="shared" si="18"/>
        <v>562.89099999999951</v>
      </c>
      <c r="AF18" s="11">
        <f t="shared" si="18"/>
        <v>565.3309999999999</v>
      </c>
      <c r="AG18" s="11">
        <f t="shared" si="18"/>
        <v>567.81200000000001</v>
      </c>
      <c r="AH18" s="11">
        <f t="shared" si="18"/>
        <v>570.22800000000029</v>
      </c>
      <c r="AI18" s="11">
        <f t="shared" si="18"/>
        <v>572.57000000000096</v>
      </c>
      <c r="AJ18" s="11">
        <f t="shared" si="18"/>
        <v>574.96999999999957</v>
      </c>
      <c r="AK18" s="11">
        <f t="shared" si="18"/>
        <v>577.28599999999983</v>
      </c>
      <c r="AL18" s="11">
        <f t="shared" si="18"/>
        <v>579.55000000000007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298.8919999999988</v>
      </c>
      <c r="N19" s="11">
        <v>301.74099999999964</v>
      </c>
      <c r="O19" s="11">
        <v>300.91799999999995</v>
      </c>
      <c r="P19" s="11">
        <v>299.0030000000001</v>
      </c>
      <c r="Q19" s="11">
        <v>298.34799999999996</v>
      </c>
      <c r="R19" s="11">
        <v>305.66999999999933</v>
      </c>
      <c r="S19" s="11">
        <v>302.3430000000003</v>
      </c>
      <c r="T19" s="11">
        <v>303.10500000000008</v>
      </c>
      <c r="U19" s="11">
        <v>308.4050000000006</v>
      </c>
      <c r="V19" s="11">
        <v>305.91500000000059</v>
      </c>
      <c r="W19" s="11">
        <v>306.52600000000018</v>
      </c>
      <c r="X19" s="11">
        <v>307.86300000000091</v>
      </c>
      <c r="Y19" s="11">
        <v>308.41899999999987</v>
      </c>
      <c r="Z19" s="11">
        <v>308.66600000000022</v>
      </c>
      <c r="AA19" s="11">
        <v>309.30099999999959</v>
      </c>
      <c r="AB19" s="11">
        <v>310.09199999999959</v>
      </c>
      <c r="AC19" s="11">
        <v>310.60300000000018</v>
      </c>
      <c r="AD19" s="11">
        <v>311.02899999999983</v>
      </c>
      <c r="AE19" s="11">
        <v>311.41299999999978</v>
      </c>
      <c r="AF19" s="11">
        <v>311.77900000000011</v>
      </c>
      <c r="AG19" s="11">
        <v>312.20599999999996</v>
      </c>
      <c r="AH19" s="11">
        <v>312.6600000000002</v>
      </c>
      <c r="AI19" s="11">
        <v>313.10600000000056</v>
      </c>
      <c r="AJ19" s="11">
        <v>313.68099999999924</v>
      </c>
      <c r="AK19" s="172">
        <v>314.24099999999953</v>
      </c>
      <c r="AL19" s="11">
        <v>314.80600000000027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86.409999999999826</v>
      </c>
      <c r="N20" s="11">
        <v>90.136000000000351</v>
      </c>
      <c r="O20" s="11">
        <v>95.490999999999971</v>
      </c>
      <c r="P20" s="11">
        <v>90.233999999999668</v>
      </c>
      <c r="Q20" s="11">
        <v>93.729999999999919</v>
      </c>
      <c r="R20" s="11">
        <v>94.302999999999997</v>
      </c>
      <c r="S20" s="11">
        <v>109.65799999999989</v>
      </c>
      <c r="T20" s="11">
        <v>105.47300000000007</v>
      </c>
      <c r="U20" s="11">
        <v>108.67999999999978</v>
      </c>
      <c r="V20" s="11">
        <v>111.12499999999963</v>
      </c>
      <c r="W20" s="11">
        <v>102.60800000000005</v>
      </c>
      <c r="X20" s="11">
        <v>106.92299999999982</v>
      </c>
      <c r="Y20" s="11">
        <v>107.68399999999966</v>
      </c>
      <c r="Z20" s="11">
        <v>108.25800000000005</v>
      </c>
      <c r="AA20" s="11">
        <v>108.95599999999955</v>
      </c>
      <c r="AB20" s="11">
        <v>109.34900000000002</v>
      </c>
      <c r="AC20" s="11">
        <v>109.58999999999995</v>
      </c>
      <c r="AD20" s="11">
        <v>109.81899999999995</v>
      </c>
      <c r="AE20" s="11">
        <v>110.03299999999986</v>
      </c>
      <c r="AF20" s="11">
        <v>110.25099999999975</v>
      </c>
      <c r="AG20" s="11">
        <v>110.48999999999982</v>
      </c>
      <c r="AH20" s="11">
        <v>110.69999999999989</v>
      </c>
      <c r="AI20" s="11">
        <v>110.90200000000017</v>
      </c>
      <c r="AJ20" s="11">
        <v>111.09200000000011</v>
      </c>
      <c r="AK20" s="172">
        <v>111.2740000000002</v>
      </c>
      <c r="AL20" s="11">
        <v>111.45299999999986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98.716000000000093</v>
      </c>
      <c r="N21" s="11">
        <v>110.07500000000007</v>
      </c>
      <c r="O21" s="11">
        <v>113.78499999999995</v>
      </c>
      <c r="P21" s="11">
        <v>111.24299999999963</v>
      </c>
      <c r="Q21" s="11">
        <v>120.87000000000023</v>
      </c>
      <c r="R21" s="11">
        <v>122.07099999999998</v>
      </c>
      <c r="S21" s="11">
        <v>124.40500000000014</v>
      </c>
      <c r="T21" s="11">
        <v>122.47099999999969</v>
      </c>
      <c r="U21" s="11">
        <v>127.24699999999993</v>
      </c>
      <c r="V21" s="11">
        <v>135.01000000000033</v>
      </c>
      <c r="W21" s="11">
        <v>129.72500000000016</v>
      </c>
      <c r="X21" s="11">
        <v>123.36400000000013</v>
      </c>
      <c r="Y21" s="11">
        <v>125.71300000000019</v>
      </c>
      <c r="Z21" s="11">
        <v>129.13199999999989</v>
      </c>
      <c r="AA21" s="11">
        <v>132.57699999999997</v>
      </c>
      <c r="AB21" s="11">
        <v>135.19000000000005</v>
      </c>
      <c r="AC21" s="11">
        <v>137.44999999999999</v>
      </c>
      <c r="AD21" s="11">
        <v>139.50699999999986</v>
      </c>
      <c r="AE21" s="11">
        <v>141.44499999999988</v>
      </c>
      <c r="AF21" s="11">
        <v>143.30099999999999</v>
      </c>
      <c r="AG21" s="11">
        <v>145.11600000000024</v>
      </c>
      <c r="AH21" s="11">
        <v>146.86800000000017</v>
      </c>
      <c r="AI21" s="11">
        <v>148.56200000000024</v>
      </c>
      <c r="AJ21" s="11">
        <v>150.19700000000023</v>
      </c>
      <c r="AK21" s="172">
        <v>151.77100000000002</v>
      </c>
      <c r="AL21" s="11">
        <v>153.29099999999997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461.92899999999997</v>
      </c>
      <c r="N23" s="11">
        <f t="shared" ref="N23:AL23" si="19">SUM(N24:N31)</f>
        <v>464.27300000000008</v>
      </c>
      <c r="O23" s="11">
        <f t="shared" si="19"/>
        <v>506.85999999999996</v>
      </c>
      <c r="P23" s="11">
        <f t="shared" si="19"/>
        <v>496.40799999999984</v>
      </c>
      <c r="Q23" s="11">
        <f t="shared" si="19"/>
        <v>532.2399999999999</v>
      </c>
      <c r="R23" s="11">
        <f t="shared" si="19"/>
        <v>561.17099999999971</v>
      </c>
      <c r="S23" s="11">
        <f t="shared" si="19"/>
        <v>566.60499999999922</v>
      </c>
      <c r="T23" s="11">
        <f t="shared" si="19"/>
        <v>559.34599999999966</v>
      </c>
      <c r="U23" s="11">
        <f t="shared" si="19"/>
        <v>539.971</v>
      </c>
      <c r="V23" s="11">
        <f t="shared" si="19"/>
        <v>578.3860000000011</v>
      </c>
      <c r="W23" s="11">
        <f t="shared" si="19"/>
        <v>564.69700000000012</v>
      </c>
      <c r="X23" s="11">
        <f t="shared" si="19"/>
        <v>570.00499999999965</v>
      </c>
      <c r="Y23" s="11">
        <f t="shared" si="19"/>
        <v>571.48900000000015</v>
      </c>
      <c r="Z23" s="11">
        <f t="shared" si="19"/>
        <v>574.5040000000007</v>
      </c>
      <c r="AA23" s="11">
        <f t="shared" si="19"/>
        <v>578.52700000000016</v>
      </c>
      <c r="AB23" s="11">
        <f t="shared" si="19"/>
        <v>581.56399999999962</v>
      </c>
      <c r="AC23" s="11">
        <f t="shared" si="19"/>
        <v>584.81299999999999</v>
      </c>
      <c r="AD23" s="11">
        <f t="shared" si="19"/>
        <v>588.03899999999987</v>
      </c>
      <c r="AE23" s="11">
        <f t="shared" si="19"/>
        <v>591.26099999999906</v>
      </c>
      <c r="AF23" s="11">
        <f t="shared" si="19"/>
        <v>594.53300000000047</v>
      </c>
      <c r="AG23" s="11">
        <f t="shared" si="19"/>
        <v>597.95800000000042</v>
      </c>
      <c r="AH23" s="11">
        <f t="shared" si="19"/>
        <v>601.35400000000072</v>
      </c>
      <c r="AI23" s="11">
        <f t="shared" si="19"/>
        <v>604.7890000000001</v>
      </c>
      <c r="AJ23" s="11">
        <f t="shared" si="19"/>
        <v>608.22500000000002</v>
      </c>
      <c r="AK23" s="11">
        <f t="shared" si="19"/>
        <v>611.64900000000102</v>
      </c>
      <c r="AL23" s="11">
        <f t="shared" si="19"/>
        <v>615.07199999999989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13.223000000000003</v>
      </c>
      <c r="N24" s="11">
        <v>13.883000000000015</v>
      </c>
      <c r="O24" s="11">
        <v>18.359000000000034</v>
      </c>
      <c r="P24" s="11">
        <v>13.601000000000012</v>
      </c>
      <c r="Q24" s="11">
        <v>14.404000000000021</v>
      </c>
      <c r="R24" s="11">
        <v>20.565999999999978</v>
      </c>
      <c r="S24" s="11">
        <v>16.016999999999996</v>
      </c>
      <c r="T24" s="11">
        <v>16.054999999999993</v>
      </c>
      <c r="U24" s="11">
        <v>14.458000000000013</v>
      </c>
      <c r="V24" s="11">
        <v>13.758000000000003</v>
      </c>
      <c r="W24" s="11">
        <v>14.993999999999984</v>
      </c>
      <c r="X24" s="11">
        <v>14.757000000000007</v>
      </c>
      <c r="Y24" s="11">
        <v>14.671999999999978</v>
      </c>
      <c r="Z24" s="11">
        <v>14.576000000000002</v>
      </c>
      <c r="AA24" s="11">
        <v>14.507000000000051</v>
      </c>
      <c r="AB24" s="11">
        <v>14.501000000000015</v>
      </c>
      <c r="AC24" s="11">
        <v>14.477000000000057</v>
      </c>
      <c r="AD24" s="11">
        <v>14.452999999999996</v>
      </c>
      <c r="AE24" s="11">
        <v>14.429000000000027</v>
      </c>
      <c r="AF24" s="11">
        <v>14.403999999999996</v>
      </c>
      <c r="AG24" s="11">
        <v>14.376000000000003</v>
      </c>
      <c r="AH24" s="11">
        <v>14.348000000000017</v>
      </c>
      <c r="AI24" s="11">
        <v>14.321000000000016</v>
      </c>
      <c r="AJ24" s="11">
        <v>14.294000000000002</v>
      </c>
      <c r="AK24" s="172">
        <v>14.266999999999967</v>
      </c>
      <c r="AL24" s="11">
        <v>14.241000000000005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31.316999999999954</v>
      </c>
      <c r="N25" s="11">
        <v>34.140999999999927</v>
      </c>
      <c r="O25" s="11">
        <v>34.820000000000007</v>
      </c>
      <c r="P25" s="11">
        <v>38.765999999999941</v>
      </c>
      <c r="Q25" s="11">
        <v>42.061000000000085</v>
      </c>
      <c r="R25" s="11">
        <v>44.693000000000033</v>
      </c>
      <c r="S25" s="11">
        <v>48.180999999999976</v>
      </c>
      <c r="T25" s="11">
        <v>49.735000000000021</v>
      </c>
      <c r="U25" s="11">
        <v>42.108000000000068</v>
      </c>
      <c r="V25" s="11">
        <v>41.502000000000073</v>
      </c>
      <c r="W25" s="11">
        <v>41.783000000000015</v>
      </c>
      <c r="X25" s="11">
        <v>42.632999999999967</v>
      </c>
      <c r="Y25" s="11">
        <v>42.993000000000158</v>
      </c>
      <c r="Z25" s="11">
        <v>43.752000000000002</v>
      </c>
      <c r="AA25" s="11">
        <v>44.34999999999998</v>
      </c>
      <c r="AB25" s="11">
        <v>44.849000000000004</v>
      </c>
      <c r="AC25" s="11">
        <v>45.305000000000128</v>
      </c>
      <c r="AD25" s="11">
        <v>45.695000000000029</v>
      </c>
      <c r="AE25" s="11">
        <v>46.062999999999981</v>
      </c>
      <c r="AF25" s="11">
        <v>46.427999999999912</v>
      </c>
      <c r="AG25" s="11">
        <v>46.815000000000019</v>
      </c>
      <c r="AH25" s="11">
        <v>47.193999999999924</v>
      </c>
      <c r="AI25" s="11">
        <v>47.56399999999995</v>
      </c>
      <c r="AJ25" s="11">
        <v>47.917000000000066</v>
      </c>
      <c r="AK25" s="172">
        <v>48.248000000000189</v>
      </c>
      <c r="AL25" s="11">
        <v>48.558999999999905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46.415000000000127</v>
      </c>
      <c r="N26" s="11">
        <v>47.366999999999955</v>
      </c>
      <c r="O26" s="11">
        <v>48.720000000000034</v>
      </c>
      <c r="P26" s="11">
        <v>51.088999999999999</v>
      </c>
      <c r="Q26" s="11">
        <v>55.082999999999942</v>
      </c>
      <c r="R26" s="11">
        <v>50.029000000000046</v>
      </c>
      <c r="S26" s="11">
        <v>48.610000000000035</v>
      </c>
      <c r="T26" s="11">
        <v>45.993000000000045</v>
      </c>
      <c r="U26" s="11">
        <v>46.630999999999915</v>
      </c>
      <c r="V26" s="11">
        <v>48.270000000000095</v>
      </c>
      <c r="W26" s="11">
        <v>49.270999999999987</v>
      </c>
      <c r="X26" s="11">
        <v>49.766000000000048</v>
      </c>
      <c r="Y26" s="11">
        <v>49.288000000000032</v>
      </c>
      <c r="Z26" s="11">
        <v>48.689000000000014</v>
      </c>
      <c r="AA26" s="11">
        <v>48.058</v>
      </c>
      <c r="AB26" s="11">
        <v>47.573000000000029</v>
      </c>
      <c r="AC26" s="11">
        <v>47.13600000000006</v>
      </c>
      <c r="AD26" s="11">
        <v>46.69800000000015</v>
      </c>
      <c r="AE26" s="11">
        <v>46.259000000000029</v>
      </c>
      <c r="AF26" s="11">
        <v>45.821000000000055</v>
      </c>
      <c r="AG26" s="11">
        <v>45.384999999999998</v>
      </c>
      <c r="AH26" s="11">
        <v>44.932999999999971</v>
      </c>
      <c r="AI26" s="11">
        <v>44.484000000000016</v>
      </c>
      <c r="AJ26" s="11">
        <v>44.037999999999982</v>
      </c>
      <c r="AK26" s="172">
        <v>43.593000000000089</v>
      </c>
      <c r="AL26" s="11">
        <v>43.150999999999968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29.424000000000103</v>
      </c>
      <c r="N27" s="11">
        <v>24.613</v>
      </c>
      <c r="O27" s="11">
        <v>26.299000000000031</v>
      </c>
      <c r="P27" s="11">
        <v>28.99100000000001</v>
      </c>
      <c r="Q27" s="11">
        <v>26.907000000000011</v>
      </c>
      <c r="R27" s="11">
        <v>30.614000000000001</v>
      </c>
      <c r="S27" s="11">
        <v>31.483999999999941</v>
      </c>
      <c r="T27" s="11">
        <v>29.911000000000019</v>
      </c>
      <c r="U27" s="11">
        <v>29.661000000000044</v>
      </c>
      <c r="V27" s="11">
        <v>30.872000000000043</v>
      </c>
      <c r="W27" s="11">
        <v>34.425999999999974</v>
      </c>
      <c r="X27" s="11">
        <v>34.335000000000051</v>
      </c>
      <c r="Y27" s="11">
        <v>34.149999999999942</v>
      </c>
      <c r="Z27" s="11">
        <v>34.188000000000059</v>
      </c>
      <c r="AA27" s="11">
        <v>34.484000000000002</v>
      </c>
      <c r="AB27" s="11">
        <v>34.779999999999994</v>
      </c>
      <c r="AC27" s="11">
        <v>35.162000000000042</v>
      </c>
      <c r="AD27" s="11">
        <v>35.589000000000027</v>
      </c>
      <c r="AE27" s="11">
        <v>36.038999999999959</v>
      </c>
      <c r="AF27" s="11">
        <v>36.501999999999981</v>
      </c>
      <c r="AG27" s="11">
        <v>36.969000000000037</v>
      </c>
      <c r="AH27" s="11">
        <v>37.441000000000102</v>
      </c>
      <c r="AI27" s="11">
        <v>37.914999999999942</v>
      </c>
      <c r="AJ27" s="11">
        <v>38.386000000000109</v>
      </c>
      <c r="AK27" s="172">
        <v>38.853999999999985</v>
      </c>
      <c r="AL27" s="11">
        <v>39.315999999999917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122.9549999999998</v>
      </c>
      <c r="N28" s="11">
        <v>116.17700000000018</v>
      </c>
      <c r="O28" s="11">
        <v>132.32899999999981</v>
      </c>
      <c r="P28" s="11">
        <v>124.74099999999986</v>
      </c>
      <c r="Q28" s="11">
        <v>139.07799999999986</v>
      </c>
      <c r="R28" s="11">
        <v>144.60199999999983</v>
      </c>
      <c r="S28" s="11">
        <v>146.81299999999968</v>
      </c>
      <c r="T28" s="11">
        <v>146.63699999999994</v>
      </c>
      <c r="U28" s="11">
        <v>146.80300000000017</v>
      </c>
      <c r="V28" s="11">
        <v>167.6940000000003</v>
      </c>
      <c r="W28" s="11">
        <v>154.65800000000024</v>
      </c>
      <c r="X28" s="11">
        <v>157.6989999999995</v>
      </c>
      <c r="Y28" s="11">
        <v>158.94499999999999</v>
      </c>
      <c r="Z28" s="11">
        <v>160.49200000000039</v>
      </c>
      <c r="AA28" s="11">
        <v>162.15899999999985</v>
      </c>
      <c r="AB28" s="11">
        <v>163.5290000000002</v>
      </c>
      <c r="AC28" s="11">
        <v>164.81599999999975</v>
      </c>
      <c r="AD28" s="11">
        <v>166.15</v>
      </c>
      <c r="AE28" s="11">
        <v>167.52799999999982</v>
      </c>
      <c r="AF28" s="11">
        <v>168.95600000000047</v>
      </c>
      <c r="AG28" s="11">
        <v>170.40500000000054</v>
      </c>
      <c r="AH28" s="11">
        <v>171.82900000000046</v>
      </c>
      <c r="AI28" s="11">
        <v>173.26100000000011</v>
      </c>
      <c r="AJ28" s="11">
        <v>174.69500000000002</v>
      </c>
      <c r="AK28" s="172">
        <v>176.13000000000011</v>
      </c>
      <c r="AL28" s="11">
        <v>177.56700000000009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120.27899999999994</v>
      </c>
      <c r="N29" s="11">
        <v>123.87699999999991</v>
      </c>
      <c r="O29" s="11">
        <v>135.93200000000004</v>
      </c>
      <c r="P29" s="11">
        <v>139.22700000000003</v>
      </c>
      <c r="Q29" s="11">
        <v>145.05800000000011</v>
      </c>
      <c r="R29" s="11">
        <v>153.5789999999997</v>
      </c>
      <c r="S29" s="11">
        <v>162.83699999999962</v>
      </c>
      <c r="T29" s="11">
        <v>152.79099999999983</v>
      </c>
      <c r="U29" s="11">
        <v>150.75799999999978</v>
      </c>
      <c r="V29" s="11">
        <v>161.15300000000056</v>
      </c>
      <c r="W29" s="11">
        <v>148.69699999999997</v>
      </c>
      <c r="X29" s="11">
        <v>150.70500000000015</v>
      </c>
      <c r="Y29" s="11">
        <v>153.303</v>
      </c>
      <c r="Z29" s="11">
        <v>154.57700000000025</v>
      </c>
      <c r="AA29" s="11">
        <v>155.92500000000027</v>
      </c>
      <c r="AB29" s="11">
        <v>157.03999999999948</v>
      </c>
      <c r="AC29" s="11">
        <v>158.27300000000005</v>
      </c>
      <c r="AD29" s="11">
        <v>159.49099999999981</v>
      </c>
      <c r="AE29" s="11">
        <v>160.7039999999993</v>
      </c>
      <c r="AF29" s="11">
        <v>161.9170000000002</v>
      </c>
      <c r="AG29" s="11">
        <v>163.16299999999993</v>
      </c>
      <c r="AH29" s="11">
        <v>164.37500000000006</v>
      </c>
      <c r="AI29" s="11">
        <v>165.59000000000017</v>
      </c>
      <c r="AJ29" s="11">
        <v>166.80899999999986</v>
      </c>
      <c r="AK29" s="172">
        <v>168.0310000000006</v>
      </c>
      <c r="AL29" s="11">
        <v>169.25999999999996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45.115999999999964</v>
      </c>
      <c r="N30" s="11">
        <v>51.57800000000006</v>
      </c>
      <c r="O30" s="11">
        <v>54.109999999999985</v>
      </c>
      <c r="P30" s="11">
        <v>49.569000000000003</v>
      </c>
      <c r="Q30" s="11">
        <v>55.462999999999859</v>
      </c>
      <c r="R30" s="11">
        <v>54.630000000000088</v>
      </c>
      <c r="S30" s="11">
        <v>54.908000000000079</v>
      </c>
      <c r="T30" s="11">
        <v>62.013999999999918</v>
      </c>
      <c r="U30" s="11">
        <v>57.735000000000063</v>
      </c>
      <c r="V30" s="11">
        <v>54.494999999999933</v>
      </c>
      <c r="W30" s="11">
        <v>59.180999999999933</v>
      </c>
      <c r="X30" s="11">
        <v>59.529999999999916</v>
      </c>
      <c r="Y30" s="11">
        <v>58.294999999999931</v>
      </c>
      <c r="Z30" s="11">
        <v>58.375000000000078</v>
      </c>
      <c r="AA30" s="11">
        <v>59.118000000000031</v>
      </c>
      <c r="AB30" s="11">
        <v>59.450999999999951</v>
      </c>
      <c r="AC30" s="11">
        <v>59.916999999999973</v>
      </c>
      <c r="AD30" s="11">
        <v>60.338999999999885</v>
      </c>
      <c r="AE30" s="11">
        <v>60.699999999999896</v>
      </c>
      <c r="AF30" s="11">
        <v>61.026999999999916</v>
      </c>
      <c r="AG30" s="11">
        <v>61.391999999999946</v>
      </c>
      <c r="AH30" s="11">
        <v>61.785000000000089</v>
      </c>
      <c r="AI30" s="11">
        <v>62.193999999999924</v>
      </c>
      <c r="AJ30" s="11">
        <v>62.602000000000018</v>
      </c>
      <c r="AK30" s="172">
        <v>63.00600000000005</v>
      </c>
      <c r="AL30" s="11">
        <v>63.406000000000049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53.20000000000006</v>
      </c>
      <c r="N31" s="11">
        <v>52.637</v>
      </c>
      <c r="O31" s="11">
        <v>56.291000000000011</v>
      </c>
      <c r="P31" s="11">
        <v>50.423999999999971</v>
      </c>
      <c r="Q31" s="11">
        <v>54.18600000000005</v>
      </c>
      <c r="R31" s="11">
        <v>62.45799999999992</v>
      </c>
      <c r="S31" s="11">
        <v>57.754999999999811</v>
      </c>
      <c r="T31" s="11">
        <v>56.209999999999916</v>
      </c>
      <c r="U31" s="11">
        <v>51.817</v>
      </c>
      <c r="V31" s="11">
        <v>60.642000000000131</v>
      </c>
      <c r="W31" s="11">
        <v>61.686999999999955</v>
      </c>
      <c r="X31" s="11">
        <v>60.579999999999956</v>
      </c>
      <c r="Y31" s="11">
        <v>59.843000000000067</v>
      </c>
      <c r="Z31" s="11">
        <v>59.854999999999905</v>
      </c>
      <c r="AA31" s="11">
        <v>59.925999999999966</v>
      </c>
      <c r="AB31" s="11">
        <v>59.841000000000058</v>
      </c>
      <c r="AC31" s="11">
        <v>59.726999999999933</v>
      </c>
      <c r="AD31" s="11">
        <v>59.62399999999986</v>
      </c>
      <c r="AE31" s="11">
        <v>59.538999999999966</v>
      </c>
      <c r="AF31" s="11">
        <v>59.477999999999994</v>
      </c>
      <c r="AG31" s="11">
        <v>59.453000000000017</v>
      </c>
      <c r="AH31" s="11">
        <v>59.449000000000041</v>
      </c>
      <c r="AI31" s="11">
        <v>59.459999999999944</v>
      </c>
      <c r="AJ31" s="11">
        <v>59.483999999999988</v>
      </c>
      <c r="AK31" s="172">
        <v>59.520000000000017</v>
      </c>
      <c r="AL31" s="11">
        <v>59.57200000000001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491.76999999999975</v>
      </c>
      <c r="N33" s="11">
        <f t="shared" ref="N33:AK33" si="20">SUM(N34:N36)</f>
        <v>492.22399999999982</v>
      </c>
      <c r="O33" s="11">
        <f t="shared" si="20"/>
        <v>481.42100000000062</v>
      </c>
      <c r="P33" s="11">
        <f t="shared" si="20"/>
        <v>478.99600000000004</v>
      </c>
      <c r="Q33" s="11">
        <f t="shared" si="20"/>
        <v>479.03999999999934</v>
      </c>
      <c r="R33" s="11">
        <f t="shared" si="20"/>
        <v>489.69199999999989</v>
      </c>
      <c r="S33" s="11">
        <f t="shared" si="20"/>
        <v>505.53299999999939</v>
      </c>
      <c r="T33" s="11">
        <f t="shared" si="20"/>
        <v>502.12100000000078</v>
      </c>
      <c r="U33" s="11">
        <f t="shared" si="20"/>
        <v>498.4600000000006</v>
      </c>
      <c r="V33" s="11">
        <f t="shared" si="20"/>
        <v>509.12499999999994</v>
      </c>
      <c r="W33" s="11">
        <f t="shared" si="20"/>
        <v>502.32999999999993</v>
      </c>
      <c r="X33" s="11">
        <f t="shared" si="20"/>
        <v>505.73199999999986</v>
      </c>
      <c r="Y33" s="11">
        <f t="shared" si="20"/>
        <v>508.25600000000043</v>
      </c>
      <c r="Z33" s="11">
        <f t="shared" si="20"/>
        <v>511.02500000000066</v>
      </c>
      <c r="AA33" s="11">
        <f t="shared" si="20"/>
        <v>514.78400000000033</v>
      </c>
      <c r="AB33" s="11">
        <f t="shared" si="20"/>
        <v>517.70900000000029</v>
      </c>
      <c r="AC33" s="11">
        <f t="shared" si="20"/>
        <v>519.77300000000037</v>
      </c>
      <c r="AD33" s="11">
        <f t="shared" si="20"/>
        <v>521.6749999999995</v>
      </c>
      <c r="AE33" s="11">
        <f t="shared" si="20"/>
        <v>523.52999999999986</v>
      </c>
      <c r="AF33" s="11">
        <f t="shared" si="20"/>
        <v>525.39400000000023</v>
      </c>
      <c r="AG33" s="11">
        <f t="shared" si="20"/>
        <v>527.37600000000066</v>
      </c>
      <c r="AH33" s="11">
        <f t="shared" si="20"/>
        <v>529.30400000000009</v>
      </c>
      <c r="AI33" s="11">
        <f t="shared" si="20"/>
        <v>531.20399999999995</v>
      </c>
      <c r="AJ33" s="11">
        <f t="shared" si="20"/>
        <v>533.11400000000049</v>
      </c>
      <c r="AK33" s="11">
        <f t="shared" si="20"/>
        <v>535.05099999999936</v>
      </c>
      <c r="AL33" s="11">
        <f>SUM(AL34:AL36)</f>
        <v>537.0179999999998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91.710999999999885</v>
      </c>
      <c r="N34" s="11">
        <v>85.984000000000037</v>
      </c>
      <c r="O34" s="11">
        <v>82.140000000000114</v>
      </c>
      <c r="P34" s="11">
        <v>80.990999999999957</v>
      </c>
      <c r="Q34" s="11">
        <v>80.397999999999954</v>
      </c>
      <c r="R34" s="11">
        <v>76.650000000000134</v>
      </c>
      <c r="S34" s="11">
        <v>75.88800000000019</v>
      </c>
      <c r="T34" s="11">
        <v>75.967999999999989</v>
      </c>
      <c r="U34" s="11">
        <v>75.2890000000002</v>
      </c>
      <c r="V34" s="11">
        <v>74.289000000000001</v>
      </c>
      <c r="W34" s="11">
        <v>75.850000000000094</v>
      </c>
      <c r="X34" s="11">
        <v>77.328000000000131</v>
      </c>
      <c r="Y34" s="11">
        <v>78.250000000000071</v>
      </c>
      <c r="Z34" s="11">
        <v>78.674999999999898</v>
      </c>
      <c r="AA34" s="11">
        <v>79.279000000000281</v>
      </c>
      <c r="AB34" s="11">
        <v>79.39499999999974</v>
      </c>
      <c r="AC34" s="11">
        <v>79.456999999999937</v>
      </c>
      <c r="AD34" s="11">
        <v>79.518999999999863</v>
      </c>
      <c r="AE34" s="11">
        <v>79.579999999999899</v>
      </c>
      <c r="AF34" s="11">
        <v>79.637000000000143</v>
      </c>
      <c r="AG34" s="11">
        <v>79.693000000000112</v>
      </c>
      <c r="AH34" s="11">
        <v>79.713000000000193</v>
      </c>
      <c r="AI34" s="11">
        <v>79.733000000000033</v>
      </c>
      <c r="AJ34" s="11">
        <v>79.7530000000001</v>
      </c>
      <c r="AK34" s="172">
        <v>79.775999999999755</v>
      </c>
      <c r="AL34" s="11">
        <v>79.802000000000021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175.00499999999997</v>
      </c>
      <c r="N35" s="11">
        <v>175.1629999999995</v>
      </c>
      <c r="O35" s="11">
        <v>174.85900000000009</v>
      </c>
      <c r="P35" s="11">
        <v>171.08699999999988</v>
      </c>
      <c r="Q35" s="11">
        <v>175.19599999999994</v>
      </c>
      <c r="R35" s="11">
        <v>173.41099999999972</v>
      </c>
      <c r="S35" s="11">
        <v>181.22099999999946</v>
      </c>
      <c r="T35" s="11">
        <v>174.76200000000023</v>
      </c>
      <c r="U35" s="11">
        <v>182.79600000000025</v>
      </c>
      <c r="V35" s="11">
        <v>179.5139999999997</v>
      </c>
      <c r="W35" s="11">
        <v>176.68399999999994</v>
      </c>
      <c r="X35" s="11">
        <v>175.15799999999984</v>
      </c>
      <c r="Y35" s="11">
        <v>173.88000000000011</v>
      </c>
      <c r="Z35" s="11">
        <v>173.80600000000035</v>
      </c>
      <c r="AA35" s="11">
        <v>174.08100000000033</v>
      </c>
      <c r="AB35" s="11">
        <v>174.67899999999997</v>
      </c>
      <c r="AC35" s="11">
        <v>174.97500000000008</v>
      </c>
      <c r="AD35" s="11">
        <v>175.27099999999979</v>
      </c>
      <c r="AE35" s="11">
        <v>175.58100000000002</v>
      </c>
      <c r="AF35" s="11">
        <v>175.92799999999991</v>
      </c>
      <c r="AG35" s="11">
        <v>176.42000000000033</v>
      </c>
      <c r="AH35" s="11">
        <v>176.91099999999992</v>
      </c>
      <c r="AI35" s="11">
        <v>177.38900000000004</v>
      </c>
      <c r="AJ35" s="11">
        <v>177.86600000000016</v>
      </c>
      <c r="AK35" s="172">
        <v>178.34299999999959</v>
      </c>
      <c r="AL35" s="11">
        <v>178.82100000000005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225.05399999999992</v>
      </c>
      <c r="N36" s="11">
        <v>231.07700000000028</v>
      </c>
      <c r="O36" s="11">
        <v>224.42200000000039</v>
      </c>
      <c r="P36" s="11">
        <v>226.91800000000021</v>
      </c>
      <c r="Q36" s="11">
        <v>223.44599999999946</v>
      </c>
      <c r="R36" s="11">
        <v>239.63100000000006</v>
      </c>
      <c r="S36" s="11">
        <v>248.42399999999975</v>
      </c>
      <c r="T36" s="11">
        <v>251.39100000000059</v>
      </c>
      <c r="U36" s="11">
        <v>240.37500000000014</v>
      </c>
      <c r="V36" s="11">
        <v>255.32200000000023</v>
      </c>
      <c r="W36" s="11">
        <v>249.79599999999988</v>
      </c>
      <c r="X36" s="11">
        <v>253.24599999999984</v>
      </c>
      <c r="Y36" s="11">
        <v>256.12600000000026</v>
      </c>
      <c r="Z36" s="11">
        <v>258.54400000000038</v>
      </c>
      <c r="AA36" s="11">
        <v>261.42399999999975</v>
      </c>
      <c r="AB36" s="11">
        <v>263.63500000000056</v>
      </c>
      <c r="AC36" s="11">
        <v>265.34100000000035</v>
      </c>
      <c r="AD36" s="11">
        <v>266.88499999999988</v>
      </c>
      <c r="AE36" s="11">
        <v>268.36899999999991</v>
      </c>
      <c r="AF36" s="11">
        <v>269.82900000000024</v>
      </c>
      <c r="AG36" s="11">
        <v>271.26300000000026</v>
      </c>
      <c r="AH36" s="11">
        <v>272.68</v>
      </c>
      <c r="AI36" s="11">
        <v>274.08199999999988</v>
      </c>
      <c r="AJ36" s="11">
        <v>275.49500000000029</v>
      </c>
      <c r="AK36" s="172">
        <v>276.93200000000002</v>
      </c>
      <c r="AL36" s="11">
        <v>278.39499999999981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1762.1529999999984</v>
      </c>
      <c r="N38" s="11">
        <f t="shared" ref="N38:AL38" si="21">SUM(N5,N11,N16,N18,N23,N33)</f>
        <v>1771.8970000000004</v>
      </c>
      <c r="O38" s="11">
        <f t="shared" si="21"/>
        <v>1818.7680000000005</v>
      </c>
      <c r="P38" s="11">
        <f t="shared" si="21"/>
        <v>1781.5439999999992</v>
      </c>
      <c r="Q38" s="11">
        <f t="shared" si="21"/>
        <v>1840.5529999999992</v>
      </c>
      <c r="R38" s="11">
        <f t="shared" si="21"/>
        <v>1888.9989999999993</v>
      </c>
      <c r="S38" s="11">
        <f t="shared" si="21"/>
        <v>1951.7699999999991</v>
      </c>
      <c r="T38" s="11">
        <f t="shared" si="21"/>
        <v>1942.9039999999995</v>
      </c>
      <c r="U38" s="11">
        <f t="shared" si="21"/>
        <v>1913.8870000000006</v>
      </c>
      <c r="V38" s="11">
        <f t="shared" si="21"/>
        <v>1981.849000000002</v>
      </c>
      <c r="W38" s="11">
        <f t="shared" si="21"/>
        <v>1953.5590000000004</v>
      </c>
      <c r="X38" s="11">
        <f t="shared" si="21"/>
        <v>1959.9670000000006</v>
      </c>
      <c r="Y38" s="11">
        <f t="shared" si="21"/>
        <v>1969.5140000000006</v>
      </c>
      <c r="Z38" s="11">
        <f t="shared" si="21"/>
        <v>1985.6960000000017</v>
      </c>
      <c r="AA38" s="11">
        <f t="shared" si="21"/>
        <v>2003.6329999999991</v>
      </c>
      <c r="AB38" s="11">
        <f t="shared" si="21"/>
        <v>2014.8929999999993</v>
      </c>
      <c r="AC38" s="11">
        <f t="shared" si="21"/>
        <v>2024.3740000000014</v>
      </c>
      <c r="AD38" s="11">
        <f t="shared" si="21"/>
        <v>2032.8509999999985</v>
      </c>
      <c r="AE38" s="11">
        <f t="shared" si="21"/>
        <v>2041.3909999999987</v>
      </c>
      <c r="AF38" s="11">
        <f t="shared" si="21"/>
        <v>2049.8300000000008</v>
      </c>
      <c r="AG38" s="11">
        <f t="shared" si="21"/>
        <v>2059.0190000000011</v>
      </c>
      <c r="AH38" s="11">
        <f t="shared" si="21"/>
        <v>2068.0860000000002</v>
      </c>
      <c r="AI38" s="11">
        <f t="shared" si="21"/>
        <v>2077.1890000000012</v>
      </c>
      <c r="AJ38" s="11">
        <f t="shared" si="21"/>
        <v>2086.4470000000001</v>
      </c>
      <c r="AK38" s="11">
        <f t="shared" si="21"/>
        <v>2095.7089999999998</v>
      </c>
      <c r="AL38" s="11">
        <f t="shared" si="21"/>
        <v>2105.0289999999995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South East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South East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South East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South East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South East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South East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South East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25.923359408872109</v>
      </c>
      <c r="N231" s="40">
        <f>'Ind T1'!D25</f>
        <v>25.713582236318423</v>
      </c>
      <c r="O231" s="40">
        <f>'Ind T1'!F25</f>
        <v>25.511192482383848</v>
      </c>
    </row>
    <row r="232" spans="1:15" x14ac:dyDescent="0.2">
      <c r="L232" t="str">
        <f>L23</f>
        <v>Business and other services</v>
      </c>
      <c r="M232" s="40">
        <f>'Ind T1'!B24</f>
        <v>29.707321179100671</v>
      </c>
      <c r="N232" s="40">
        <f>'Ind T1'!D24</f>
        <v>28.906063241499229</v>
      </c>
      <c r="O232" s="40">
        <f>'Ind T1'!F24</f>
        <v>29.219169902172371</v>
      </c>
    </row>
    <row r="233" spans="1:15" x14ac:dyDescent="0.2">
      <c r="L233" t="str">
        <f>L18</f>
        <v>Trade, accomod. and transport</v>
      </c>
      <c r="M233" s="40">
        <f>'Ind T1'!B23</f>
        <v>27.636012512447039</v>
      </c>
      <c r="N233" s="40">
        <f>'Ind T1'!D23</f>
        <v>27.583451536401011</v>
      </c>
      <c r="O233" s="40">
        <f>'Ind T1'!F23</f>
        <v>27.531687211910157</v>
      </c>
    </row>
    <row r="234" spans="1:15" x14ac:dyDescent="0.2">
      <c r="L234" t="str">
        <f>L16</f>
        <v>Construction</v>
      </c>
      <c r="M234" s="40">
        <f>'Ind T1'!B22</f>
        <v>8.3054040790916499</v>
      </c>
      <c r="N234" s="40">
        <f>'Ind T1'!D22</f>
        <v>9.6829427726523836</v>
      </c>
      <c r="O234" s="40">
        <f>'Ind T1'!F22</f>
        <v>10.830634637337537</v>
      </c>
    </row>
    <row r="235" spans="1:15" x14ac:dyDescent="0.2">
      <c r="L235" t="str">
        <f>L11</f>
        <v>Manufacturing</v>
      </c>
      <c r="M235" s="40">
        <f>'Ind T1'!B21</f>
        <v>6.1380127781962841</v>
      </c>
      <c r="N235" s="40">
        <f>'Ind T1'!D21</f>
        <v>6.025566670881191</v>
      </c>
      <c r="O235" s="40">
        <f>'Ind T1'!F21</f>
        <v>4.8211212292087264</v>
      </c>
    </row>
    <row r="236" spans="1:15" x14ac:dyDescent="0.2">
      <c r="L236" t="str">
        <f>L5</f>
        <v>Primary sector and utilities</v>
      </c>
      <c r="M236" s="40">
        <f>'Ind T1'!B20</f>
        <v>2.2898900422922415</v>
      </c>
      <c r="N236" s="40">
        <f>'Ind T1'!D20</f>
        <v>2.0883935422477595</v>
      </c>
      <c r="O236" s="40">
        <f>'Ind T1'!F20</f>
        <v>2.0861945369873784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South East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12.638000000000034</v>
      </c>
      <c r="O261" s="11">
        <f>'Ind T1'!F50</f>
        <v>34.687999999999874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3.5260000000004084</v>
      </c>
      <c r="O262" s="11">
        <f>'Ind T1'!F49</f>
        <v>50.374999999999773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16.815000000001078</v>
      </c>
      <c r="O263" s="11">
        <f>'Ind T1'!F48</f>
        <v>40.69099999999969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32.272999999999826</v>
      </c>
      <c r="O264" s="11">
        <f>'Ind T1'!F47</f>
        <v>38.825999999999709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1.7659999999999201</v>
      </c>
      <c r="O265" s="11">
        <f>'Ind T1'!F46</f>
        <v>-16.226999999999762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-2.4580000000000908</v>
      </c>
      <c r="O266" s="11">
        <f>'Ind T1'!F45</f>
        <v>3.1170000000001181</v>
      </c>
    </row>
    <row r="268" spans="1:16" x14ac:dyDescent="0.2">
      <c r="L268" t="str">
        <f>L38</f>
        <v>All industries</v>
      </c>
      <c r="N268" s="11">
        <f>'Ind T1'!D14-'Ind T1'!B14</f>
        <v>64.560000000001082</v>
      </c>
      <c r="O268" s="11">
        <f>SUM(O261:O266)</f>
        <v>151.4699999999994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South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72.733575201671201</v>
      </c>
      <c r="C9" s="249">
        <f>SUM(C26,C43,C60,C77,C94,C111,C128,C145,C162,C179,C196,C213,C230,C247,C264,C281,C298,C315,C332,C349,C366,C383)</f>
        <v>135.35543113962407</v>
      </c>
      <c r="D9" s="249">
        <f>SUM(B9:C9)</f>
        <v>208.08900634129526</v>
      </c>
      <c r="E9" s="238"/>
      <c r="F9" s="249">
        <f>SUM(F26,F43,F60,F77,F94,F111,F128,F145,F162,F179,F196,F213,F230,F247,F264,F281,F298,F315,F332,F349,F366,F383)</f>
        <v>90.987999730994616</v>
      </c>
      <c r="G9" s="249">
        <f>SUM(G26,G43,G60,G77,G94,G111,G128,G145,G162,G179,G196,G213,G230,G247,G264,G281,G298,G315,G332,G349,G366,G383)</f>
        <v>148.55415642920195</v>
      </c>
      <c r="H9" s="249">
        <f>SUM(F9:G9)</f>
        <v>239.54215616019655</v>
      </c>
      <c r="I9" s="238"/>
      <c r="J9" s="249">
        <f>SUM(J26,J43,J60,J77,J94,J111,J128,J145,J162,J179,J196,J213,J230,J247,J264,J281,J298,J315,J332,J349,J366,J383)</f>
        <v>103.63382730834698</v>
      </c>
      <c r="K9" s="249">
        <f>SUM(K26,K43,K60,K77,K94,K111,K128,K145,K162,K179,K196,K213,K230,K247,K264,K281,K298,K315,K332,K349,K366,K383)</f>
        <v>150.65401188684424</v>
      </c>
      <c r="L9" s="249">
        <f>SUM(J9:K9)</f>
        <v>254.28783919519122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180.80646276986491</v>
      </c>
      <c r="C10" s="249">
        <f t="shared" si="0"/>
        <v>188.46311279224111</v>
      </c>
      <c r="D10" s="249">
        <f t="shared" ref="D10:D17" si="1">SUM(B10:C10)</f>
        <v>369.26957556210601</v>
      </c>
      <c r="E10" s="238"/>
      <c r="F10" s="249">
        <f t="shared" ref="F10:G17" si="2">SUM(F27,F44,F61,F78,F95,F112,F129,F146,F163,F180,F197,F214,F231,F248,F265,F282,F299,F316,F333,F350,F367,F384)</f>
        <v>219.57042910062071</v>
      </c>
      <c r="G10" s="249">
        <f t="shared" si="2"/>
        <v>217.64810227088159</v>
      </c>
      <c r="H10" s="249">
        <f t="shared" ref="H10:H17" si="3">SUM(F10:G10)</f>
        <v>437.21853137150231</v>
      </c>
      <c r="I10" s="238"/>
      <c r="J10" s="249">
        <f t="shared" ref="J10:K17" si="4">SUM(J27,J44,J61,J78,J95,J112,J129,J146,J163,J180,J197,J214,J231,J248,J265,J282,J299,J316,J333,J350,J367,J384)</f>
        <v>253.84204509239143</v>
      </c>
      <c r="K10" s="249">
        <f t="shared" si="4"/>
        <v>266.02916183157248</v>
      </c>
      <c r="L10" s="249">
        <f t="shared" ref="L10:L17" si="5">SUM(J10:K10)</f>
        <v>519.87120692396388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115.52392398528005</v>
      </c>
      <c r="C11" s="249">
        <f t="shared" si="0"/>
        <v>131.21983102951427</v>
      </c>
      <c r="D11" s="249">
        <f t="shared" si="1"/>
        <v>246.74375501479432</v>
      </c>
      <c r="E11" s="238"/>
      <c r="F11" s="249">
        <f t="shared" si="2"/>
        <v>131.72983194229209</v>
      </c>
      <c r="G11" s="249">
        <f t="shared" si="2"/>
        <v>140.59610989238777</v>
      </c>
      <c r="H11" s="249">
        <f t="shared" si="3"/>
        <v>272.32594183467984</v>
      </c>
      <c r="I11" s="238"/>
      <c r="J11" s="249">
        <f t="shared" si="4"/>
        <v>169.42698852005694</v>
      </c>
      <c r="K11" s="249">
        <f t="shared" si="4"/>
        <v>143.97663288554293</v>
      </c>
      <c r="L11" s="249">
        <f t="shared" si="5"/>
        <v>313.40362140559989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164.07288439409783</v>
      </c>
      <c r="C12" s="249">
        <f t="shared" si="0"/>
        <v>42.099605682430848</v>
      </c>
      <c r="D12" s="249">
        <f t="shared" si="1"/>
        <v>206.17249007652867</v>
      </c>
      <c r="E12" s="238"/>
      <c r="F12" s="249">
        <f t="shared" si="2"/>
        <v>157.46767066812018</v>
      </c>
      <c r="G12" s="249">
        <f t="shared" si="2"/>
        <v>44.85192972863608</v>
      </c>
      <c r="H12" s="249">
        <f t="shared" si="3"/>
        <v>202.31960039675624</v>
      </c>
      <c r="I12" s="238"/>
      <c r="J12" s="249">
        <f t="shared" si="4"/>
        <v>137.24656314601631</v>
      </c>
      <c r="K12" s="249">
        <f t="shared" si="4"/>
        <v>51.069927121992471</v>
      </c>
      <c r="L12" s="249">
        <f t="shared" si="5"/>
        <v>188.31649026800878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24.078463313234792</v>
      </c>
      <c r="C13" s="249">
        <f t="shared" si="0"/>
        <v>172.45102918957687</v>
      </c>
      <c r="D13" s="249">
        <f t="shared" si="1"/>
        <v>196.52949250281165</v>
      </c>
      <c r="E13" s="238"/>
      <c r="F13" s="249">
        <f t="shared" si="2"/>
        <v>23.116803362054245</v>
      </c>
      <c r="G13" s="249">
        <f t="shared" si="2"/>
        <v>150.92501443957957</v>
      </c>
      <c r="H13" s="249">
        <f t="shared" si="3"/>
        <v>174.04181780163381</v>
      </c>
      <c r="I13" s="238"/>
      <c r="J13" s="249">
        <f t="shared" si="4"/>
        <v>29.805542464847115</v>
      </c>
      <c r="K13" s="249">
        <f t="shared" si="4"/>
        <v>154.16737244926404</v>
      </c>
      <c r="L13" s="249">
        <f t="shared" si="5"/>
        <v>183.97291491411116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146.7608654045473</v>
      </c>
      <c r="C14" s="249">
        <f t="shared" si="0"/>
        <v>42.201922492184792</v>
      </c>
      <c r="D14" s="249">
        <f t="shared" si="1"/>
        <v>188.9627878967321</v>
      </c>
      <c r="E14" s="238"/>
      <c r="F14" s="249">
        <f t="shared" si="2"/>
        <v>146.34144290558532</v>
      </c>
      <c r="G14" s="249">
        <f t="shared" si="2"/>
        <v>42.653739302306406</v>
      </c>
      <c r="H14" s="249">
        <f t="shared" si="3"/>
        <v>188.99518220789173</v>
      </c>
      <c r="I14" s="238"/>
      <c r="J14" s="249">
        <f t="shared" si="4"/>
        <v>151.17963747001585</v>
      </c>
      <c r="K14" s="249">
        <f t="shared" si="4"/>
        <v>54.808265201868139</v>
      </c>
      <c r="L14" s="249">
        <f t="shared" si="5"/>
        <v>205.987902671884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88.509948227603701</v>
      </c>
      <c r="C15" s="249">
        <f t="shared" si="0"/>
        <v>63.563652726157635</v>
      </c>
      <c r="D15" s="249">
        <f t="shared" si="1"/>
        <v>152.07360095376134</v>
      </c>
      <c r="E15" s="238"/>
      <c r="F15" s="249">
        <f t="shared" si="2"/>
        <v>83.852038868173238</v>
      </c>
      <c r="G15" s="249">
        <f t="shared" si="2"/>
        <v>63.22877277529291</v>
      </c>
      <c r="H15" s="249">
        <f t="shared" si="3"/>
        <v>147.08081164346615</v>
      </c>
      <c r="I15" s="238"/>
      <c r="J15" s="249">
        <f t="shared" si="4"/>
        <v>81.532501040026688</v>
      </c>
      <c r="K15" s="249">
        <f t="shared" si="4"/>
        <v>69.317500684041562</v>
      </c>
      <c r="L15" s="249">
        <f t="shared" si="5"/>
        <v>150.85000172406825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10.807577499005593</v>
      </c>
      <c r="C16" s="249">
        <f t="shared" si="0"/>
        <v>87.399756696443191</v>
      </c>
      <c r="D16" s="249">
        <f t="shared" si="1"/>
        <v>98.20733419544878</v>
      </c>
      <c r="E16" s="238"/>
      <c r="F16" s="249">
        <f t="shared" si="2"/>
        <v>9.2913761709549068</v>
      </c>
      <c r="G16" s="249">
        <f t="shared" si="2"/>
        <v>80.614720474748509</v>
      </c>
      <c r="H16" s="249">
        <f t="shared" si="3"/>
        <v>89.906096645703414</v>
      </c>
      <c r="I16" s="238"/>
      <c r="J16" s="249">
        <f t="shared" si="4"/>
        <v>12.589180899474691</v>
      </c>
      <c r="K16" s="249">
        <f t="shared" si="4"/>
        <v>78.926130883266708</v>
      </c>
      <c r="L16" s="249">
        <f t="shared" si="5"/>
        <v>91.515311782741406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106.31687211378072</v>
      </c>
      <c r="C17" s="249">
        <f t="shared" si="0"/>
        <v>116.63408534274107</v>
      </c>
      <c r="D17" s="249">
        <f t="shared" si="1"/>
        <v>222.95095745652179</v>
      </c>
      <c r="E17" s="238"/>
      <c r="F17" s="249">
        <f t="shared" si="2"/>
        <v>97.662062631712715</v>
      </c>
      <c r="G17" s="249">
        <f t="shared" si="2"/>
        <v>104.46679930645789</v>
      </c>
      <c r="H17" s="249">
        <f t="shared" si="3"/>
        <v>202.12886193817059</v>
      </c>
      <c r="I17" s="238"/>
      <c r="J17" s="249">
        <f t="shared" si="4"/>
        <v>92.772138633250322</v>
      </c>
      <c r="K17" s="249">
        <f t="shared" si="4"/>
        <v>104.05157248118095</v>
      </c>
      <c r="L17" s="249">
        <f t="shared" si="5"/>
        <v>196.82371111443126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909.61057290908605</v>
      </c>
      <c r="C19" s="247">
        <f t="shared" ref="C19:L19" si="6">SUM(C9:C17)</f>
        <v>979.38842709091386</v>
      </c>
      <c r="D19" s="247">
        <f t="shared" si="6"/>
        <v>1888.9989999999998</v>
      </c>
      <c r="E19" s="247"/>
      <c r="F19" s="247">
        <f t="shared" si="6"/>
        <v>960.01965538050808</v>
      </c>
      <c r="G19" s="247">
        <f t="shared" si="6"/>
        <v>993.53934461949268</v>
      </c>
      <c r="H19" s="247">
        <f t="shared" si="6"/>
        <v>1953.5590000000007</v>
      </c>
      <c r="I19" s="247"/>
      <c r="J19" s="247">
        <f t="shared" si="6"/>
        <v>1032.0284245744265</v>
      </c>
      <c r="K19" s="247">
        <f t="shared" si="6"/>
        <v>1073.0005754255735</v>
      </c>
      <c r="L19" s="247">
        <f t="shared" si="6"/>
        <v>2105.029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0.6343765104870861</v>
      </c>
      <c r="C26" s="302">
        <v>1.1321910230461885</v>
      </c>
      <c r="D26" s="302">
        <f>SUM(B26:C26)</f>
        <v>1.7665675335332747</v>
      </c>
      <c r="E26" s="303"/>
      <c r="F26" s="302">
        <v>0.68832743553389764</v>
      </c>
      <c r="G26" s="302">
        <v>1.1017612311683698</v>
      </c>
      <c r="H26" s="302">
        <f>SUM(F26:G26)</f>
        <v>1.7900886667022675</v>
      </c>
      <c r="I26" s="303"/>
      <c r="J26" s="302">
        <v>0.59025271123812273</v>
      </c>
      <c r="K26" s="302">
        <v>1.4247836028663425</v>
      </c>
      <c r="L26" s="302">
        <f>SUM(J26:K26)</f>
        <v>2.0150363141044654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0.73781074666224344</v>
      </c>
      <c r="C27" s="302">
        <v>1.0496818775383157</v>
      </c>
      <c r="D27" s="302">
        <f t="shared" ref="D27:D34" si="7">SUM(B27:C27)</f>
        <v>1.7874926242005591</v>
      </c>
      <c r="E27" s="303"/>
      <c r="F27" s="302">
        <v>0.95090081281832206</v>
      </c>
      <c r="G27" s="302">
        <v>1.1976978624552448</v>
      </c>
      <c r="H27" s="302">
        <f t="shared" ref="H27:H34" si="8">SUM(F27:G27)</f>
        <v>2.1485986752735666</v>
      </c>
      <c r="I27" s="303"/>
      <c r="J27" s="302">
        <v>1.103437623817723</v>
      </c>
      <c r="K27" s="302">
        <v>2.0211976299992984</v>
      </c>
      <c r="L27" s="302">
        <f t="shared" ref="L27:L34" si="9">SUM(J27:K27)</f>
        <v>3.1246352538170212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0.65041080829105591</v>
      </c>
      <c r="C28" s="302">
        <v>0.64461578636643246</v>
      </c>
      <c r="D28" s="302">
        <f t="shared" si="7"/>
        <v>1.2950265946574884</v>
      </c>
      <c r="E28" s="303"/>
      <c r="F28" s="302">
        <v>0.73193330098293496</v>
      </c>
      <c r="G28" s="302">
        <v>0.61921263801529847</v>
      </c>
      <c r="H28" s="302">
        <f t="shared" si="8"/>
        <v>1.3511459389982334</v>
      </c>
      <c r="I28" s="303"/>
      <c r="J28" s="302">
        <v>0.80526845665504176</v>
      </c>
      <c r="K28" s="302">
        <v>0.77988192714426774</v>
      </c>
      <c r="L28" s="302">
        <f t="shared" si="9"/>
        <v>1.5851503837993095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1.5673933253411323</v>
      </c>
      <c r="C29" s="302">
        <v>0.28129007820892449</v>
      </c>
      <c r="D29" s="302">
        <f t="shared" si="7"/>
        <v>1.8486834035500568</v>
      </c>
      <c r="E29" s="303"/>
      <c r="F29" s="302">
        <v>1.4694516920957659</v>
      </c>
      <c r="G29" s="302">
        <v>0.18365041257913592</v>
      </c>
      <c r="H29" s="302">
        <f t="shared" si="8"/>
        <v>1.6531021046749017</v>
      </c>
      <c r="I29" s="303"/>
      <c r="J29" s="302">
        <v>0.90672742065003709</v>
      </c>
      <c r="K29" s="302">
        <v>0.21922727137371539</v>
      </c>
      <c r="L29" s="302">
        <f t="shared" si="9"/>
        <v>1.1259546920237524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3.5016130675577601</v>
      </c>
      <c r="C30" s="302">
        <v>8.0332085232504973</v>
      </c>
      <c r="D30" s="302">
        <f t="shared" si="7"/>
        <v>11.534821590808257</v>
      </c>
      <c r="E30" s="303"/>
      <c r="F30" s="302">
        <v>2.2520768756733833</v>
      </c>
      <c r="G30" s="302">
        <v>6.3168661719162174</v>
      </c>
      <c r="H30" s="302">
        <f t="shared" si="8"/>
        <v>8.5689430475896007</v>
      </c>
      <c r="I30" s="303"/>
      <c r="J30" s="302">
        <v>2.5267013633959179</v>
      </c>
      <c r="K30" s="302">
        <v>6.0755328389279395</v>
      </c>
      <c r="L30" s="302">
        <f t="shared" si="9"/>
        <v>8.6022342023238565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0.68033096990231801</v>
      </c>
      <c r="C31" s="302">
        <v>0.33488613354566055</v>
      </c>
      <c r="D31" s="302">
        <f t="shared" si="7"/>
        <v>1.0152171034479784</v>
      </c>
      <c r="E31" s="303"/>
      <c r="F31" s="302">
        <v>0.59893926617308024</v>
      </c>
      <c r="G31" s="302">
        <v>0.28559645423691526</v>
      </c>
      <c r="H31" s="302">
        <f t="shared" si="8"/>
        <v>0.88453572040999551</v>
      </c>
      <c r="I31" s="303"/>
      <c r="J31" s="302">
        <v>0.50410149246235503</v>
      </c>
      <c r="K31" s="302">
        <v>0.30828001856863918</v>
      </c>
      <c r="L31" s="302">
        <f t="shared" si="9"/>
        <v>0.81238151103099421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0.37288684250713938</v>
      </c>
      <c r="C32" s="302">
        <v>0.33469487522372932</v>
      </c>
      <c r="D32" s="302">
        <f t="shared" si="7"/>
        <v>0.70758171773086875</v>
      </c>
      <c r="E32" s="303"/>
      <c r="F32" s="302">
        <v>0.32993395334154169</v>
      </c>
      <c r="G32" s="302">
        <v>0.21281753818410823</v>
      </c>
      <c r="H32" s="302">
        <f t="shared" si="8"/>
        <v>0.54275149152564994</v>
      </c>
      <c r="I32" s="303"/>
      <c r="J32" s="302">
        <v>0.23347757876099673</v>
      </c>
      <c r="K32" s="302">
        <v>0.26162682794686465</v>
      </c>
      <c r="L32" s="302">
        <f t="shared" si="9"/>
        <v>0.49510440670786138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0.27873048154526436</v>
      </c>
      <c r="C33" s="302">
        <v>0.97683154551313855</v>
      </c>
      <c r="D33" s="302">
        <f t="shared" si="7"/>
        <v>1.2555620270584029</v>
      </c>
      <c r="E33" s="303"/>
      <c r="F33" s="302">
        <v>0.23803764141984216</v>
      </c>
      <c r="G33" s="302">
        <v>0.64665927895757236</v>
      </c>
      <c r="H33" s="302">
        <f t="shared" si="8"/>
        <v>0.88469692037741454</v>
      </c>
      <c r="I33" s="303"/>
      <c r="J33" s="302">
        <v>0.19982858361971045</v>
      </c>
      <c r="K33" s="302">
        <v>0.54614154425494543</v>
      </c>
      <c r="L33" s="302">
        <f t="shared" si="9"/>
        <v>0.74597012787465589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1.1506472059899611</v>
      </c>
      <c r="C34" s="302">
        <v>2.4464001990231217</v>
      </c>
      <c r="D34" s="302">
        <f t="shared" si="7"/>
        <v>3.5970474050130825</v>
      </c>
      <c r="E34" s="303"/>
      <c r="F34" s="302">
        <v>0.86151609114903593</v>
      </c>
      <c r="G34" s="302">
        <v>1.4976213432993373</v>
      </c>
      <c r="H34" s="302">
        <f t="shared" si="8"/>
        <v>2.3591374344483733</v>
      </c>
      <c r="I34" s="303"/>
      <c r="J34" s="302">
        <v>1.2605206058411351</v>
      </c>
      <c r="K34" s="302">
        <v>1.5080125024769431</v>
      </c>
      <c r="L34" s="302">
        <f t="shared" si="9"/>
        <v>2.7685331083180782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9.574199958283959</v>
      </c>
      <c r="C36" s="311">
        <f t="shared" ref="C36:K36" si="10">SUM(C26:C34)</f>
        <v>15.233800041716009</v>
      </c>
      <c r="D36" s="311">
        <f t="shared" si="10"/>
        <v>24.807999999999964</v>
      </c>
      <c r="E36" s="311"/>
      <c r="F36" s="311">
        <f t="shared" si="10"/>
        <v>8.1211170691878038</v>
      </c>
      <c r="G36" s="311">
        <f t="shared" si="10"/>
        <v>12.0618829308122</v>
      </c>
      <c r="H36" s="311">
        <f t="shared" si="10"/>
        <v>20.183000000000003</v>
      </c>
      <c r="I36" s="311"/>
      <c r="J36" s="311">
        <f t="shared" si="10"/>
        <v>8.1303158364410404</v>
      </c>
      <c r="K36" s="311">
        <f t="shared" si="10"/>
        <v>13.144684163558956</v>
      </c>
      <c r="L36" s="311">
        <f>SUM(L26:L34)</f>
        <v>21.274999999999995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1.0086930257389755E-2</v>
      </c>
      <c r="C43" s="302">
        <v>0.19482205738428679</v>
      </c>
      <c r="D43" s="302">
        <f>SUM(B43:C43)</f>
        <v>0.20490898764167653</v>
      </c>
      <c r="E43" s="303"/>
      <c r="F43" s="302">
        <v>1.3156227615554468E-2</v>
      </c>
      <c r="G43" s="302">
        <v>0.24596462018864895</v>
      </c>
      <c r="H43" s="302">
        <f>SUM(F43:G43)</f>
        <v>0.25912084780420341</v>
      </c>
      <c r="I43" s="303"/>
      <c r="J43" s="302">
        <v>9.0186340345816129E-3</v>
      </c>
      <c r="K43" s="302">
        <v>0.17832322449191423</v>
      </c>
      <c r="L43" s="302">
        <f>SUM(J43:K43)</f>
        <v>0.18734185852649585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1.3791954176693114E-2</v>
      </c>
      <c r="C44" s="302">
        <v>0.11430421489729664</v>
      </c>
      <c r="D44" s="302">
        <f t="shared" ref="D44:D51" si="11">SUM(B44:C44)</f>
        <v>0.12809616907398974</v>
      </c>
      <c r="E44" s="303"/>
      <c r="F44" s="302">
        <v>1.9626227132285321E-2</v>
      </c>
      <c r="G44" s="302">
        <v>0.12747001340521977</v>
      </c>
      <c r="H44" s="302">
        <f t="shared" ref="H44:H51" si="12">SUM(F44:G44)</f>
        <v>0.14709624053750509</v>
      </c>
      <c r="I44" s="303"/>
      <c r="J44" s="302">
        <v>1.4540590828890693E-2</v>
      </c>
      <c r="K44" s="302">
        <v>7.2526009513771486E-2</v>
      </c>
      <c r="L44" s="302">
        <f t="shared" ref="L44:L51" si="13">SUM(J44:K44)</f>
        <v>8.7066600342662184E-2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1.6416559382191751E-2</v>
      </c>
      <c r="C45" s="302">
        <v>7.6288169626638883E-2</v>
      </c>
      <c r="D45" s="302">
        <f t="shared" si="11"/>
        <v>9.270472900883063E-2</v>
      </c>
      <c r="E45" s="303"/>
      <c r="F45" s="302">
        <v>2.0042943129418008E-2</v>
      </c>
      <c r="G45" s="302">
        <v>7.7218380191424324E-2</v>
      </c>
      <c r="H45" s="302">
        <f t="shared" si="12"/>
        <v>9.7261323320842336E-2</v>
      </c>
      <c r="I45" s="303"/>
      <c r="J45" s="302">
        <v>1.4227020880718854E-2</v>
      </c>
      <c r="K45" s="302">
        <v>4.7616734998274908E-2</v>
      </c>
      <c r="L45" s="302">
        <f t="shared" si="13"/>
        <v>6.184375587899376E-2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3.4879798882949897E-2</v>
      </c>
      <c r="C46" s="302">
        <v>5.7538683975402211E-2</v>
      </c>
      <c r="D46" s="302">
        <f t="shared" si="11"/>
        <v>9.2418482858352108E-2</v>
      </c>
      <c r="E46" s="303"/>
      <c r="F46" s="302">
        <v>3.4631017694783217E-2</v>
      </c>
      <c r="G46" s="302">
        <v>5.4183013062711539E-2</v>
      </c>
      <c r="H46" s="302">
        <f t="shared" si="12"/>
        <v>8.881403075749475E-2</v>
      </c>
      <c r="I46" s="303"/>
      <c r="J46" s="302">
        <v>1.7555459704618324E-2</v>
      </c>
      <c r="K46" s="302">
        <v>4.6296517094917847E-2</v>
      </c>
      <c r="L46" s="302">
        <f t="shared" si="13"/>
        <v>6.3851976799536164E-2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2.756074506026988E-3</v>
      </c>
      <c r="C47" s="302">
        <v>0.20762979985260541</v>
      </c>
      <c r="D47" s="302">
        <f t="shared" si="11"/>
        <v>0.2103858743586324</v>
      </c>
      <c r="E47" s="303"/>
      <c r="F47" s="302">
        <v>2.5472760286195288E-3</v>
      </c>
      <c r="G47" s="302">
        <v>0.16574212469519695</v>
      </c>
      <c r="H47" s="302">
        <f>SUM(F47:G47)</f>
        <v>0.16828940072381648</v>
      </c>
      <c r="I47" s="303"/>
      <c r="J47" s="302">
        <v>2.1213754234807856E-3</v>
      </c>
      <c r="K47" s="302">
        <v>7.3236103700893507E-2</v>
      </c>
      <c r="L47" s="302">
        <f t="shared" si="13"/>
        <v>7.5357479124374294E-2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7.0135061538260553E-3</v>
      </c>
      <c r="C48" s="302">
        <v>1.3835722144423105E-2</v>
      </c>
      <c r="D48" s="302">
        <f t="shared" si="11"/>
        <v>2.0849228298249159E-2</v>
      </c>
      <c r="E48" s="303"/>
      <c r="F48" s="302">
        <v>6.951566634279622E-3</v>
      </c>
      <c r="G48" s="302">
        <v>7.3530966908139823E-3</v>
      </c>
      <c r="H48" s="302">
        <f t="shared" si="12"/>
        <v>1.4304663325093604E-2</v>
      </c>
      <c r="I48" s="303"/>
      <c r="J48" s="302">
        <v>4.1532571462677423E-3</v>
      </c>
      <c r="K48" s="302">
        <v>5.9687528157460956E-3</v>
      </c>
      <c r="L48" s="302">
        <f t="shared" si="13"/>
        <v>1.0122009962013838E-2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1.1911718223393557E-2</v>
      </c>
      <c r="C49" s="302">
        <v>2.9006103021149216E-2</v>
      </c>
      <c r="D49" s="302">
        <f t="shared" si="11"/>
        <v>4.0917821244542775E-2</v>
      </c>
      <c r="E49" s="303"/>
      <c r="F49" s="302">
        <v>1.0824169243671786E-2</v>
      </c>
      <c r="G49" s="302">
        <v>1.8333602760642605E-2</v>
      </c>
      <c r="H49" s="302">
        <f t="shared" si="12"/>
        <v>2.9157772004314391E-2</v>
      </c>
      <c r="I49" s="303"/>
      <c r="J49" s="302">
        <v>6.0963877506129954E-3</v>
      </c>
      <c r="K49" s="302">
        <v>1.5549732567467065E-2</v>
      </c>
      <c r="L49" s="302">
        <f t="shared" si="13"/>
        <v>2.164612031808006E-2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1.9423378122184116E-3</v>
      </c>
      <c r="C50" s="302">
        <v>0.19385347985936788</v>
      </c>
      <c r="D50" s="302">
        <f t="shared" si="11"/>
        <v>0.1957958176715863</v>
      </c>
      <c r="E50" s="303"/>
      <c r="F50" s="302">
        <v>1.5158999759414778E-3</v>
      </c>
      <c r="G50" s="302">
        <v>0.17867058218006504</v>
      </c>
      <c r="H50" s="302">
        <f t="shared" si="12"/>
        <v>0.18018648215600652</v>
      </c>
      <c r="I50" s="303"/>
      <c r="J50" s="302">
        <v>1.3299584395974056E-3</v>
      </c>
      <c r="K50" s="302">
        <v>0.14169121604310664</v>
      </c>
      <c r="L50" s="302">
        <f t="shared" si="13"/>
        <v>0.14302117448270404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1.0175180645687917E-2</v>
      </c>
      <c r="C51" s="302">
        <v>3.3747709198450951E-2</v>
      </c>
      <c r="D51" s="302">
        <f t="shared" si="11"/>
        <v>4.392288984413887E-2</v>
      </c>
      <c r="E51" s="303"/>
      <c r="F51" s="302">
        <v>8.295431620840614E-3</v>
      </c>
      <c r="G51" s="302">
        <v>2.5473807749881644E-2</v>
      </c>
      <c r="H51" s="302">
        <f t="shared" si="12"/>
        <v>3.3769239370722258E-2</v>
      </c>
      <c r="I51" s="303"/>
      <c r="J51" s="302">
        <v>9.7856986308038577E-3</v>
      </c>
      <c r="K51" s="302">
        <v>1.996332593433698E-2</v>
      </c>
      <c r="L51" s="302">
        <f t="shared" si="13"/>
        <v>2.9749024565140836E-2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0.10897406004037742</v>
      </c>
      <c r="C53" s="311">
        <f t="shared" ref="C53:L53" si="14">SUM(C43:C51)</f>
        <v>0.92102593995962101</v>
      </c>
      <c r="D53" s="311">
        <f t="shared" si="14"/>
        <v>1.0299999999999987</v>
      </c>
      <c r="E53" s="311"/>
      <c r="F53" s="311">
        <f t="shared" si="14"/>
        <v>0.11759075907539404</v>
      </c>
      <c r="G53" s="311">
        <f t="shared" si="14"/>
        <v>0.90040924092460484</v>
      </c>
      <c r="H53" s="311">
        <f t="shared" si="14"/>
        <v>1.0179999999999987</v>
      </c>
      <c r="I53" s="311"/>
      <c r="J53" s="311">
        <f t="shared" si="14"/>
        <v>7.8828382839572275E-2</v>
      </c>
      <c r="K53" s="311">
        <f t="shared" si="14"/>
        <v>0.60117161716042877</v>
      </c>
      <c r="L53" s="311">
        <f t="shared" si="14"/>
        <v>0.68000000000000105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0.53501547261136373</v>
      </c>
      <c r="C60" s="302">
        <v>0.73130910075345779</v>
      </c>
      <c r="D60" s="302">
        <f>SUM(B60:C60)</f>
        <v>1.2663245733648214</v>
      </c>
      <c r="E60" s="303"/>
      <c r="F60" s="302">
        <v>0.67748456937349122</v>
      </c>
      <c r="G60" s="302">
        <v>1.0052004097652731</v>
      </c>
      <c r="H60" s="302">
        <f>SUM(F60:G60)</f>
        <v>1.6826849791387644</v>
      </c>
      <c r="I60" s="303"/>
      <c r="J60" s="302">
        <v>0.80729729740940459</v>
      </c>
      <c r="K60" s="302">
        <v>1.1025142189053132</v>
      </c>
      <c r="L60" s="302">
        <f>SUM(J60:K60)</f>
        <v>1.9098115163147178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0.44204255629064737</v>
      </c>
      <c r="C61" s="302">
        <v>0.55654388950767653</v>
      </c>
      <c r="D61" s="302">
        <f t="shared" ref="D61:D68" si="15">SUM(B61:C61)</f>
        <v>0.9985864457983239</v>
      </c>
      <c r="E61" s="303"/>
      <c r="F61" s="302">
        <v>0.64120331050502544</v>
      </c>
      <c r="G61" s="302">
        <v>0.86685416502280377</v>
      </c>
      <c r="H61" s="302">
        <f t="shared" ref="H61:H68" si="16">SUM(F61:G61)</f>
        <v>1.5080574755278291</v>
      </c>
      <c r="I61" s="303"/>
      <c r="J61" s="302">
        <v>0.93409776318842863</v>
      </c>
      <c r="K61" s="302">
        <v>1.4137477556636158</v>
      </c>
      <c r="L61" s="302">
        <f t="shared" ref="L61:L68" si="17">SUM(J61:K61)</f>
        <v>2.3478455188520444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0.70027787653960749</v>
      </c>
      <c r="C62" s="302">
        <v>0.61775910096493591</v>
      </c>
      <c r="D62" s="302">
        <f t="shared" si="15"/>
        <v>1.3180369775045433</v>
      </c>
      <c r="E62" s="303"/>
      <c r="F62" s="302">
        <v>0.91252172806961318</v>
      </c>
      <c r="G62" s="302">
        <v>0.88308778221685746</v>
      </c>
      <c r="H62" s="302">
        <f t="shared" si="16"/>
        <v>1.7956095102864706</v>
      </c>
      <c r="I62" s="303"/>
      <c r="J62" s="302">
        <v>1.2416652465169629</v>
      </c>
      <c r="K62" s="302">
        <v>1.041171637211975</v>
      </c>
      <c r="L62" s="302">
        <f t="shared" si="17"/>
        <v>2.2828368837289377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0.72781485291101877</v>
      </c>
      <c r="C63" s="302">
        <v>0.37426737130442173</v>
      </c>
      <c r="D63" s="302">
        <f t="shared" si="15"/>
        <v>1.1020822242154404</v>
      </c>
      <c r="E63" s="303"/>
      <c r="F63" s="302">
        <v>0.8429876601469809</v>
      </c>
      <c r="G63" s="302">
        <v>0.49363334323395958</v>
      </c>
      <c r="H63" s="302">
        <f t="shared" si="16"/>
        <v>1.3366210033809405</v>
      </c>
      <c r="I63" s="303"/>
      <c r="J63" s="302">
        <v>0.83048060171625659</v>
      </c>
      <c r="K63" s="302">
        <v>0.64929954750428065</v>
      </c>
      <c r="L63" s="302">
        <f t="shared" si="17"/>
        <v>1.4797801492205371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0.46112274083825028</v>
      </c>
      <c r="C64" s="302">
        <v>1.0235163736362269</v>
      </c>
      <c r="D64" s="302">
        <f t="shared" si="15"/>
        <v>1.4846391144744773</v>
      </c>
      <c r="E64" s="303"/>
      <c r="F64" s="302">
        <v>0.37448893428598951</v>
      </c>
      <c r="G64" s="302">
        <v>0.90659823273244278</v>
      </c>
      <c r="H64" s="302">
        <f t="shared" si="16"/>
        <v>1.2810871670184323</v>
      </c>
      <c r="I64" s="303"/>
      <c r="J64" s="302">
        <v>0.24924892717915964</v>
      </c>
      <c r="K64" s="302">
        <v>0.99666195589679074</v>
      </c>
      <c r="L64" s="302">
        <f t="shared" si="17"/>
        <v>1.2459108830759504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8.6366659875537308E-2</v>
      </c>
      <c r="C65" s="302">
        <v>4.781250713793618E-2</v>
      </c>
      <c r="D65" s="302">
        <f t="shared" si="15"/>
        <v>0.13417916701347349</v>
      </c>
      <c r="E65" s="303"/>
      <c r="F65" s="302">
        <v>0.11364660322595306</v>
      </c>
      <c r="G65" s="302">
        <v>6.7074972998818996E-2</v>
      </c>
      <c r="H65" s="302">
        <f t="shared" si="16"/>
        <v>0.18072157622477206</v>
      </c>
      <c r="I65" s="303"/>
      <c r="J65" s="302">
        <v>0.11442581404467708</v>
      </c>
      <c r="K65" s="302">
        <v>8.0272955384528069E-2</v>
      </c>
      <c r="L65" s="302">
        <f t="shared" si="17"/>
        <v>0.19469876942920517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0.30105786147500196</v>
      </c>
      <c r="C66" s="302">
        <v>0.32987201452495551</v>
      </c>
      <c r="D66" s="302">
        <f t="shared" si="15"/>
        <v>0.63092987599995753</v>
      </c>
      <c r="E66" s="303"/>
      <c r="F66" s="302">
        <v>0.4047045140730321</v>
      </c>
      <c r="G66" s="302">
        <v>0.40234615434943466</v>
      </c>
      <c r="H66" s="302">
        <f t="shared" si="16"/>
        <v>0.80705066842246675</v>
      </c>
      <c r="I66" s="303"/>
      <c r="J66" s="302">
        <v>0.41926870225968266</v>
      </c>
      <c r="K66" s="302">
        <v>0.56107694404618791</v>
      </c>
      <c r="L66" s="302">
        <f t="shared" si="17"/>
        <v>0.98034564630587062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0.26029552080658019</v>
      </c>
      <c r="C67" s="302">
        <v>1.8564840315267717</v>
      </c>
      <c r="D67" s="302">
        <f t="shared" si="15"/>
        <v>2.1167795523333517</v>
      </c>
      <c r="E67" s="303"/>
      <c r="F67" s="302">
        <v>0.26155717064897843</v>
      </c>
      <c r="G67" s="302">
        <v>1.7912219867831787</v>
      </c>
      <c r="H67" s="302">
        <f t="shared" si="16"/>
        <v>2.0527791574321572</v>
      </c>
      <c r="I67" s="303"/>
      <c r="J67" s="302">
        <v>0.47443365367876261</v>
      </c>
      <c r="K67" s="302">
        <v>1.7219443813527169</v>
      </c>
      <c r="L67" s="302">
        <f t="shared" si="17"/>
        <v>2.1963780350314797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0.67607313851139295</v>
      </c>
      <c r="C68" s="302">
        <v>0.83536893078421237</v>
      </c>
      <c r="D68" s="302">
        <f t="shared" si="15"/>
        <v>1.5114420692956054</v>
      </c>
      <c r="E68" s="303"/>
      <c r="F68" s="302">
        <v>0.70806889834189268</v>
      </c>
      <c r="G68" s="302">
        <v>0.80431956422628836</v>
      </c>
      <c r="H68" s="302">
        <f t="shared" si="16"/>
        <v>1.5123884625681812</v>
      </c>
      <c r="I68" s="303"/>
      <c r="J68" s="302">
        <v>1.3126534226389004</v>
      </c>
      <c r="K68" s="302">
        <v>0.94473917540233787</v>
      </c>
      <c r="L68" s="302">
        <f t="shared" si="17"/>
        <v>2.2573925980412382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4.1900666798594006</v>
      </c>
      <c r="C70" s="311">
        <f t="shared" ref="C70:L70" si="18">SUM(C60:C68)</f>
        <v>6.3729333201405947</v>
      </c>
      <c r="D70" s="311">
        <f t="shared" si="18"/>
        <v>10.562999999999995</v>
      </c>
      <c r="E70" s="311"/>
      <c r="F70" s="311">
        <f t="shared" si="18"/>
        <v>4.9366633886709561</v>
      </c>
      <c r="G70" s="311">
        <f t="shared" si="18"/>
        <v>7.2203366113290572</v>
      </c>
      <c r="H70" s="311">
        <f t="shared" si="18"/>
        <v>12.157000000000014</v>
      </c>
      <c r="I70" s="311"/>
      <c r="J70" s="311">
        <f t="shared" si="18"/>
        <v>6.3835714286322354</v>
      </c>
      <c r="K70" s="311">
        <f t="shared" si="18"/>
        <v>8.5114285713677447</v>
      </c>
      <c r="L70" s="311">
        <f t="shared" si="18"/>
        <v>14.894999999999982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0.74244116288349993</v>
      </c>
      <c r="C77" s="302">
        <v>3.7459743950574529</v>
      </c>
      <c r="D77" s="302">
        <f>SUM(B77:C77)</f>
        <v>4.4884155579409528</v>
      </c>
      <c r="E77" s="303"/>
      <c r="F77" s="302">
        <v>0.93071131728093459</v>
      </c>
      <c r="G77" s="302">
        <v>3.8568548540462761</v>
      </c>
      <c r="H77" s="302">
        <f>SUM(F77:G77)</f>
        <v>4.7875661713272111</v>
      </c>
      <c r="I77" s="303"/>
      <c r="J77" s="302">
        <v>0.69726234618370286</v>
      </c>
      <c r="K77" s="302">
        <v>2.7675654496687963</v>
      </c>
      <c r="L77" s="302">
        <f>SUM(J77:K77)</f>
        <v>3.4648277958524991</v>
      </c>
      <c r="M77" s="236"/>
      <c r="N77" s="236"/>
    </row>
    <row r="78" spans="1:14" x14ac:dyDescent="0.2">
      <c r="A78" s="237" t="str">
        <f>name!E$5</f>
        <v>Professional occupations</v>
      </c>
      <c r="B78" s="302">
        <v>1.017355447758445</v>
      </c>
      <c r="C78" s="302">
        <v>5.0751225068278503</v>
      </c>
      <c r="D78" s="302">
        <f t="shared" ref="D78:D85" si="19">SUM(B78:C78)</f>
        <v>6.092477954586295</v>
      </c>
      <c r="E78" s="303"/>
      <c r="F78" s="302">
        <v>1.3230823709064294</v>
      </c>
      <c r="G78" s="302">
        <v>6.0203068458137459</v>
      </c>
      <c r="H78" s="302">
        <f t="shared" ref="H78:H85" si="20">SUM(F78:G78)</f>
        <v>7.3433892167201753</v>
      </c>
      <c r="I78" s="303"/>
      <c r="J78" s="302">
        <v>1.0155193546898671</v>
      </c>
      <c r="K78" s="302">
        <v>5.6466552196902455</v>
      </c>
      <c r="L78" s="302">
        <f t="shared" ref="L78:L85" si="21">SUM(J78:K78)</f>
        <v>6.6621745743801126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1.0379942712193162</v>
      </c>
      <c r="C79" s="302">
        <v>2.8879650398112622</v>
      </c>
      <c r="D79" s="302">
        <f t="shared" si="19"/>
        <v>3.9259593110305784</v>
      </c>
      <c r="E79" s="303"/>
      <c r="F79" s="302">
        <v>1.1533914769700537</v>
      </c>
      <c r="G79" s="302">
        <v>3.1659497388272766</v>
      </c>
      <c r="H79" s="302">
        <f t="shared" si="20"/>
        <v>4.3193412157973299</v>
      </c>
      <c r="I79" s="303"/>
      <c r="J79" s="302">
        <v>0.89124241000562343</v>
      </c>
      <c r="K79" s="302">
        <v>2.2718122235842357</v>
      </c>
      <c r="L79" s="302">
        <f t="shared" si="21"/>
        <v>3.1630546335898591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1.4933522997702278</v>
      </c>
      <c r="C80" s="302">
        <v>0.55195712388236096</v>
      </c>
      <c r="D80" s="302">
        <f t="shared" si="19"/>
        <v>2.0453094236525886</v>
      </c>
      <c r="E80" s="303"/>
      <c r="F80" s="302">
        <v>1.409783083909163</v>
      </c>
      <c r="G80" s="302">
        <v>0.56797246131257939</v>
      </c>
      <c r="H80" s="302">
        <f t="shared" si="20"/>
        <v>1.9777555452217424</v>
      </c>
      <c r="I80" s="303"/>
      <c r="J80" s="302">
        <v>0.84082299662952598</v>
      </c>
      <c r="K80" s="302">
        <v>0.56806575703357087</v>
      </c>
      <c r="L80" s="302">
        <f t="shared" si="21"/>
        <v>1.408888753663097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0.21164557174993559</v>
      </c>
      <c r="C81" s="302">
        <v>3.9760567202139847</v>
      </c>
      <c r="D81" s="302">
        <f t="shared" si="19"/>
        <v>4.1877022919639204</v>
      </c>
      <c r="E81" s="303"/>
      <c r="F81" s="302">
        <v>0.22075361569009372</v>
      </c>
      <c r="G81" s="302">
        <v>2.8334477438419343</v>
      </c>
      <c r="H81" s="302">
        <f t="shared" si="20"/>
        <v>3.0542013595320281</v>
      </c>
      <c r="I81" s="303"/>
      <c r="J81" s="302">
        <v>0.2102441320331892</v>
      </c>
      <c r="K81" s="302">
        <v>1.791560009075517</v>
      </c>
      <c r="L81" s="302">
        <f t="shared" si="21"/>
        <v>2.0018041411087064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0.40965822326841494</v>
      </c>
      <c r="C82" s="302">
        <v>8.0998389820000766E-2</v>
      </c>
      <c r="D82" s="302">
        <f t="shared" si="19"/>
        <v>0.49065661308841568</v>
      </c>
      <c r="E82" s="303"/>
      <c r="F82" s="302">
        <v>0.34057319210341808</v>
      </c>
      <c r="G82" s="302">
        <v>7.9249595855113986E-2</v>
      </c>
      <c r="H82" s="302">
        <f t="shared" si="20"/>
        <v>0.41982278795853206</v>
      </c>
      <c r="I82" s="303"/>
      <c r="J82" s="302">
        <v>0.24234343569423425</v>
      </c>
      <c r="K82" s="302">
        <v>6.5532012145678137E-2</v>
      </c>
      <c r="L82" s="302">
        <f t="shared" si="21"/>
        <v>0.30787544783991239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0.34175073660016014</v>
      </c>
      <c r="C83" s="302">
        <v>0.45081057537166203</v>
      </c>
      <c r="D83" s="302">
        <f t="shared" si="19"/>
        <v>0.79256131197182222</v>
      </c>
      <c r="E83" s="303"/>
      <c r="F83" s="302">
        <v>0.32995988275546367</v>
      </c>
      <c r="G83" s="302">
        <v>0.40190795319628753</v>
      </c>
      <c r="H83" s="302">
        <f t="shared" si="20"/>
        <v>0.7318678359517512</v>
      </c>
      <c r="I83" s="303"/>
      <c r="J83" s="302">
        <v>0.2168635511485677</v>
      </c>
      <c r="K83" s="302">
        <v>0.37638250280283581</v>
      </c>
      <c r="L83" s="302">
        <f t="shared" si="21"/>
        <v>0.59324605395140351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0.43493787207558621</v>
      </c>
      <c r="C84" s="302">
        <v>1.2853186783744968</v>
      </c>
      <c r="D84" s="302">
        <f t="shared" si="19"/>
        <v>1.7202565504500829</v>
      </c>
      <c r="E84" s="303"/>
      <c r="F84" s="302">
        <v>0.34645893740519773</v>
      </c>
      <c r="G84" s="302">
        <v>0.89468645588828699</v>
      </c>
      <c r="H84" s="302">
        <f t="shared" si="20"/>
        <v>1.2411453932934848</v>
      </c>
      <c r="I84" s="303"/>
      <c r="J84" s="302">
        <v>0.20356185360788487</v>
      </c>
      <c r="K84" s="302">
        <v>0.5950017847272332</v>
      </c>
      <c r="L84" s="302">
        <f t="shared" si="21"/>
        <v>0.79856363833511801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0.25657247552680645</v>
      </c>
      <c r="C85" s="302">
        <v>0.64208850978853416</v>
      </c>
      <c r="D85" s="302">
        <f t="shared" si="19"/>
        <v>0.89866098531534067</v>
      </c>
      <c r="E85" s="303"/>
      <c r="F85" s="302">
        <v>0.19602000437014375</v>
      </c>
      <c r="G85" s="302">
        <v>0.43589046982762952</v>
      </c>
      <c r="H85" s="302">
        <f t="shared" si="20"/>
        <v>0.63191047419777324</v>
      </c>
      <c r="I85" s="303"/>
      <c r="J85" s="302">
        <v>0.24649057147900874</v>
      </c>
      <c r="K85" s="302">
        <v>0.34207438980025462</v>
      </c>
      <c r="L85" s="302">
        <f t="shared" si="21"/>
        <v>0.58856496127926339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5.9457080608523922</v>
      </c>
      <c r="C87" s="311">
        <f t="shared" ref="C87:D87" si="22">SUM(C77:C85)</f>
        <v>18.696291939147603</v>
      </c>
      <c r="D87" s="311">
        <f t="shared" si="22"/>
        <v>24.641999999999999</v>
      </c>
      <c r="E87" s="311"/>
      <c r="F87" s="311">
        <f t="shared" ref="F87:H87" si="23">SUM(F77:F85)</f>
        <v>6.2507338813908992</v>
      </c>
      <c r="G87" s="311">
        <f t="shared" si="23"/>
        <v>18.256266118609126</v>
      </c>
      <c r="H87" s="311">
        <f t="shared" si="23"/>
        <v>24.50700000000003</v>
      </c>
      <c r="I87" s="311"/>
      <c r="J87" s="311">
        <f t="shared" ref="J87:L87" si="24">SUM(J77:J85)</f>
        <v>4.5643506514716039</v>
      </c>
      <c r="K87" s="311">
        <f t="shared" si="24"/>
        <v>14.424649348528366</v>
      </c>
      <c r="L87" s="311">
        <f t="shared" si="24"/>
        <v>18.988999999999972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2.3759254622906547</v>
      </c>
      <c r="C94" s="302">
        <v>10.154901648874295</v>
      </c>
      <c r="D94" s="302">
        <f>SUM(B94:C94)</f>
        <v>12.53082711116495</v>
      </c>
      <c r="E94" s="303"/>
      <c r="F94" s="302">
        <v>2.9611621340226675</v>
      </c>
      <c r="G94" s="302">
        <v>10.936615947697472</v>
      </c>
      <c r="H94" s="302">
        <f>SUM(F94:G94)</f>
        <v>13.897778081720141</v>
      </c>
      <c r="I94" s="303"/>
      <c r="J94" s="302">
        <v>2.4809829165418331</v>
      </c>
      <c r="K94" s="302">
        <v>8.6184620413588711</v>
      </c>
      <c r="L94" s="302">
        <f>SUM(J94:K94)</f>
        <v>11.099444957900705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2.8596713967885306</v>
      </c>
      <c r="C95" s="302">
        <v>11.606983462834577</v>
      </c>
      <c r="D95" s="302">
        <f t="shared" ref="D95:D102" si="25">SUM(B95:C95)</f>
        <v>14.466654859623109</v>
      </c>
      <c r="E95" s="303"/>
      <c r="F95" s="302">
        <v>3.591936615542906</v>
      </c>
      <c r="G95" s="302">
        <v>14.198208764119277</v>
      </c>
      <c r="H95" s="302">
        <f t="shared" ref="H95:H102" si="26">SUM(F95:G95)</f>
        <v>17.790145379662185</v>
      </c>
      <c r="I95" s="303"/>
      <c r="J95" s="302">
        <v>3.4501562862778861</v>
      </c>
      <c r="K95" s="302">
        <v>14.14814272270784</v>
      </c>
      <c r="L95" s="302">
        <f t="shared" ref="L95:L102" si="27">SUM(J95:K95)</f>
        <v>17.598299008985727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3.4484599699201168</v>
      </c>
      <c r="C96" s="302">
        <v>8.4340861235757547</v>
      </c>
      <c r="D96" s="302">
        <f t="shared" si="25"/>
        <v>11.882546093495872</v>
      </c>
      <c r="E96" s="303"/>
      <c r="F96" s="302">
        <v>3.5086826292459374</v>
      </c>
      <c r="G96" s="302">
        <v>9.1538116259363171</v>
      </c>
      <c r="H96" s="302">
        <f t="shared" si="26"/>
        <v>12.662494255182255</v>
      </c>
      <c r="I96" s="303"/>
      <c r="J96" s="302">
        <v>3.0202880405589783</v>
      </c>
      <c r="K96" s="302">
        <v>7.4826136062167645</v>
      </c>
      <c r="L96" s="302">
        <f t="shared" si="27"/>
        <v>10.502901646775744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4.5146033989025867</v>
      </c>
      <c r="C97" s="302">
        <v>2.083156864555884</v>
      </c>
      <c r="D97" s="302">
        <f t="shared" si="25"/>
        <v>6.5977602634584702</v>
      </c>
      <c r="E97" s="303"/>
      <c r="F97" s="302">
        <v>4.5632416483571188</v>
      </c>
      <c r="G97" s="302">
        <v>2.4040623513889119</v>
      </c>
      <c r="H97" s="302">
        <f t="shared" si="26"/>
        <v>6.9673039997460311</v>
      </c>
      <c r="I97" s="303"/>
      <c r="J97" s="302">
        <v>3.0205706869798421</v>
      </c>
      <c r="K97" s="302">
        <v>2.3277983644665707</v>
      </c>
      <c r="L97" s="302">
        <f t="shared" si="27"/>
        <v>5.3483690514464133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1.4848321302343637</v>
      </c>
      <c r="C98" s="302">
        <v>15.895697088816444</v>
      </c>
      <c r="D98" s="302">
        <f t="shared" si="25"/>
        <v>17.380529219050807</v>
      </c>
      <c r="E98" s="303"/>
      <c r="F98" s="302">
        <v>1.3097129337649498</v>
      </c>
      <c r="G98" s="302">
        <v>12.641780999663773</v>
      </c>
      <c r="H98" s="302">
        <f t="shared" si="26"/>
        <v>13.951493933428722</v>
      </c>
      <c r="I98" s="303"/>
      <c r="J98" s="302">
        <v>1.3449782390776464</v>
      </c>
      <c r="K98" s="302">
        <v>8.7718670915264525</v>
      </c>
      <c r="L98" s="302">
        <f t="shared" si="27"/>
        <v>10.116845330604098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0.55395882745905578</v>
      </c>
      <c r="C99" s="302">
        <v>0.57536638611704172</v>
      </c>
      <c r="D99" s="302">
        <f t="shared" si="25"/>
        <v>1.1293252135760974</v>
      </c>
      <c r="E99" s="303"/>
      <c r="F99" s="302">
        <v>0.61121542639385529</v>
      </c>
      <c r="G99" s="302">
        <v>0.64215972121726861</v>
      </c>
      <c r="H99" s="302">
        <f t="shared" si="26"/>
        <v>1.2533751476111239</v>
      </c>
      <c r="I99" s="303"/>
      <c r="J99" s="302">
        <v>0.45655755201110265</v>
      </c>
      <c r="K99" s="302">
        <v>0.69944842016052899</v>
      </c>
      <c r="L99" s="302">
        <f t="shared" si="27"/>
        <v>1.1560059721716316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1.2098673806123708</v>
      </c>
      <c r="C100" s="302">
        <v>1.3924401724647442</v>
      </c>
      <c r="D100" s="302">
        <f t="shared" si="25"/>
        <v>2.6023075530771149</v>
      </c>
      <c r="E100" s="303"/>
      <c r="F100" s="302">
        <v>1.1483100823524388</v>
      </c>
      <c r="G100" s="302">
        <v>1.3648635414013366</v>
      </c>
      <c r="H100" s="302">
        <f t="shared" si="26"/>
        <v>2.5131736237537754</v>
      </c>
      <c r="I100" s="303"/>
      <c r="J100" s="302">
        <v>0.92886542893357704</v>
      </c>
      <c r="K100" s="302">
        <v>1.2894953851484108</v>
      </c>
      <c r="L100" s="302">
        <f t="shared" si="27"/>
        <v>2.2183608140819877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1.474114989270642</v>
      </c>
      <c r="C101" s="302">
        <v>7.9811986920354681</v>
      </c>
      <c r="D101" s="302">
        <f t="shared" si="25"/>
        <v>9.4553136813061105</v>
      </c>
      <c r="E101" s="303"/>
      <c r="F101" s="302">
        <v>1.2251698576438661</v>
      </c>
      <c r="G101" s="302">
        <v>7.0481976820135168</v>
      </c>
      <c r="H101" s="302">
        <f t="shared" si="26"/>
        <v>8.2733675396573823</v>
      </c>
      <c r="I101" s="303"/>
      <c r="J101" s="302">
        <v>0.99951416287307915</v>
      </c>
      <c r="K101" s="302">
        <v>5.0839790575600956</v>
      </c>
      <c r="L101" s="302">
        <f t="shared" si="27"/>
        <v>6.0834932204331746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1.5292646773620482</v>
      </c>
      <c r="C102" s="302">
        <v>3.1674713278854423</v>
      </c>
      <c r="D102" s="302">
        <f t="shared" si="25"/>
        <v>4.6967360052474909</v>
      </c>
      <c r="E102" s="303"/>
      <c r="F102" s="302">
        <v>1.0593226356291938</v>
      </c>
      <c r="G102" s="302">
        <v>2.6805454036092411</v>
      </c>
      <c r="H102" s="302">
        <f t="shared" si="26"/>
        <v>3.7398680392384351</v>
      </c>
      <c r="I102" s="303"/>
      <c r="J102" s="302">
        <v>1.3578375704490155</v>
      </c>
      <c r="K102" s="302">
        <v>2.1204424271515285</v>
      </c>
      <c r="L102" s="302">
        <f t="shared" si="27"/>
        <v>3.4782799976005441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19.450698232840367</v>
      </c>
      <c r="C104" s="311">
        <f t="shared" ref="C104:D104" si="28">SUM(C94:C102)</f>
        <v>61.291301767159652</v>
      </c>
      <c r="D104" s="311">
        <f t="shared" si="28"/>
        <v>80.742000000000019</v>
      </c>
      <c r="E104" s="311"/>
      <c r="F104" s="311">
        <f t="shared" ref="F104:H104" si="29">SUM(F94:F102)</f>
        <v>19.978753962952933</v>
      </c>
      <c r="G104" s="311">
        <f t="shared" si="29"/>
        <v>61.070246037047106</v>
      </c>
      <c r="H104" s="311">
        <f t="shared" si="29"/>
        <v>81.049000000000035</v>
      </c>
      <c r="I104" s="311"/>
      <c r="J104" s="311">
        <f t="shared" ref="J104:L104" si="30">SUM(J94:J102)</f>
        <v>17.059750883702961</v>
      </c>
      <c r="K104" s="311">
        <f t="shared" si="30"/>
        <v>50.542249116297072</v>
      </c>
      <c r="L104" s="311">
        <f t="shared" si="30"/>
        <v>67.602000000000018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8.4086790057267921E-2</v>
      </c>
      <c r="C111" s="302">
        <v>0.35750214127631613</v>
      </c>
      <c r="D111" s="302">
        <f>SUM(B111:C111)</f>
        <v>0.44158893133358407</v>
      </c>
      <c r="E111" s="303"/>
      <c r="F111" s="302">
        <v>0.20967683742111146</v>
      </c>
      <c r="G111" s="302">
        <v>0.48720588642468216</v>
      </c>
      <c r="H111" s="302">
        <f>SUM(F111:G111)</f>
        <v>0.69688272384579364</v>
      </c>
      <c r="I111" s="303"/>
      <c r="J111" s="302">
        <v>0.17356044510493099</v>
      </c>
      <c r="K111" s="302">
        <v>0.4397732777521311</v>
      </c>
      <c r="L111" s="302">
        <f>SUM(J111:K111)</f>
        <v>0.61333372285706211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0.11976913251806667</v>
      </c>
      <c r="C112" s="302">
        <v>0.66999459695479224</v>
      </c>
      <c r="D112" s="302">
        <f t="shared" ref="D112:D119" si="31">SUM(B112:C112)</f>
        <v>0.78976372947285889</v>
      </c>
      <c r="E112" s="303"/>
      <c r="F112" s="302">
        <v>0.29407565262540764</v>
      </c>
      <c r="G112" s="302">
        <v>1.0680636087037569</v>
      </c>
      <c r="H112" s="302">
        <f t="shared" ref="H112:H119" si="32">SUM(F112:G112)</f>
        <v>1.3621392613291645</v>
      </c>
      <c r="I112" s="303"/>
      <c r="J112" s="302">
        <v>0.31522259497472704</v>
      </c>
      <c r="K112" s="302">
        <v>1.2878030538407694</v>
      </c>
      <c r="L112" s="302">
        <f t="shared" ref="L112:L119" si="33">SUM(J112:K112)</f>
        <v>1.6030256488154966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0.11888452722237779</v>
      </c>
      <c r="C113" s="302">
        <v>0.37735378039523754</v>
      </c>
      <c r="D113" s="302">
        <f t="shared" si="31"/>
        <v>0.49623830761761534</v>
      </c>
      <c r="E113" s="303"/>
      <c r="F113" s="302">
        <v>0.25688952120394498</v>
      </c>
      <c r="G113" s="302">
        <v>0.60396592646279346</v>
      </c>
      <c r="H113" s="302">
        <f t="shared" si="32"/>
        <v>0.86085544766673849</v>
      </c>
      <c r="I113" s="303"/>
      <c r="J113" s="302">
        <v>0.22732263169312386</v>
      </c>
      <c r="K113" s="302">
        <v>0.53681010481766789</v>
      </c>
      <c r="L113" s="302">
        <f t="shared" si="33"/>
        <v>0.76413273651079172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0.20654738248751078</v>
      </c>
      <c r="C114" s="302">
        <v>5.9852715832387382E-2</v>
      </c>
      <c r="D114" s="302">
        <f t="shared" si="31"/>
        <v>0.26640009831989819</v>
      </c>
      <c r="E114" s="303"/>
      <c r="F114" s="302">
        <v>0.2909629920156</v>
      </c>
      <c r="G114" s="302">
        <v>7.8100358957724755E-2</v>
      </c>
      <c r="H114" s="302">
        <f t="shared" si="32"/>
        <v>0.36906335097332477</v>
      </c>
      <c r="I114" s="303"/>
      <c r="J114" s="302">
        <v>0.29914566205698406</v>
      </c>
      <c r="K114" s="302">
        <v>4.4888420410101784E-2</v>
      </c>
      <c r="L114" s="302">
        <f t="shared" si="33"/>
        <v>0.34403408246708583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2.4360555176927493E-2</v>
      </c>
      <c r="C115" s="302">
        <v>0.72666317192293062</v>
      </c>
      <c r="D115" s="302">
        <f t="shared" si="31"/>
        <v>0.7510237270998581</v>
      </c>
      <c r="E115" s="303"/>
      <c r="F115" s="302">
        <v>0.11840208919073743</v>
      </c>
      <c r="G115" s="302">
        <v>0.75200926336499518</v>
      </c>
      <c r="H115" s="302">
        <f t="shared" si="32"/>
        <v>0.87041135255573265</v>
      </c>
      <c r="I115" s="303"/>
      <c r="J115" s="302">
        <v>0.15505570829486118</v>
      </c>
      <c r="K115" s="302">
        <v>0.55473131574865275</v>
      </c>
      <c r="L115" s="302">
        <f t="shared" si="33"/>
        <v>0.7097870240435139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2.7680357451327162E-2</v>
      </c>
      <c r="C116" s="302">
        <v>2.8429739401696057E-2</v>
      </c>
      <c r="D116" s="302">
        <f t="shared" si="31"/>
        <v>5.611009685302322E-2</v>
      </c>
      <c r="E116" s="303"/>
      <c r="F116" s="302">
        <v>0.10050970817183352</v>
      </c>
      <c r="G116" s="302">
        <v>3.7682922517638488E-2</v>
      </c>
      <c r="H116" s="302">
        <f t="shared" si="32"/>
        <v>0.13819263068947202</v>
      </c>
      <c r="I116" s="303"/>
      <c r="J116" s="302">
        <v>8.4632265010006147E-2</v>
      </c>
      <c r="K116" s="302">
        <v>3.6551334023272861E-2</v>
      </c>
      <c r="L116" s="302">
        <f t="shared" si="33"/>
        <v>0.12118359903327901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0.28304169869133655</v>
      </c>
      <c r="C117" s="302">
        <v>0.15578041506265566</v>
      </c>
      <c r="D117" s="302">
        <f t="shared" si="31"/>
        <v>0.43882211375399222</v>
      </c>
      <c r="E117" s="303"/>
      <c r="F117" s="302">
        <v>0.40303863765565517</v>
      </c>
      <c r="G117" s="302">
        <v>0.18043311814444543</v>
      </c>
      <c r="H117" s="302">
        <f t="shared" si="32"/>
        <v>0.58347175580010058</v>
      </c>
      <c r="I117" s="303"/>
      <c r="J117" s="302">
        <v>0.37708804308958443</v>
      </c>
      <c r="K117" s="302">
        <v>0.18464263409972115</v>
      </c>
      <c r="L117" s="302">
        <f t="shared" si="33"/>
        <v>0.56173067718930558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4.4593539797857388E-3</v>
      </c>
      <c r="C118" s="302">
        <v>0.1548798638077368</v>
      </c>
      <c r="D118" s="302">
        <f t="shared" si="31"/>
        <v>0.15933921778752255</v>
      </c>
      <c r="E118" s="303"/>
      <c r="F118" s="302">
        <v>1.6101313595916163E-2</v>
      </c>
      <c r="G118" s="302">
        <v>0.15050651409781346</v>
      </c>
      <c r="H118" s="302">
        <f t="shared" si="32"/>
        <v>0.16660782769372962</v>
      </c>
      <c r="I118" s="303"/>
      <c r="J118" s="302">
        <v>2.7410700250675015E-2</v>
      </c>
      <c r="K118" s="302">
        <v>0.14628361436649209</v>
      </c>
      <c r="L118" s="302">
        <f t="shared" si="33"/>
        <v>0.17369431461716711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1.1618427862901987E-2</v>
      </c>
      <c r="C119" s="302">
        <v>4.6095349898742824E-2</v>
      </c>
      <c r="D119" s="302">
        <f t="shared" si="31"/>
        <v>5.7713777761644811E-2</v>
      </c>
      <c r="E119" s="303"/>
      <c r="F119" s="302">
        <v>4.935685499647529E-2</v>
      </c>
      <c r="G119" s="302">
        <v>4.3018794449464264E-2</v>
      </c>
      <c r="H119" s="302">
        <f t="shared" si="32"/>
        <v>9.2375649445939553E-2</v>
      </c>
      <c r="I119" s="303"/>
      <c r="J119" s="302">
        <v>5.5991217034793206E-2</v>
      </c>
      <c r="K119" s="302">
        <v>3.1086977431507117E-2</v>
      </c>
      <c r="L119" s="302">
        <f t="shared" si="33"/>
        <v>8.7078194466300329E-2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0.88044822544750201</v>
      </c>
      <c r="C121" s="311">
        <f t="shared" ref="C121:D121" si="34">SUM(C111:C119)</f>
        <v>2.5765517745524948</v>
      </c>
      <c r="D121" s="311">
        <f t="shared" si="34"/>
        <v>3.4569999999999972</v>
      </c>
      <c r="E121" s="311"/>
      <c r="F121" s="311">
        <f t="shared" ref="F121:H121" si="35">SUM(F111:F119)</f>
        <v>1.7390136068766819</v>
      </c>
      <c r="G121" s="311">
        <f t="shared" si="35"/>
        <v>3.4009863931233149</v>
      </c>
      <c r="H121" s="311">
        <f t="shared" si="35"/>
        <v>5.1399999999999952</v>
      </c>
      <c r="I121" s="311"/>
      <c r="J121" s="311">
        <f t="shared" ref="J121:L121" si="36">SUM(J111:J119)</f>
        <v>1.7154292675096858</v>
      </c>
      <c r="K121" s="311">
        <f t="shared" si="36"/>
        <v>3.2625707324903161</v>
      </c>
      <c r="L121" s="311">
        <f t="shared" si="36"/>
        <v>4.9780000000000015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0.34077984426153157</v>
      </c>
      <c r="C128" s="302">
        <v>1.5443558155719419</v>
      </c>
      <c r="D128" s="302">
        <f>SUM(B128:C128)</f>
        <v>1.8851356598334734</v>
      </c>
      <c r="E128" s="303"/>
      <c r="F128" s="302">
        <v>0.29535609085284659</v>
      </c>
      <c r="G128" s="302">
        <v>2.0310301786103939</v>
      </c>
      <c r="H128" s="302">
        <f>SUM(F128:G128)</f>
        <v>2.3263862694632405</v>
      </c>
      <c r="I128" s="303"/>
      <c r="J128" s="302">
        <v>0.35636316570692927</v>
      </c>
      <c r="K128" s="302">
        <v>2.262109385332483</v>
      </c>
      <c r="L128" s="302">
        <f>SUM(J128:K128)</f>
        <v>2.618472551039412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0.60422185452696209</v>
      </c>
      <c r="C129" s="302">
        <v>1.2684674495197681</v>
      </c>
      <c r="D129" s="302">
        <f t="shared" ref="D129:D136" si="37">SUM(B129:C129)</f>
        <v>1.8726893040467303</v>
      </c>
      <c r="E129" s="303"/>
      <c r="F129" s="302">
        <v>0.62582330264902108</v>
      </c>
      <c r="G129" s="302">
        <v>1.721126251994908</v>
      </c>
      <c r="H129" s="302">
        <f t="shared" ref="H129:H136" si="38">SUM(F129:G129)</f>
        <v>2.346949554643929</v>
      </c>
      <c r="I129" s="303"/>
      <c r="J129" s="302">
        <v>0.98791685455759259</v>
      </c>
      <c r="K129" s="302">
        <v>2.2457683746815884</v>
      </c>
      <c r="L129" s="302">
        <f t="shared" ref="L129:L136" si="39">SUM(J129:K129)</f>
        <v>3.2336852292391809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0.86880734931436576</v>
      </c>
      <c r="C130" s="302">
        <v>1.1013852228982395</v>
      </c>
      <c r="D130" s="302">
        <f t="shared" si="37"/>
        <v>1.9701925722126052</v>
      </c>
      <c r="E130" s="303"/>
      <c r="F130" s="302">
        <v>0.7418167419166819</v>
      </c>
      <c r="G130" s="302">
        <v>1.3460821840166031</v>
      </c>
      <c r="H130" s="302">
        <f t="shared" si="38"/>
        <v>2.0878989259332847</v>
      </c>
      <c r="I130" s="303"/>
      <c r="J130" s="302">
        <v>0.98222930273431897</v>
      </c>
      <c r="K130" s="302">
        <v>1.431711883568999</v>
      </c>
      <c r="L130" s="302">
        <f t="shared" si="39"/>
        <v>2.413941186303318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0.73242289651374659</v>
      </c>
      <c r="C131" s="302">
        <v>0.20118913286108864</v>
      </c>
      <c r="D131" s="302">
        <f t="shared" si="37"/>
        <v>0.93361202937483523</v>
      </c>
      <c r="E131" s="303"/>
      <c r="F131" s="302">
        <v>0.47673739760025319</v>
      </c>
      <c r="G131" s="302">
        <v>0.36326244835131666</v>
      </c>
      <c r="H131" s="302">
        <f t="shared" si="38"/>
        <v>0.83999984595156985</v>
      </c>
      <c r="I131" s="303"/>
      <c r="J131" s="302">
        <v>0.37422737161845943</v>
      </c>
      <c r="K131" s="302">
        <v>0.45213804202366381</v>
      </c>
      <c r="L131" s="302">
        <f t="shared" si="39"/>
        <v>0.82636541364212324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0.21469217341784519</v>
      </c>
      <c r="C132" s="302">
        <v>0.98154095849746525</v>
      </c>
      <c r="D132" s="302">
        <f t="shared" si="37"/>
        <v>1.1962331319153106</v>
      </c>
      <c r="E132" s="303"/>
      <c r="F132" s="302">
        <v>0.12153173075336821</v>
      </c>
      <c r="G132" s="302">
        <v>1.2529474807777679</v>
      </c>
      <c r="H132" s="302">
        <f t="shared" si="38"/>
        <v>1.3744792115311362</v>
      </c>
      <c r="I132" s="303"/>
      <c r="J132" s="302">
        <v>0.23920608500303142</v>
      </c>
      <c r="K132" s="302">
        <v>1.3813672496070053</v>
      </c>
      <c r="L132" s="302">
        <f t="shared" si="39"/>
        <v>1.6205733346100368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0.19991224849051092</v>
      </c>
      <c r="C133" s="302">
        <v>0.16355544890135301</v>
      </c>
      <c r="D133" s="302">
        <f t="shared" si="37"/>
        <v>0.36346769739186391</v>
      </c>
      <c r="E133" s="303"/>
      <c r="F133" s="302">
        <v>0.11498129222156889</v>
      </c>
      <c r="G133" s="302">
        <v>0.21359542387527494</v>
      </c>
      <c r="H133" s="302">
        <f t="shared" si="38"/>
        <v>0.3285767160968438</v>
      </c>
      <c r="I133" s="303"/>
      <c r="J133" s="302">
        <v>0.14866647063513402</v>
      </c>
      <c r="K133" s="302">
        <v>0.27015174451976526</v>
      </c>
      <c r="L133" s="302">
        <f t="shared" si="39"/>
        <v>0.41881821515489925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0.282716704571982</v>
      </c>
      <c r="C134" s="302">
        <v>0.17498133427302021</v>
      </c>
      <c r="D134" s="302">
        <f>SUM(B134:C134)</f>
        <v>0.45769803884500221</v>
      </c>
      <c r="E134" s="303"/>
      <c r="F134" s="302">
        <v>0.15580371045371086</v>
      </c>
      <c r="G134" s="302">
        <v>0.32945197463000053</v>
      </c>
      <c r="H134" s="302">
        <f t="shared" si="38"/>
        <v>0.48525568508371142</v>
      </c>
      <c r="I134" s="303"/>
      <c r="J134" s="302">
        <v>0.17723023817300337</v>
      </c>
      <c r="K134" s="302">
        <v>0.44279435385770305</v>
      </c>
      <c r="L134" s="302">
        <f t="shared" si="39"/>
        <v>0.62002459203070637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0.18273552454566769</v>
      </c>
      <c r="C135" s="302">
        <v>2.4616866818719245</v>
      </c>
      <c r="D135" s="302">
        <f t="shared" si="37"/>
        <v>2.6444222064175924</v>
      </c>
      <c r="E135" s="303"/>
      <c r="F135" s="302">
        <v>0.11133002027021019</v>
      </c>
      <c r="G135" s="302">
        <v>2.412975182163148</v>
      </c>
      <c r="H135" s="302">
        <f t="shared" si="38"/>
        <v>2.5243052024333581</v>
      </c>
      <c r="I135" s="303"/>
      <c r="J135" s="302">
        <v>0.12609521191512191</v>
      </c>
      <c r="K135" s="302">
        <v>2.9497440913989004</v>
      </c>
      <c r="L135" s="302">
        <f t="shared" si="39"/>
        <v>3.0758393033140221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0.27682837272098476</v>
      </c>
      <c r="C136" s="302">
        <v>2.3607209872416122</v>
      </c>
      <c r="D136" s="302">
        <f t="shared" si="37"/>
        <v>2.637549359962597</v>
      </c>
      <c r="E136" s="303"/>
      <c r="F136" s="302">
        <v>0.11394034808413746</v>
      </c>
      <c r="G136" s="302">
        <v>2.0292082407787349</v>
      </c>
      <c r="H136" s="302">
        <f t="shared" si="38"/>
        <v>2.1431485888628723</v>
      </c>
      <c r="I136" s="303"/>
      <c r="J136" s="302">
        <v>0.16945058222104112</v>
      </c>
      <c r="K136" s="302">
        <v>1.9848295924452317</v>
      </c>
      <c r="L136" s="302">
        <f t="shared" si="39"/>
        <v>2.154280174666273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3.7031169683635965</v>
      </c>
      <c r="C138" s="311">
        <f t="shared" ref="C138" si="40">SUM(C128:C136)</f>
        <v>10.257883031636412</v>
      </c>
      <c r="D138" s="311">
        <f>SUM(D128:D136)</f>
        <v>13.961000000000009</v>
      </c>
      <c r="E138" s="311"/>
      <c r="F138" s="311">
        <f t="shared" ref="F138:H138" si="41">SUM(F128:F136)</f>
        <v>2.7573206348017982</v>
      </c>
      <c r="G138" s="311">
        <f t="shared" si="41"/>
        <v>11.699679365198147</v>
      </c>
      <c r="H138" s="311">
        <f t="shared" si="41"/>
        <v>14.456999999999944</v>
      </c>
      <c r="I138" s="311"/>
      <c r="J138" s="311">
        <f t="shared" ref="J138:L138" si="42">SUM(J128:J136)</f>
        <v>3.5613852825646317</v>
      </c>
      <c r="K138" s="311">
        <f t="shared" si="42"/>
        <v>13.420614717435342</v>
      </c>
      <c r="L138" s="311">
        <f t="shared" si="42"/>
        <v>16.981999999999971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3.0965677466068038</v>
      </c>
      <c r="C145" s="302">
        <v>15.749036142840287</v>
      </c>
      <c r="D145" s="302">
        <f>SUM(B145:C145)</f>
        <v>18.845603889447091</v>
      </c>
      <c r="E145" s="303"/>
      <c r="F145" s="302">
        <v>5.2022812428027336</v>
      </c>
      <c r="G145" s="302">
        <v>23.623544377944842</v>
      </c>
      <c r="H145" s="302">
        <f>SUM(F145:G145)</f>
        <v>28.825825620747576</v>
      </c>
      <c r="I145" s="303"/>
      <c r="J145" s="302">
        <v>6.7237878011379903</v>
      </c>
      <c r="K145" s="302">
        <v>26.635932010626355</v>
      </c>
      <c r="L145" s="302">
        <f>SUM(J145:K145)</f>
        <v>33.359719811764343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2.5828127908747192</v>
      </c>
      <c r="C146" s="302">
        <v>14.552056357580636</v>
      </c>
      <c r="D146" s="302">
        <f t="shared" ref="D146:D153" si="43">SUM(B146:C146)</f>
        <v>17.134869148455355</v>
      </c>
      <c r="E146" s="303"/>
      <c r="F146" s="302">
        <v>4.4320970935443711</v>
      </c>
      <c r="G146" s="302">
        <v>22.40446134514205</v>
      </c>
      <c r="H146" s="302">
        <f t="shared" ref="H146:H153" si="44">SUM(F146:G146)</f>
        <v>26.836558438686421</v>
      </c>
      <c r="I146" s="303"/>
      <c r="J146" s="302">
        <v>6.7497824477648027</v>
      </c>
      <c r="K146" s="302">
        <v>33.79155516327512</v>
      </c>
      <c r="L146" s="302">
        <f t="shared" ref="L146:L153" si="45">SUM(J146:K146)</f>
        <v>40.541337611039921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2.4509424876409933</v>
      </c>
      <c r="C147" s="302">
        <v>7.557901460488913</v>
      </c>
      <c r="D147" s="302">
        <f t="shared" si="43"/>
        <v>10.008843948129906</v>
      </c>
      <c r="E147" s="303"/>
      <c r="F147" s="302">
        <v>3.7018212586338644</v>
      </c>
      <c r="G147" s="302">
        <v>11.071175000036133</v>
      </c>
      <c r="H147" s="302">
        <f t="shared" si="44"/>
        <v>14.772996258669998</v>
      </c>
      <c r="I147" s="303"/>
      <c r="J147" s="302">
        <v>5.1277845126364774</v>
      </c>
      <c r="K147" s="302">
        <v>13.498500227011622</v>
      </c>
      <c r="L147" s="302">
        <f t="shared" si="45"/>
        <v>18.626284739648099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11.887199165260455</v>
      </c>
      <c r="C148" s="302">
        <v>1.4867222665824449</v>
      </c>
      <c r="D148" s="302">
        <f t="shared" si="43"/>
        <v>13.3739214318429</v>
      </c>
      <c r="E148" s="303"/>
      <c r="F148" s="302">
        <v>14.927070615664121</v>
      </c>
      <c r="G148" s="302">
        <v>2.0667246640662094</v>
      </c>
      <c r="H148" s="302">
        <f t="shared" si="44"/>
        <v>16.993795279730332</v>
      </c>
      <c r="I148" s="303"/>
      <c r="J148" s="302">
        <v>15.331580307985314</v>
      </c>
      <c r="K148" s="302">
        <v>2.7027606781113453</v>
      </c>
      <c r="L148" s="302">
        <f t="shared" si="45"/>
        <v>18.034340986096659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1.1585941237720494</v>
      </c>
      <c r="C149" s="302">
        <v>71.188574710379143</v>
      </c>
      <c r="D149" s="302">
        <f t="shared" si="43"/>
        <v>72.347168834151191</v>
      </c>
      <c r="E149" s="303"/>
      <c r="F149" s="302">
        <v>1.5257795973673616</v>
      </c>
      <c r="G149" s="302">
        <v>71.850823052127168</v>
      </c>
      <c r="H149" s="302">
        <f t="shared" si="44"/>
        <v>73.376602649494529</v>
      </c>
      <c r="I149" s="303"/>
      <c r="J149" s="302">
        <v>2.8524317249149944</v>
      </c>
      <c r="K149" s="302">
        <v>79.055255915999396</v>
      </c>
      <c r="L149" s="302">
        <f t="shared" si="45"/>
        <v>81.907687640914389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0.13413011004499972</v>
      </c>
      <c r="C150" s="302">
        <v>0.3720801711245898</v>
      </c>
      <c r="D150" s="302">
        <f t="shared" si="43"/>
        <v>0.50621028116958955</v>
      </c>
      <c r="E150" s="303"/>
      <c r="F150" s="302">
        <v>0.16573651830372071</v>
      </c>
      <c r="G150" s="302">
        <v>0.54537703010202765</v>
      </c>
      <c r="H150" s="302">
        <f t="shared" si="44"/>
        <v>0.71111354840574836</v>
      </c>
      <c r="I150" s="303"/>
      <c r="J150" s="302">
        <v>0.19384778450870821</v>
      </c>
      <c r="K150" s="302">
        <v>0.55991089418603557</v>
      </c>
      <c r="L150" s="302">
        <f t="shared" si="45"/>
        <v>0.75375867869474378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1.2734758502861685</v>
      </c>
      <c r="C151" s="302">
        <v>1.117719258425238</v>
      </c>
      <c r="D151" s="302">
        <f t="shared" si="43"/>
        <v>2.3911951087114067</v>
      </c>
      <c r="E151" s="303"/>
      <c r="F151" s="302">
        <v>1.7203537187832609</v>
      </c>
      <c r="G151" s="302">
        <v>1.4813402812686018</v>
      </c>
      <c r="H151" s="302">
        <f t="shared" si="44"/>
        <v>3.2016940000518628</v>
      </c>
      <c r="I151" s="303"/>
      <c r="J151" s="302">
        <v>2.0143487413813319</v>
      </c>
      <c r="K151" s="302">
        <v>1.8830818916130578</v>
      </c>
      <c r="L151" s="302">
        <f t="shared" si="45"/>
        <v>3.8974306329943897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0.18769564205706371</v>
      </c>
      <c r="C152" s="302">
        <v>12.769463533747716</v>
      </c>
      <c r="D152" s="302">
        <f t="shared" si="43"/>
        <v>12.957159175804779</v>
      </c>
      <c r="E152" s="303"/>
      <c r="F152" s="302">
        <v>0.20438015440098356</v>
      </c>
      <c r="G152" s="302">
        <v>14.155888329915427</v>
      </c>
      <c r="H152" s="302">
        <f t="shared" si="44"/>
        <v>14.360268484316411</v>
      </c>
      <c r="I152" s="303"/>
      <c r="J152" s="302">
        <v>0.29244546956083994</v>
      </c>
      <c r="K152" s="302">
        <v>16.944668391406566</v>
      </c>
      <c r="L152" s="302">
        <f t="shared" si="45"/>
        <v>17.237113860967405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0.78299632876292402</v>
      </c>
      <c r="C153" s="302">
        <v>8.5410318535251903</v>
      </c>
      <c r="D153" s="302">
        <f t="shared" si="43"/>
        <v>9.3240281822881137</v>
      </c>
      <c r="E153" s="303"/>
      <c r="F153" s="302">
        <v>0.7632866776721271</v>
      </c>
      <c r="G153" s="302">
        <v>9.3198590422253371</v>
      </c>
      <c r="H153" s="302">
        <f t="shared" si="44"/>
        <v>10.083145719897464</v>
      </c>
      <c r="I153" s="303"/>
      <c r="J153" s="302">
        <v>1.2644005829349025</v>
      </c>
      <c r="K153" s="302">
        <v>12.365925454945092</v>
      </c>
      <c r="L153" s="302">
        <f t="shared" si="45"/>
        <v>13.630326037879994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23.554414245306173</v>
      </c>
      <c r="C155" s="311">
        <f t="shared" ref="C155:D155" si="46">SUM(C145:C153)</f>
        <v>133.33458575469416</v>
      </c>
      <c r="D155" s="311">
        <f t="shared" si="46"/>
        <v>156.88900000000032</v>
      </c>
      <c r="E155" s="311"/>
      <c r="F155" s="311">
        <f t="shared" ref="F155:H155" si="47">SUM(F145:F153)</f>
        <v>32.642806877172539</v>
      </c>
      <c r="G155" s="311">
        <f t="shared" si="47"/>
        <v>156.51919312282783</v>
      </c>
      <c r="H155" s="311">
        <f t="shared" si="47"/>
        <v>189.16200000000035</v>
      </c>
      <c r="I155" s="311"/>
      <c r="J155" s="311">
        <f t="shared" ref="J155:L155" si="48">SUM(J145:J153)</f>
        <v>40.550409372825357</v>
      </c>
      <c r="K155" s="311">
        <f t="shared" si="48"/>
        <v>187.43759062717456</v>
      </c>
      <c r="L155" s="311">
        <f t="shared" si="48"/>
        <v>227.98799999999994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17.08300145758658</v>
      </c>
      <c r="C162" s="302">
        <v>26.426129471185181</v>
      </c>
      <c r="D162" s="302">
        <f>SUM(B162:C162)</f>
        <v>43.509130928771761</v>
      </c>
      <c r="E162" s="303"/>
      <c r="F162" s="302">
        <v>20.854534991051025</v>
      </c>
      <c r="G162" s="302">
        <v>28.582958086923107</v>
      </c>
      <c r="H162" s="302">
        <f>SUM(F162:G162)</f>
        <v>49.437493077974132</v>
      </c>
      <c r="I162" s="303"/>
      <c r="J162" s="302">
        <v>24.215131217710812</v>
      </c>
      <c r="K162" s="302">
        <v>28.842432488603073</v>
      </c>
      <c r="L162" s="302">
        <f>SUM(J162:K162)</f>
        <v>53.057563706313886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12.733746551719829</v>
      </c>
      <c r="C163" s="302">
        <v>12.762833594745175</v>
      </c>
      <c r="D163" s="302">
        <f t="shared" ref="D163:D170" si="49">SUM(B163:C163)</f>
        <v>25.496580146465003</v>
      </c>
      <c r="E163" s="303"/>
      <c r="F163" s="302">
        <v>17.04608746688346</v>
      </c>
      <c r="G163" s="302">
        <v>15.80789610095529</v>
      </c>
      <c r="H163" s="302">
        <f t="shared" ref="H163:H170" si="50">SUM(F163:G163)</f>
        <v>32.853983567838753</v>
      </c>
      <c r="I163" s="303"/>
      <c r="J163" s="302">
        <v>21.495768082413242</v>
      </c>
      <c r="K163" s="302">
        <v>20.294033049737184</v>
      </c>
      <c r="L163" s="302">
        <f t="shared" ref="L163:L170" si="51">SUM(J163:K163)</f>
        <v>41.78980113215043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14.258062212192652</v>
      </c>
      <c r="C164" s="302">
        <v>13.763220566277212</v>
      </c>
      <c r="D164" s="302">
        <f t="shared" si="49"/>
        <v>28.021282778469864</v>
      </c>
      <c r="E164" s="303"/>
      <c r="F164" s="302">
        <v>16.610834283425369</v>
      </c>
      <c r="G164" s="302">
        <v>15.346344400139147</v>
      </c>
      <c r="H164" s="302">
        <f t="shared" si="50"/>
        <v>31.957178683564514</v>
      </c>
      <c r="I164" s="303"/>
      <c r="J164" s="302">
        <v>19.527095183988386</v>
      </c>
      <c r="K164" s="302">
        <v>15.824945631152747</v>
      </c>
      <c r="L164" s="302">
        <f t="shared" si="51"/>
        <v>35.352040815141137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22.529387504664193</v>
      </c>
      <c r="C165" s="302">
        <v>8.3853643803339928</v>
      </c>
      <c r="D165" s="302">
        <f t="shared" si="49"/>
        <v>30.914751884998186</v>
      </c>
      <c r="E165" s="303"/>
      <c r="F165" s="302">
        <v>21.911477096527641</v>
      </c>
      <c r="G165" s="302">
        <v>9.4479445171073664</v>
      </c>
      <c r="H165" s="302">
        <f t="shared" si="50"/>
        <v>31.359421613635007</v>
      </c>
      <c r="I165" s="303"/>
      <c r="J165" s="302">
        <v>20.976421508040147</v>
      </c>
      <c r="K165" s="302">
        <v>12.00967574252712</v>
      </c>
      <c r="L165" s="302">
        <f t="shared" si="51"/>
        <v>32.986097250567269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3.9892932062228512</v>
      </c>
      <c r="C166" s="302">
        <v>21.329364287464912</v>
      </c>
      <c r="D166" s="302">
        <f t="shared" si="49"/>
        <v>25.318657493687763</v>
      </c>
      <c r="E166" s="303"/>
      <c r="F166" s="302">
        <v>3.5320154378014315</v>
      </c>
      <c r="G166" s="302">
        <v>18.01379506631045</v>
      </c>
      <c r="H166" s="302">
        <f t="shared" si="50"/>
        <v>21.545810504111881</v>
      </c>
      <c r="I166" s="303"/>
      <c r="J166" s="302">
        <v>3.8565297171266133</v>
      </c>
      <c r="K166" s="302">
        <v>17.812572069020145</v>
      </c>
      <c r="L166" s="302">
        <f t="shared" si="51"/>
        <v>21.669101786146758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2.8233996704003888</v>
      </c>
      <c r="C167" s="302">
        <v>0.5925717004033948</v>
      </c>
      <c r="D167" s="302">
        <f t="shared" si="49"/>
        <v>3.4159713708037835</v>
      </c>
      <c r="E167" s="303"/>
      <c r="F167" s="302">
        <v>2.805870288015325</v>
      </c>
      <c r="G167" s="302">
        <v>0.64012370253759043</v>
      </c>
      <c r="H167" s="302">
        <f t="shared" si="50"/>
        <v>3.4459939905529153</v>
      </c>
      <c r="I167" s="303"/>
      <c r="J167" s="302">
        <v>3.3766045963873883</v>
      </c>
      <c r="K167" s="302">
        <v>0.73699067791284745</v>
      </c>
      <c r="L167" s="302">
        <f t="shared" si="51"/>
        <v>4.113595274300236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56.877840856965136</v>
      </c>
      <c r="C168" s="302">
        <v>40.2011035659824</v>
      </c>
      <c r="D168" s="302">
        <f t="shared" si="49"/>
        <v>97.078944422947529</v>
      </c>
      <c r="E168" s="303"/>
      <c r="F168" s="302">
        <v>53.107973391511052</v>
      </c>
      <c r="G168" s="302">
        <v>40.390269832481287</v>
      </c>
      <c r="H168" s="302">
        <f t="shared" si="50"/>
        <v>93.498243223992347</v>
      </c>
      <c r="I168" s="303"/>
      <c r="J168" s="302">
        <v>46.083235071719407</v>
      </c>
      <c r="K168" s="302">
        <v>41.274020170828507</v>
      </c>
      <c r="L168" s="302">
        <f t="shared" si="51"/>
        <v>87.357255242547922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2.165466735098319</v>
      </c>
      <c r="C169" s="302">
        <v>15.933018838117409</v>
      </c>
      <c r="D169" s="302">
        <f t="shared" si="49"/>
        <v>18.098485573215729</v>
      </c>
      <c r="E169" s="303"/>
      <c r="F169" s="302">
        <v>1.7518269151086223</v>
      </c>
      <c r="G169" s="302">
        <v>13.281652895510641</v>
      </c>
      <c r="H169" s="302">
        <f t="shared" si="50"/>
        <v>15.033479810619264</v>
      </c>
      <c r="I169" s="303"/>
      <c r="J169" s="302">
        <v>2.0267639947998517</v>
      </c>
      <c r="K169" s="302">
        <v>12.49175407936138</v>
      </c>
      <c r="L169" s="302">
        <f t="shared" si="51"/>
        <v>14.518518074161232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15.980808201091508</v>
      </c>
      <c r="C170" s="302">
        <v>17.835387199548542</v>
      </c>
      <c r="D170" s="302">
        <f t="shared" si="49"/>
        <v>33.816195400640048</v>
      </c>
      <c r="E170" s="303"/>
      <c r="F170" s="302">
        <v>13.208047338955275</v>
      </c>
      <c r="G170" s="302">
        <v>14.186348188756408</v>
      </c>
      <c r="H170" s="302">
        <f t="shared" si="50"/>
        <v>27.394395527711684</v>
      </c>
      <c r="I170" s="303"/>
      <c r="J170" s="302">
        <v>11.636563213204646</v>
      </c>
      <c r="K170" s="302">
        <v>12.325463505466368</v>
      </c>
      <c r="L170" s="302">
        <f t="shared" si="51"/>
        <v>23.962026718671012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148.44100639594146</v>
      </c>
      <c r="C172" s="311">
        <f t="shared" ref="C172:D172" si="52">SUM(C162:C170)</f>
        <v>157.22899360405822</v>
      </c>
      <c r="D172" s="311">
        <f t="shared" si="52"/>
        <v>305.66999999999967</v>
      </c>
      <c r="E172" s="311"/>
      <c r="F172" s="311">
        <f t="shared" ref="F172:H172" si="53">SUM(F162:F170)</f>
        <v>150.82866720927922</v>
      </c>
      <c r="G172" s="311">
        <f t="shared" si="53"/>
        <v>155.69733279072128</v>
      </c>
      <c r="H172" s="311">
        <f t="shared" si="53"/>
        <v>306.52600000000052</v>
      </c>
      <c r="I172" s="311"/>
      <c r="J172" s="311">
        <f t="shared" ref="J172:L172" si="54">SUM(J162:J170)</f>
        <v>153.19411258539054</v>
      </c>
      <c r="K172" s="311">
        <f t="shared" si="54"/>
        <v>161.61188741460938</v>
      </c>
      <c r="L172" s="311">
        <f t="shared" si="54"/>
        <v>314.80599999999993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1.4827856971337661</v>
      </c>
      <c r="C179" s="302">
        <v>6.810576275029665</v>
      </c>
      <c r="D179" s="302">
        <f>SUM(B179:C179)</f>
        <v>8.2933619721634315</v>
      </c>
      <c r="E179" s="303"/>
      <c r="F179" s="302">
        <v>2.253463558164269</v>
      </c>
      <c r="G179" s="302">
        <v>7.958079340780392</v>
      </c>
      <c r="H179" s="302">
        <f>SUM(F179:G179)</f>
        <v>10.211542898944661</v>
      </c>
      <c r="I179" s="303"/>
      <c r="J179" s="302">
        <v>2.7855567459781305</v>
      </c>
      <c r="K179" s="302">
        <v>7.5910698394883909</v>
      </c>
      <c r="L179" s="302">
        <f>SUM(J179:K179)</f>
        <v>10.376626585466521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1.2615202708237738</v>
      </c>
      <c r="C180" s="302">
        <v>4.8311880766496724</v>
      </c>
      <c r="D180" s="302">
        <f t="shared" ref="D180:D187" si="55">SUM(B180:C180)</f>
        <v>6.0927083474734465</v>
      </c>
      <c r="E180" s="303"/>
      <c r="F180" s="302">
        <v>2.3088605653956211</v>
      </c>
      <c r="G180" s="302">
        <v>7.3887160137889163</v>
      </c>
      <c r="H180" s="302">
        <f t="shared" ref="H180:H187" si="56">SUM(F180:G180)</f>
        <v>9.6975765791845383</v>
      </c>
      <c r="I180" s="303"/>
      <c r="J180" s="302">
        <v>3.2375775946172309</v>
      </c>
      <c r="K180" s="302">
        <v>11.45397552086478</v>
      </c>
      <c r="L180" s="302">
        <f t="shared" ref="L180:L187" si="57">SUM(J180:K180)</f>
        <v>14.691553115482012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1.5074397488024336</v>
      </c>
      <c r="C181" s="302">
        <v>5.4911642684764628</v>
      </c>
      <c r="D181" s="302">
        <f t="shared" si="55"/>
        <v>6.9986040172788968</v>
      </c>
      <c r="E181" s="303"/>
      <c r="F181" s="302">
        <v>2.300951314483989</v>
      </c>
      <c r="G181" s="302">
        <v>8.360835175515005</v>
      </c>
      <c r="H181" s="302">
        <f t="shared" si="56"/>
        <v>10.661786489998994</v>
      </c>
      <c r="I181" s="303"/>
      <c r="J181" s="302">
        <v>2.8751594511728391</v>
      </c>
      <c r="K181" s="302">
        <v>11.295940210751779</v>
      </c>
      <c r="L181" s="302">
        <f t="shared" si="57"/>
        <v>14.171099661924618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5.3221531640491575</v>
      </c>
      <c r="C182" s="302">
        <v>3.9994241615968615</v>
      </c>
      <c r="D182" s="302">
        <f t="shared" si="55"/>
        <v>9.3215773256460182</v>
      </c>
      <c r="E182" s="303"/>
      <c r="F182" s="302">
        <v>6.8113614263274513</v>
      </c>
      <c r="G182" s="302">
        <v>4.9928487052479316</v>
      </c>
      <c r="H182" s="302">
        <f t="shared" si="56"/>
        <v>11.804210131575383</v>
      </c>
      <c r="I182" s="303"/>
      <c r="J182" s="302">
        <v>7.2321202891280025</v>
      </c>
      <c r="K182" s="302">
        <v>5.5731336293823404</v>
      </c>
      <c r="L182" s="302">
        <f t="shared" si="57"/>
        <v>12.805253918510342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0.18191189206226499</v>
      </c>
      <c r="C183" s="302">
        <v>5.4707404965185686</v>
      </c>
      <c r="D183" s="302">
        <f t="shared" si="55"/>
        <v>5.652652388580834</v>
      </c>
      <c r="E183" s="303"/>
      <c r="F183" s="302">
        <v>0.23784386436022323</v>
      </c>
      <c r="G183" s="302">
        <v>4.8366652003791462</v>
      </c>
      <c r="H183" s="302">
        <f t="shared" si="56"/>
        <v>5.0745090647393694</v>
      </c>
      <c r="I183" s="303"/>
      <c r="J183" s="302">
        <v>0.55001979071883389</v>
      </c>
      <c r="K183" s="302">
        <v>5.2577040388715943</v>
      </c>
      <c r="L183" s="302">
        <f t="shared" si="57"/>
        <v>5.8077238295904285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5.10169610275143</v>
      </c>
      <c r="C184" s="302">
        <v>3.4224816287268931</v>
      </c>
      <c r="D184" s="302">
        <f t="shared" si="55"/>
        <v>8.5241777314783231</v>
      </c>
      <c r="E184" s="303"/>
      <c r="F184" s="302">
        <v>4.9756833576898467</v>
      </c>
      <c r="G184" s="302">
        <v>4.7320140136683415</v>
      </c>
      <c r="H184" s="302">
        <f t="shared" si="56"/>
        <v>9.7076973713581882</v>
      </c>
      <c r="I184" s="303"/>
      <c r="J184" s="302">
        <v>4.2907442596616221</v>
      </c>
      <c r="K184" s="302">
        <v>5.7059573345332781</v>
      </c>
      <c r="L184" s="302">
        <f t="shared" si="57"/>
        <v>9.9967015941948993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1.443203596288209</v>
      </c>
      <c r="C185" s="302">
        <v>2.1839186579046346</v>
      </c>
      <c r="D185" s="302">
        <f t="shared" si="55"/>
        <v>3.6271222541928436</v>
      </c>
      <c r="E185" s="303"/>
      <c r="F185" s="302">
        <v>1.8475269681531621</v>
      </c>
      <c r="G185" s="302">
        <v>2.5811884906482603</v>
      </c>
      <c r="H185" s="302">
        <f t="shared" si="56"/>
        <v>4.4287154588014221</v>
      </c>
      <c r="I185" s="303"/>
      <c r="J185" s="302">
        <v>2.0966924014424948</v>
      </c>
      <c r="K185" s="302">
        <v>3.4266785035409644</v>
      </c>
      <c r="L185" s="302">
        <f t="shared" si="57"/>
        <v>5.5233709049834587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1.3503648602425058</v>
      </c>
      <c r="C186" s="302">
        <v>27.994802698004584</v>
      </c>
      <c r="D186" s="302">
        <f t="shared" si="55"/>
        <v>29.345167558247091</v>
      </c>
      <c r="E186" s="303"/>
      <c r="F186" s="302">
        <v>1.3540701999538809</v>
      </c>
      <c r="G186" s="302">
        <v>24.012979624742034</v>
      </c>
      <c r="H186" s="302">
        <f t="shared" si="56"/>
        <v>25.367049824695915</v>
      </c>
      <c r="I186" s="303"/>
      <c r="J186" s="302">
        <v>2.3887011384655192</v>
      </c>
      <c r="K186" s="302">
        <v>21.410162044937234</v>
      </c>
      <c r="L186" s="302">
        <f t="shared" si="57"/>
        <v>23.798863183402752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3.4399631835906015</v>
      </c>
      <c r="C187" s="302">
        <v>13.007665221348525</v>
      </c>
      <c r="D187" s="302">
        <f t="shared" si="55"/>
        <v>16.447628404939127</v>
      </c>
      <c r="E187" s="303"/>
      <c r="F187" s="302">
        <v>3.8506443799334278</v>
      </c>
      <c r="G187" s="302">
        <v>11.804267800768159</v>
      </c>
      <c r="H187" s="302">
        <f t="shared" si="56"/>
        <v>15.654912180701587</v>
      </c>
      <c r="I187" s="303"/>
      <c r="J187" s="302">
        <v>4.0323664658485754</v>
      </c>
      <c r="K187" s="302">
        <v>10.249440740596382</v>
      </c>
      <c r="L187" s="302">
        <f t="shared" si="57"/>
        <v>14.281807206444958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21.091038515744149</v>
      </c>
      <c r="C189" s="311">
        <f t="shared" ref="C189:D189" si="58">SUM(C179:C187)</f>
        <v>73.21196148425588</v>
      </c>
      <c r="D189" s="311">
        <f t="shared" si="58"/>
        <v>94.303000000000011</v>
      </c>
      <c r="E189" s="311"/>
      <c r="F189" s="311">
        <f t="shared" ref="F189:H189" si="59">SUM(F179:F187)</f>
        <v>25.940405634461872</v>
      </c>
      <c r="G189" s="311">
        <f t="shared" si="59"/>
        <v>76.667594365538179</v>
      </c>
      <c r="H189" s="311">
        <f t="shared" si="59"/>
        <v>102.60800000000005</v>
      </c>
      <c r="I189" s="311"/>
      <c r="J189" s="311">
        <f t="shared" ref="J189:L189" si="60">SUM(J179:J187)</f>
        <v>29.488938137033252</v>
      </c>
      <c r="K189" s="311">
        <f t="shared" si="60"/>
        <v>81.964061862966744</v>
      </c>
      <c r="L189" s="311">
        <f t="shared" si="60"/>
        <v>111.45299999999999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4.4365580947971015</v>
      </c>
      <c r="C196" s="302">
        <v>5.8799210875415051</v>
      </c>
      <c r="D196" s="302">
        <f>SUM(B196:C196)</f>
        <v>10.316479182338608</v>
      </c>
      <c r="E196" s="303"/>
      <c r="F196" s="302">
        <v>5.4555659063944661</v>
      </c>
      <c r="G196" s="302">
        <v>6.4520950092833198</v>
      </c>
      <c r="H196" s="302">
        <f>SUM(F196:G196)</f>
        <v>11.907660915677786</v>
      </c>
      <c r="I196" s="303"/>
      <c r="J196" s="302">
        <v>6.2716104757320412</v>
      </c>
      <c r="K196" s="302">
        <v>8.5877027192900286</v>
      </c>
      <c r="L196" s="302">
        <f>SUM(J196:K196)</f>
        <v>14.85931319502207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1.6689111805046599</v>
      </c>
      <c r="C197" s="302">
        <v>1.3378997525380625</v>
      </c>
      <c r="D197" s="302">
        <f t="shared" ref="D197:D204" si="61">SUM(B197:C197)</f>
        <v>3.0068109330427224</v>
      </c>
      <c r="E197" s="303"/>
      <c r="F197" s="302">
        <v>2.546919996562663</v>
      </c>
      <c r="G197" s="302">
        <v>1.9154501311410501</v>
      </c>
      <c r="H197" s="302">
        <f t="shared" ref="H197:H204" si="62">SUM(F197:G197)</f>
        <v>4.4623701277037133</v>
      </c>
      <c r="I197" s="303"/>
      <c r="J197" s="302">
        <v>3.6415204410649586</v>
      </c>
      <c r="K197" s="302">
        <v>2.6126482894699494</v>
      </c>
      <c r="L197" s="302">
        <f t="shared" ref="L197:L204" si="63">SUM(J197:K197)</f>
        <v>6.2541687305349081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2.3486866924122163</v>
      </c>
      <c r="C198" s="302">
        <v>1.2657098205500625</v>
      </c>
      <c r="D198" s="302">
        <f t="shared" si="61"/>
        <v>3.614396512962279</v>
      </c>
      <c r="E198" s="303"/>
      <c r="F198" s="302">
        <v>3.2243346765234078</v>
      </c>
      <c r="G198" s="302">
        <v>1.6801536160166775</v>
      </c>
      <c r="H198" s="302">
        <f t="shared" si="62"/>
        <v>4.9044882925400852</v>
      </c>
      <c r="I198" s="303"/>
      <c r="J198" s="302">
        <v>5.142977308762374</v>
      </c>
      <c r="K198" s="302">
        <v>2.1151740263853251</v>
      </c>
      <c r="L198" s="302">
        <f t="shared" si="63"/>
        <v>7.2581513351476996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4.0533699215904386</v>
      </c>
      <c r="C199" s="302">
        <v>1.1798256049255584</v>
      </c>
      <c r="D199" s="302">
        <f t="shared" si="61"/>
        <v>5.2331955265159973</v>
      </c>
      <c r="E199" s="303"/>
      <c r="F199" s="302">
        <v>4.48477293801324</v>
      </c>
      <c r="G199" s="302">
        <v>1.5963152074019353</v>
      </c>
      <c r="H199" s="302">
        <f t="shared" si="62"/>
        <v>6.0810881454151753</v>
      </c>
      <c r="I199" s="303"/>
      <c r="J199" s="302">
        <v>6.5839393691176484</v>
      </c>
      <c r="K199" s="302">
        <v>2.6587717625642546</v>
      </c>
      <c r="L199" s="302">
        <f t="shared" si="63"/>
        <v>9.2427111316819026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5.2923592512219155</v>
      </c>
      <c r="C200" s="302">
        <v>16.80302920076074</v>
      </c>
      <c r="D200" s="302">
        <f t="shared" si="61"/>
        <v>22.095388451982657</v>
      </c>
      <c r="E200" s="303"/>
      <c r="F200" s="302">
        <v>5.1917058277323784</v>
      </c>
      <c r="G200" s="302">
        <v>13.366687496699875</v>
      </c>
      <c r="H200" s="302">
        <f t="shared" si="62"/>
        <v>18.558393324432252</v>
      </c>
      <c r="I200" s="303"/>
      <c r="J200" s="302">
        <v>5.486537467059752</v>
      </c>
      <c r="K200" s="302">
        <v>15.092750722569779</v>
      </c>
      <c r="L200" s="302">
        <f t="shared" si="63"/>
        <v>20.57928818962953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4.4323958176115248</v>
      </c>
      <c r="C201" s="302">
        <v>0.9460601761435935</v>
      </c>
      <c r="D201" s="302">
        <f t="shared" si="61"/>
        <v>5.378455993755118</v>
      </c>
      <c r="E201" s="303"/>
      <c r="F201" s="302">
        <v>4.5269173811550907</v>
      </c>
      <c r="G201" s="302">
        <v>1.2554686730407256</v>
      </c>
      <c r="H201" s="302">
        <f t="shared" si="62"/>
        <v>5.7823860541958165</v>
      </c>
      <c r="I201" s="303"/>
      <c r="J201" s="302">
        <v>5.9235149219266834</v>
      </c>
      <c r="K201" s="302">
        <v>1.7260325572221047</v>
      </c>
      <c r="L201" s="302">
        <f t="shared" si="63"/>
        <v>7.6495474791487883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3.5755609051467188</v>
      </c>
      <c r="C202" s="302">
        <v>3.4739810694210944</v>
      </c>
      <c r="D202" s="302">
        <f t="shared" si="61"/>
        <v>7.0495419745678127</v>
      </c>
      <c r="E202" s="303"/>
      <c r="F202" s="302">
        <v>3.8885378107364472</v>
      </c>
      <c r="G202" s="302">
        <v>4.2608183697066284</v>
      </c>
      <c r="H202" s="302">
        <f t="shared" si="62"/>
        <v>8.1493561804430747</v>
      </c>
      <c r="I202" s="303"/>
      <c r="J202" s="302">
        <v>6.6116257009357779</v>
      </c>
      <c r="K202" s="302">
        <v>5.8663988388635193</v>
      </c>
      <c r="L202" s="302">
        <f t="shared" si="63"/>
        <v>12.478024539799296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0.37378784620171907</v>
      </c>
      <c r="C203" s="302">
        <v>2.4333243504864543</v>
      </c>
      <c r="D203" s="302">
        <f t="shared" si="61"/>
        <v>2.8071121966881734</v>
      </c>
      <c r="E203" s="303"/>
      <c r="F203" s="302">
        <v>0.33757808466584149</v>
      </c>
      <c r="G203" s="302">
        <v>2.9628517333417275</v>
      </c>
      <c r="H203" s="302">
        <f t="shared" si="62"/>
        <v>3.3004298180075691</v>
      </c>
      <c r="I203" s="303"/>
      <c r="J203" s="302">
        <v>1.2145717336588771</v>
      </c>
      <c r="K203" s="302">
        <v>4.3281235889558847</v>
      </c>
      <c r="L203" s="302">
        <f t="shared" si="63"/>
        <v>5.5426953226147617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37.822298598403101</v>
      </c>
      <c r="C204" s="302">
        <v>24.747320629743516</v>
      </c>
      <c r="D204" s="302">
        <f t="shared" si="61"/>
        <v>62.569619228146621</v>
      </c>
      <c r="E204" s="303"/>
      <c r="F204" s="302">
        <v>39.411090457912579</v>
      </c>
      <c r="G204" s="302">
        <v>27.167736683672036</v>
      </c>
      <c r="H204" s="302">
        <f t="shared" si="62"/>
        <v>66.578827141584611</v>
      </c>
      <c r="I204" s="303"/>
      <c r="J204" s="302">
        <v>40.50168090416286</v>
      </c>
      <c r="K204" s="302">
        <v>28.925419172258334</v>
      </c>
      <c r="L204" s="302">
        <f t="shared" si="63"/>
        <v>69.427100076421198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64.003928307889396</v>
      </c>
      <c r="C206" s="311">
        <f t="shared" ref="C206:D206" si="64">SUM(C196:C204)</f>
        <v>58.067071692110588</v>
      </c>
      <c r="D206" s="311">
        <f t="shared" si="64"/>
        <v>122.071</v>
      </c>
      <c r="E206" s="311"/>
      <c r="F206" s="311">
        <f t="shared" ref="F206:H206" si="65">SUM(F196:F204)</f>
        <v>69.067423079696113</v>
      </c>
      <c r="G206" s="311">
        <f t="shared" si="65"/>
        <v>60.657576920303981</v>
      </c>
      <c r="H206" s="311">
        <f t="shared" si="65"/>
        <v>129.72500000000008</v>
      </c>
      <c r="I206" s="311"/>
      <c r="J206" s="311">
        <f t="shared" ref="J206:L206" si="66">SUM(J196:J204)</f>
        <v>81.377978322420972</v>
      </c>
      <c r="K206" s="311">
        <f t="shared" si="66"/>
        <v>71.913021677579181</v>
      </c>
      <c r="L206" s="311">
        <f t="shared" si="66"/>
        <v>153.29100000000017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1.4730318499077144</v>
      </c>
      <c r="C213" s="302">
        <v>2.1691799400545286</v>
      </c>
      <c r="D213" s="302">
        <f>SUM(B213:C213)</f>
        <v>3.6422117899622428</v>
      </c>
      <c r="E213" s="303"/>
      <c r="F213" s="302">
        <v>1.3541801964936995</v>
      </c>
      <c r="G213" s="302">
        <v>1.2946013578703206</v>
      </c>
      <c r="H213" s="302">
        <f>SUM(F213:G213)</f>
        <v>2.6487815543640201</v>
      </c>
      <c r="I213" s="303"/>
      <c r="J213" s="302">
        <v>1.3476365516284883</v>
      </c>
      <c r="K213" s="302">
        <v>1.1898010810657957</v>
      </c>
      <c r="L213" s="302">
        <f>SUM(J213:K213)</f>
        <v>2.5374376326942842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1.494111261619244</v>
      </c>
      <c r="C214" s="302">
        <v>3.308483023666736</v>
      </c>
      <c r="D214" s="302">
        <f t="shared" ref="D214:D221" si="67">SUM(B214:C214)</f>
        <v>4.8025942852859798</v>
      </c>
      <c r="E214" s="303"/>
      <c r="F214" s="302">
        <v>1.394825510738039</v>
      </c>
      <c r="G214" s="302">
        <v>2.2103771167540627</v>
      </c>
      <c r="H214" s="302">
        <f t="shared" ref="H214:H221" si="68">SUM(F214:G214)</f>
        <v>3.6052026274921016</v>
      </c>
      <c r="I214" s="303"/>
      <c r="J214" s="302">
        <v>1.4814924040626625</v>
      </c>
      <c r="K214" s="302">
        <v>2.5081681379743137</v>
      </c>
      <c r="L214" s="302">
        <f t="shared" ref="L214:L221" si="69">SUM(J214:K214)</f>
        <v>3.989660542036976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2.3514010722367553</v>
      </c>
      <c r="C215" s="302">
        <v>2.9385879798081791</v>
      </c>
      <c r="D215" s="302">
        <f t="shared" si="67"/>
        <v>5.289989052044934</v>
      </c>
      <c r="E215" s="303"/>
      <c r="F215" s="302">
        <v>2.5419235905709896</v>
      </c>
      <c r="G215" s="302">
        <v>1.7764069124265185</v>
      </c>
      <c r="H215" s="302">
        <f t="shared" si="68"/>
        <v>4.3183305029975081</v>
      </c>
      <c r="I215" s="303"/>
      <c r="J215" s="302">
        <v>2.4452655852392748</v>
      </c>
      <c r="K215" s="302">
        <v>1.4972708028315049</v>
      </c>
      <c r="L215" s="302">
        <f t="shared" si="69"/>
        <v>3.9425363880707796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1.4191877046802639</v>
      </c>
      <c r="C216" s="302">
        <v>0.34449289534681476</v>
      </c>
      <c r="D216" s="302">
        <f t="shared" si="67"/>
        <v>1.7636806000270786</v>
      </c>
      <c r="E216" s="303"/>
      <c r="F216" s="302">
        <v>0.97189466045577033</v>
      </c>
      <c r="G216" s="302">
        <v>0.23012637072443529</v>
      </c>
      <c r="H216" s="302">
        <f t="shared" si="68"/>
        <v>1.2020210311802055</v>
      </c>
      <c r="I216" s="303"/>
      <c r="J216" s="302">
        <v>0.64060559894131486</v>
      </c>
      <c r="K216" s="302">
        <v>0.19769955250850654</v>
      </c>
      <c r="L216" s="302">
        <f t="shared" si="69"/>
        <v>0.83830515144982143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0.38676619424938063</v>
      </c>
      <c r="C217" s="302">
        <v>1.1695994894932895</v>
      </c>
      <c r="D217" s="302">
        <f t="shared" si="67"/>
        <v>1.55636568374267</v>
      </c>
      <c r="E217" s="303"/>
      <c r="F217" s="302">
        <v>0.32540754566023883</v>
      </c>
      <c r="G217" s="302">
        <v>0.52453852011710889</v>
      </c>
      <c r="H217" s="302">
        <f t="shared" si="68"/>
        <v>0.84994606577734766</v>
      </c>
      <c r="I217" s="303"/>
      <c r="J217" s="302">
        <v>0.38200969401713103</v>
      </c>
      <c r="K217" s="302">
        <v>0.4255229214092171</v>
      </c>
      <c r="L217" s="302">
        <f t="shared" si="69"/>
        <v>0.80753261542634813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0.40337042986383331</v>
      </c>
      <c r="C218" s="302">
        <v>0.22401189344377551</v>
      </c>
      <c r="D218" s="302">
        <f t="shared" si="67"/>
        <v>0.62738232330760879</v>
      </c>
      <c r="E218" s="303"/>
      <c r="F218" s="302">
        <v>0.31979019080782128</v>
      </c>
      <c r="G218" s="302">
        <v>0.1768695141507787</v>
      </c>
      <c r="H218" s="302">
        <f t="shared" si="68"/>
        <v>0.49665970495860001</v>
      </c>
      <c r="I218" s="303"/>
      <c r="J218" s="302">
        <v>0.26155599460561924</v>
      </c>
      <c r="K218" s="302">
        <v>0.18627806199117061</v>
      </c>
      <c r="L218" s="302">
        <f t="shared" si="69"/>
        <v>0.44783405659678988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0.60390822693647495</v>
      </c>
      <c r="C219" s="302">
        <v>0.38317020966686938</v>
      </c>
      <c r="D219" s="302">
        <f t="shared" si="67"/>
        <v>0.98707843660334427</v>
      </c>
      <c r="E219" s="303"/>
      <c r="F219" s="302">
        <v>0.41797774123886561</v>
      </c>
      <c r="G219" s="302">
        <v>0.22498716285471484</v>
      </c>
      <c r="H219" s="302">
        <f t="shared" si="68"/>
        <v>0.64296490409358042</v>
      </c>
      <c r="I219" s="303"/>
      <c r="J219" s="302">
        <v>0.40056667623170483</v>
      </c>
      <c r="K219" s="302">
        <v>0.24178037987024881</v>
      </c>
      <c r="L219" s="302">
        <f t="shared" si="69"/>
        <v>0.64234705610195364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8.2741141780116836E-2</v>
      </c>
      <c r="C220" s="302">
        <v>0.31416495501837238</v>
      </c>
      <c r="D220" s="302">
        <f t="shared" si="67"/>
        <v>0.39690609679848921</v>
      </c>
      <c r="E220" s="303"/>
      <c r="F220" s="302">
        <v>5.4526963596894393E-2</v>
      </c>
      <c r="G220" s="302">
        <v>0.16935850453376206</v>
      </c>
      <c r="H220" s="302">
        <f t="shared" si="68"/>
        <v>0.22388546813065646</v>
      </c>
      <c r="I220" s="303"/>
      <c r="J220" s="302">
        <v>2.9855622086395452E-2</v>
      </c>
      <c r="K220" s="302">
        <v>0.15771652601257682</v>
      </c>
      <c r="L220" s="302">
        <f t="shared" si="69"/>
        <v>0.18757214809897227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0.5704358532661532</v>
      </c>
      <c r="C221" s="302">
        <v>0.92935587896149086</v>
      </c>
      <c r="D221" s="302">
        <f t="shared" si="67"/>
        <v>1.4997917322276439</v>
      </c>
      <c r="E221" s="303"/>
      <c r="F221" s="302">
        <v>0.44840793696807507</v>
      </c>
      <c r="G221" s="302">
        <v>0.55780020403790509</v>
      </c>
      <c r="H221" s="302">
        <f t="shared" si="68"/>
        <v>1.0062081410059802</v>
      </c>
      <c r="I221" s="303"/>
      <c r="J221" s="302">
        <v>0.35197771253330112</v>
      </c>
      <c r="K221" s="302">
        <v>0.49579669699077933</v>
      </c>
      <c r="L221" s="302">
        <f t="shared" si="69"/>
        <v>0.84777440952408045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8.7849537345399362</v>
      </c>
      <c r="C223" s="311">
        <f t="shared" ref="C223:D223" si="70">SUM(C213:C221)</f>
        <v>11.781046265460056</v>
      </c>
      <c r="D223" s="311">
        <f t="shared" si="70"/>
        <v>20.565999999999988</v>
      </c>
      <c r="E223" s="311"/>
      <c r="F223" s="311">
        <f t="shared" ref="F223:H223" si="71">SUM(F213:F221)</f>
        <v>7.8289343365303949</v>
      </c>
      <c r="G223" s="311">
        <f t="shared" si="71"/>
        <v>7.1650656634696075</v>
      </c>
      <c r="H223" s="311">
        <f t="shared" si="71"/>
        <v>14.994</v>
      </c>
      <c r="I223" s="311"/>
      <c r="J223" s="311">
        <f t="shared" ref="J223:L223" si="72">SUM(J213:J221)</f>
        <v>7.340965839345893</v>
      </c>
      <c r="K223" s="311">
        <f t="shared" si="72"/>
        <v>6.9000341606541138</v>
      </c>
      <c r="L223" s="311">
        <f t="shared" si="72"/>
        <v>14.241000000000005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1.8010093834966783</v>
      </c>
      <c r="C230" s="302">
        <v>5.9885573327705437</v>
      </c>
      <c r="D230" s="302">
        <f>SUM(B230:C230)</f>
        <v>7.7895667162672222</v>
      </c>
      <c r="E230" s="303"/>
      <c r="F230" s="302">
        <v>2.0078041594348539</v>
      </c>
      <c r="G230" s="302">
        <v>5.4270775786250081</v>
      </c>
      <c r="H230" s="302">
        <f>SUM(F230:G230)</f>
        <v>7.434881738059862</v>
      </c>
      <c r="I230" s="303"/>
      <c r="J230" s="302">
        <v>2.2919766726587154</v>
      </c>
      <c r="K230" s="302">
        <v>5.2411603331590735</v>
      </c>
      <c r="L230" s="302">
        <f>SUM(J230:K230)</f>
        <v>7.5331370058177889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3.5390175683997458</v>
      </c>
      <c r="C231" s="302">
        <v>15.884760343863746</v>
      </c>
      <c r="D231" s="302">
        <f t="shared" ref="D231:D238" si="73">SUM(B231:C231)</f>
        <v>19.423777912263493</v>
      </c>
      <c r="E231" s="303"/>
      <c r="F231" s="302">
        <v>4.3402480026217694</v>
      </c>
      <c r="G231" s="302">
        <v>15.316363503158673</v>
      </c>
      <c r="H231" s="302">
        <f t="shared" ref="H231:H238" si="74">SUM(F231:G231)</f>
        <v>19.656611505780443</v>
      </c>
      <c r="I231" s="303"/>
      <c r="J231" s="302">
        <v>6.063951338187529</v>
      </c>
      <c r="K231" s="302">
        <v>19.704703200740354</v>
      </c>
      <c r="L231" s="302">
        <f t="shared" ref="L231:L238" si="75">SUM(J231:K231)</f>
        <v>25.768654538927883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2.3385933830992793</v>
      </c>
      <c r="C232" s="302">
        <v>5.2141791510992821</v>
      </c>
      <c r="D232" s="302">
        <f t="shared" si="73"/>
        <v>7.5527725341985619</v>
      </c>
      <c r="E232" s="303"/>
      <c r="F232" s="302">
        <v>2.5535713693680893</v>
      </c>
      <c r="G232" s="302">
        <v>4.7829401203971509</v>
      </c>
      <c r="H232" s="302">
        <f t="shared" si="74"/>
        <v>7.3365114897652397</v>
      </c>
      <c r="I232" s="303"/>
      <c r="J232" s="302">
        <v>2.9641526493798422</v>
      </c>
      <c r="K232" s="302">
        <v>4.5806233138843249</v>
      </c>
      <c r="L232" s="302">
        <f t="shared" si="75"/>
        <v>7.5447759632641667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1.969796333808471</v>
      </c>
      <c r="C233" s="302">
        <v>0.89574942276877578</v>
      </c>
      <c r="D233" s="302">
        <f t="shared" si="73"/>
        <v>2.8655457565772466</v>
      </c>
      <c r="E233" s="303"/>
      <c r="F233" s="302">
        <v>1.681370407728572</v>
      </c>
      <c r="G233" s="302">
        <v>0.7835883118742667</v>
      </c>
      <c r="H233" s="302">
        <f t="shared" si="74"/>
        <v>2.4649587196028389</v>
      </c>
      <c r="I233" s="303"/>
      <c r="J233" s="302">
        <v>1.4434198467510169</v>
      </c>
      <c r="K233" s="302">
        <v>0.858592868772726</v>
      </c>
      <c r="L233" s="302">
        <f t="shared" si="75"/>
        <v>2.3020127155237429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0.17882558250865202</v>
      </c>
      <c r="C234" s="302">
        <v>3.0341559702811831</v>
      </c>
      <c r="D234" s="302">
        <f t="shared" si="73"/>
        <v>3.2129815527898353</v>
      </c>
      <c r="E234" s="303"/>
      <c r="F234" s="302">
        <v>0.18589414679521518</v>
      </c>
      <c r="G234" s="302">
        <v>1.8984533938053187</v>
      </c>
      <c r="H234" s="302">
        <f t="shared" si="74"/>
        <v>2.0843475406005338</v>
      </c>
      <c r="I234" s="303"/>
      <c r="J234" s="302">
        <v>0.24489321902142314</v>
      </c>
      <c r="K234" s="302">
        <v>1.8109341208825598</v>
      </c>
      <c r="L234" s="302">
        <f t="shared" si="75"/>
        <v>2.055827339903983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0.41904669947477485</v>
      </c>
      <c r="C235" s="302">
        <v>0.49025639104184959</v>
      </c>
      <c r="D235" s="302">
        <f t="shared" si="73"/>
        <v>0.90930309051662439</v>
      </c>
      <c r="E235" s="303"/>
      <c r="F235" s="302">
        <v>0.35929411451513998</v>
      </c>
      <c r="G235" s="302">
        <v>0.38932898451846965</v>
      </c>
      <c r="H235" s="302">
        <f t="shared" si="74"/>
        <v>0.74862309903360957</v>
      </c>
      <c r="I235" s="303"/>
      <c r="J235" s="302">
        <v>0.41975189967019494</v>
      </c>
      <c r="K235" s="302">
        <v>0.52517064676747116</v>
      </c>
      <c r="L235" s="302">
        <f t="shared" si="75"/>
        <v>0.94492254643766604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0.96938530817227975</v>
      </c>
      <c r="C236" s="302">
        <v>0.87544833116675769</v>
      </c>
      <c r="D236" s="302">
        <f t="shared" si="73"/>
        <v>1.8448336393390374</v>
      </c>
      <c r="E236" s="303"/>
      <c r="F236" s="302">
        <v>0.70248682096858917</v>
      </c>
      <c r="G236" s="302">
        <v>0.6026074354528419</v>
      </c>
      <c r="H236" s="302">
        <f t="shared" si="74"/>
        <v>1.3050942564214312</v>
      </c>
      <c r="I236" s="303"/>
      <c r="J236" s="302">
        <v>0.76975278133101088</v>
      </c>
      <c r="K236" s="302">
        <v>0.75205928452117177</v>
      </c>
      <c r="L236" s="302">
        <f t="shared" si="75"/>
        <v>1.5218120658521825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0.10305750544581005</v>
      </c>
      <c r="C237" s="302">
        <v>0.35394453888250094</v>
      </c>
      <c r="D237" s="302">
        <f t="shared" si="73"/>
        <v>0.45700204432831099</v>
      </c>
      <c r="E237" s="303"/>
      <c r="F237" s="302">
        <v>7.5501987566992099E-2</v>
      </c>
      <c r="G237" s="302">
        <v>0.29303751854337085</v>
      </c>
      <c r="H237" s="302">
        <f t="shared" si="74"/>
        <v>0.36853950611036296</v>
      </c>
      <c r="I237" s="303"/>
      <c r="J237" s="302">
        <v>9.4648979063018904E-2</v>
      </c>
      <c r="K237" s="302">
        <v>0.3535234616537849</v>
      </c>
      <c r="L237" s="302">
        <f t="shared" si="75"/>
        <v>0.44817244071680379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0.21945705825887604</v>
      </c>
      <c r="C238" s="302">
        <v>0.41775969546078079</v>
      </c>
      <c r="D238" s="302">
        <f t="shared" si="73"/>
        <v>0.6372167537196568</v>
      </c>
      <c r="E238" s="303"/>
      <c r="F238" s="302">
        <v>0.14426555739987049</v>
      </c>
      <c r="G238" s="302">
        <v>0.23916658722586068</v>
      </c>
      <c r="H238" s="302">
        <f t="shared" si="74"/>
        <v>0.38343214462573116</v>
      </c>
      <c r="I238" s="303"/>
      <c r="J238" s="302">
        <v>0.20542925744814181</v>
      </c>
      <c r="K238" s="302">
        <v>0.23425612610761395</v>
      </c>
      <c r="L238" s="302">
        <f t="shared" si="75"/>
        <v>0.43968538355575576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11.538188822664566</v>
      </c>
      <c r="C240" s="311">
        <f t="shared" ref="C240:D240" si="76">SUM(C230:C238)</f>
        <v>33.154811177335425</v>
      </c>
      <c r="D240" s="311">
        <f t="shared" si="76"/>
        <v>44.692999999999984</v>
      </c>
      <c r="E240" s="311"/>
      <c r="F240" s="311">
        <f t="shared" ref="F240:H240" si="77">SUM(F230:F238)</f>
        <v>12.050436566399094</v>
      </c>
      <c r="G240" s="311">
        <f t="shared" si="77"/>
        <v>29.732563433600959</v>
      </c>
      <c r="H240" s="311">
        <f t="shared" si="77"/>
        <v>41.783000000000058</v>
      </c>
      <c r="I240" s="311"/>
      <c r="J240" s="311">
        <f t="shared" ref="J240:L240" si="78">SUM(J230:J238)</f>
        <v>14.497976643510892</v>
      </c>
      <c r="K240" s="311">
        <f t="shared" si="78"/>
        <v>34.061023356489081</v>
      </c>
      <c r="L240" s="311">
        <f t="shared" si="78"/>
        <v>48.558999999999969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2.6781760976298759</v>
      </c>
      <c r="C247" s="302">
        <v>6.0264079277837199</v>
      </c>
      <c r="D247" s="302">
        <f>SUM(B247:C247)</f>
        <v>8.7045840254135953</v>
      </c>
      <c r="E247" s="303"/>
      <c r="F247" s="302">
        <v>3.0253714722890908</v>
      </c>
      <c r="G247" s="302">
        <v>6.2972355094065016</v>
      </c>
      <c r="H247" s="302">
        <f>SUM(F247:G247)</f>
        <v>9.3226069816955928</v>
      </c>
      <c r="I247" s="303"/>
      <c r="J247" s="302">
        <v>2.7132716343993208</v>
      </c>
      <c r="K247" s="302">
        <v>4.9067912749735916</v>
      </c>
      <c r="L247" s="302">
        <f>SUM(J247:K247)</f>
        <v>7.620062909372912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3.5874447879350067</v>
      </c>
      <c r="C248" s="302">
        <v>6.4848059529886797</v>
      </c>
      <c r="D248" s="302">
        <f t="shared" ref="D248:D255" si="79">SUM(B248:C248)</f>
        <v>10.072250740923685</v>
      </c>
      <c r="E248" s="303"/>
      <c r="F248" s="302">
        <v>4.50209333028626</v>
      </c>
      <c r="G248" s="302">
        <v>7.3698504889063416</v>
      </c>
      <c r="H248" s="302">
        <f t="shared" ref="H248:H255" si="80">SUM(F248:G248)</f>
        <v>11.871943819192602</v>
      </c>
      <c r="I248" s="303"/>
      <c r="J248" s="302">
        <v>4.7664579565823857</v>
      </c>
      <c r="K248" s="302">
        <v>7.7055725037602221</v>
      </c>
      <c r="L248" s="302">
        <f t="shared" ref="L248:L255" si="81">SUM(J248:K248)</f>
        <v>12.472030460342609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4.9516921769272226</v>
      </c>
      <c r="C249" s="302">
        <v>6.8587058722146637</v>
      </c>
      <c r="D249" s="302">
        <f t="shared" si="79"/>
        <v>11.810398049141886</v>
      </c>
      <c r="E249" s="303"/>
      <c r="F249" s="302">
        <v>5.0541237242109345</v>
      </c>
      <c r="G249" s="302">
        <v>7.1148867829500597</v>
      </c>
      <c r="H249" s="302">
        <f t="shared" si="80"/>
        <v>12.169010507160994</v>
      </c>
      <c r="I249" s="303"/>
      <c r="J249" s="302">
        <v>4.7085076400645125</v>
      </c>
      <c r="K249" s="302">
        <v>5.9001722529401652</v>
      </c>
      <c r="L249" s="302">
        <f t="shared" si="81"/>
        <v>10.608679893004677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9.3868289525241551</v>
      </c>
      <c r="C250" s="302">
        <v>3.4550083764573256</v>
      </c>
      <c r="D250" s="302">
        <f t="shared" si="79"/>
        <v>12.84183732898148</v>
      </c>
      <c r="E250" s="303"/>
      <c r="F250" s="302">
        <v>7.6613861736717386</v>
      </c>
      <c r="G250" s="302">
        <v>3.1410274192363876</v>
      </c>
      <c r="H250" s="302">
        <f t="shared" si="80"/>
        <v>10.802413592908126</v>
      </c>
      <c r="I250" s="303"/>
      <c r="J250" s="302">
        <v>5.3068440474718797</v>
      </c>
      <c r="K250" s="302">
        <v>2.6694450636766707</v>
      </c>
      <c r="L250" s="302">
        <f t="shared" si="81"/>
        <v>7.9762891111485503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0.15662553961607262</v>
      </c>
      <c r="C251" s="302">
        <v>0.86525298880582258</v>
      </c>
      <c r="D251" s="302">
        <f t="shared" si="79"/>
        <v>1.0218785284218952</v>
      </c>
      <c r="E251" s="303"/>
      <c r="F251" s="302">
        <v>0.12839043315353107</v>
      </c>
      <c r="G251" s="302">
        <v>0.63328877873302059</v>
      </c>
      <c r="H251" s="302">
        <f t="shared" si="80"/>
        <v>0.76167921188655163</v>
      </c>
      <c r="I251" s="303"/>
      <c r="J251" s="302">
        <v>0.14931238761098073</v>
      </c>
      <c r="K251" s="302">
        <v>0.50945598785107127</v>
      </c>
      <c r="L251" s="302">
        <f t="shared" si="81"/>
        <v>0.65876837546205202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0.37060033151649741</v>
      </c>
      <c r="C252" s="302">
        <v>0.23468973861524778</v>
      </c>
      <c r="D252" s="302">
        <f t="shared" si="79"/>
        <v>0.60529007013174518</v>
      </c>
      <c r="E252" s="303"/>
      <c r="F252" s="302">
        <v>0.26820140454660157</v>
      </c>
      <c r="G252" s="302">
        <v>0.19415577819922974</v>
      </c>
      <c r="H252" s="302">
        <f t="shared" si="80"/>
        <v>0.46235718274583132</v>
      </c>
      <c r="I252" s="303"/>
      <c r="J252" s="302">
        <v>0.25707300642052844</v>
      </c>
      <c r="K252" s="302">
        <v>0.20313231936328596</v>
      </c>
      <c r="L252" s="302">
        <f t="shared" si="81"/>
        <v>0.4602053257838144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2.6956535646239725</v>
      </c>
      <c r="C253" s="302">
        <v>1.2083707534969748</v>
      </c>
      <c r="D253" s="302">
        <f t="shared" si="79"/>
        <v>3.9040243181209471</v>
      </c>
      <c r="E253" s="303"/>
      <c r="F253" s="302">
        <v>2.0273410267480787</v>
      </c>
      <c r="G253" s="302">
        <v>0.97853773789537579</v>
      </c>
      <c r="H253" s="302">
        <f t="shared" si="80"/>
        <v>3.0058787646434544</v>
      </c>
      <c r="I253" s="303"/>
      <c r="J253" s="302">
        <v>1.5955303022039466</v>
      </c>
      <c r="K253" s="302">
        <v>0.90943709065509992</v>
      </c>
      <c r="L253" s="302">
        <f t="shared" si="81"/>
        <v>2.5049673928590463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0.10698948825814807</v>
      </c>
      <c r="C254" s="302">
        <v>0.23919821255394913</v>
      </c>
      <c r="D254" s="302">
        <f t="shared" si="79"/>
        <v>0.34618770081209721</v>
      </c>
      <c r="E254" s="303"/>
      <c r="F254" s="302">
        <v>7.2520271903992503E-2</v>
      </c>
      <c r="G254" s="302">
        <v>0.29296999030835269</v>
      </c>
      <c r="H254" s="302">
        <f t="shared" si="80"/>
        <v>0.36549026221234521</v>
      </c>
      <c r="I254" s="303"/>
      <c r="J254" s="302">
        <v>8.7240930336286424E-2</v>
      </c>
      <c r="K254" s="302">
        <v>0.29805383529861346</v>
      </c>
      <c r="L254" s="302">
        <f t="shared" si="81"/>
        <v>0.38529476563489989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0.35540127476347638</v>
      </c>
      <c r="C255" s="302">
        <v>0.36714796328922383</v>
      </c>
      <c r="D255" s="302">
        <f t="shared" si="79"/>
        <v>0.72254923805270022</v>
      </c>
      <c r="E255" s="303"/>
      <c r="F255" s="302">
        <v>0.22152032312972034</v>
      </c>
      <c r="G255" s="302">
        <v>0.28809935442473322</v>
      </c>
      <c r="H255" s="302">
        <f t="shared" si="80"/>
        <v>0.50961967755445359</v>
      </c>
      <c r="I255" s="303"/>
      <c r="J255" s="302">
        <v>0.21646836936487937</v>
      </c>
      <c r="K255" s="302">
        <v>0.24823339702654396</v>
      </c>
      <c r="L255" s="302">
        <f t="shared" si="81"/>
        <v>0.46470176639142335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24.289412213794428</v>
      </c>
      <c r="C257" s="311">
        <f t="shared" ref="C257:D257" si="82">SUM(C247:C255)</f>
        <v>25.739587786205604</v>
      </c>
      <c r="D257" s="311">
        <f t="shared" si="82"/>
        <v>50.029000000000032</v>
      </c>
      <c r="E257" s="311"/>
      <c r="F257" s="311">
        <f t="shared" ref="F257:H257" si="83">SUM(F247:F255)</f>
        <v>22.960948159939946</v>
      </c>
      <c r="G257" s="311">
        <f t="shared" si="83"/>
        <v>26.310051840060002</v>
      </c>
      <c r="H257" s="311">
        <f t="shared" si="83"/>
        <v>49.270999999999951</v>
      </c>
      <c r="I257" s="311"/>
      <c r="J257" s="311">
        <f t="shared" ref="J257:L257" si="84">SUM(J247:J255)</f>
        <v>19.800706274454722</v>
      </c>
      <c r="K257" s="311">
        <f t="shared" si="84"/>
        <v>23.350293725545264</v>
      </c>
      <c r="L257" s="311">
        <f t="shared" si="84"/>
        <v>43.150999999999989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2.3921671009325953</v>
      </c>
      <c r="C264" s="302">
        <v>4.4539041178064416</v>
      </c>
      <c r="D264" s="302">
        <f>SUM(B264:C264)</f>
        <v>6.8460712187390369</v>
      </c>
      <c r="E264" s="303"/>
      <c r="F264" s="302">
        <v>3.3629105953920098</v>
      </c>
      <c r="G264" s="302">
        <v>4.5666244764219845</v>
      </c>
      <c r="H264" s="302">
        <f>SUM(F264:G264)</f>
        <v>7.9295350718139943</v>
      </c>
      <c r="I264" s="303"/>
      <c r="J264" s="302">
        <v>3.6878272831441228</v>
      </c>
      <c r="K264" s="302">
        <v>5.0221699740833934</v>
      </c>
      <c r="L264" s="302">
        <f>SUM(J264:K264)</f>
        <v>8.7099972572275171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2.0648472178630404</v>
      </c>
      <c r="C265" s="302">
        <v>2.8905705193849269</v>
      </c>
      <c r="D265" s="302">
        <f t="shared" ref="D265:D272" si="85">SUM(B265:C265)</f>
        <v>4.9554177372479673</v>
      </c>
      <c r="E265" s="303"/>
      <c r="F265" s="302">
        <v>2.9844729498638327</v>
      </c>
      <c r="G265" s="302">
        <v>3.4772682642144273</v>
      </c>
      <c r="H265" s="302">
        <f t="shared" ref="H265:H272" si="86">SUM(F265:G265)</f>
        <v>6.46174121407826</v>
      </c>
      <c r="I265" s="303"/>
      <c r="J265" s="302">
        <v>3.6277262713058644</v>
      </c>
      <c r="K265" s="302">
        <v>4.3687464632072199</v>
      </c>
      <c r="L265" s="302">
        <f t="shared" ref="L265:L272" si="87">SUM(J265:K265)</f>
        <v>7.9964727345130839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2.3109222647341263</v>
      </c>
      <c r="C266" s="302">
        <v>2.5359612105706439</v>
      </c>
      <c r="D266" s="302">
        <f t="shared" si="85"/>
        <v>4.8468834753047698</v>
      </c>
      <c r="E266" s="303"/>
      <c r="F266" s="302">
        <v>3.0666668379438149</v>
      </c>
      <c r="G266" s="302">
        <v>2.7222893171433582</v>
      </c>
      <c r="H266" s="302">
        <f t="shared" si="86"/>
        <v>5.7889561550871731</v>
      </c>
      <c r="I266" s="303"/>
      <c r="J266" s="302">
        <v>4.3607859740001587</v>
      </c>
      <c r="K266" s="302">
        <v>2.9555359788393076</v>
      </c>
      <c r="L266" s="302">
        <f t="shared" si="87"/>
        <v>7.3163219528394663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4.9370852840538024</v>
      </c>
      <c r="C267" s="302">
        <v>0.7679827427600443</v>
      </c>
      <c r="D267" s="302">
        <f t="shared" si="85"/>
        <v>5.7050680268138469</v>
      </c>
      <c r="E267" s="303"/>
      <c r="F267" s="302">
        <v>5.9356360244940438</v>
      </c>
      <c r="G267" s="302">
        <v>0.76523487449021932</v>
      </c>
      <c r="H267" s="302">
        <f t="shared" si="86"/>
        <v>6.7008708989842631</v>
      </c>
      <c r="I267" s="303"/>
      <c r="J267" s="302">
        <v>5.5915601201880563</v>
      </c>
      <c r="K267" s="302">
        <v>1.0190748770662708</v>
      </c>
      <c r="L267" s="302">
        <f t="shared" si="87"/>
        <v>6.6106349972543272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0.37992050798194704</v>
      </c>
      <c r="C268" s="302">
        <v>1.9311609554790743</v>
      </c>
      <c r="D268" s="302">
        <f t="shared" si="85"/>
        <v>2.3110814634610213</v>
      </c>
      <c r="E268" s="303"/>
      <c r="F268" s="302">
        <v>0.55945852505028904</v>
      </c>
      <c r="G268" s="302">
        <v>1.2314872053445185</v>
      </c>
      <c r="H268" s="302">
        <f t="shared" si="86"/>
        <v>1.7909457303948075</v>
      </c>
      <c r="I268" s="303"/>
      <c r="J268" s="302">
        <v>1.0191606839684217</v>
      </c>
      <c r="K268" s="302">
        <v>1.3638331471474261</v>
      </c>
      <c r="L268" s="302">
        <f t="shared" si="87"/>
        <v>2.3829938311158481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0.62559821498407053</v>
      </c>
      <c r="C269" s="302">
        <v>0.38597328475899451</v>
      </c>
      <c r="D269" s="302">
        <f t="shared" si="85"/>
        <v>1.0115714997430652</v>
      </c>
      <c r="E269" s="303"/>
      <c r="F269" s="302">
        <v>0.69690360257332762</v>
      </c>
      <c r="G269" s="302">
        <v>0.33873008457872494</v>
      </c>
      <c r="H269" s="302">
        <f t="shared" si="86"/>
        <v>1.0356336871520526</v>
      </c>
      <c r="I269" s="303"/>
      <c r="J269" s="302">
        <v>0.89502380468196896</v>
      </c>
      <c r="K269" s="302">
        <v>0.37781776901952108</v>
      </c>
      <c r="L269" s="302">
        <f t="shared" si="87"/>
        <v>1.27284157370149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2.2500089097114411</v>
      </c>
      <c r="C270" s="302">
        <v>1.0480517542961543</v>
      </c>
      <c r="D270" s="302">
        <f t="shared" si="85"/>
        <v>3.2980606640075951</v>
      </c>
      <c r="E270" s="303"/>
      <c r="F270" s="302">
        <v>2.3603273444767354</v>
      </c>
      <c r="G270" s="302">
        <v>0.8628666534240379</v>
      </c>
      <c r="H270" s="302">
        <f t="shared" si="86"/>
        <v>3.2231939979007733</v>
      </c>
      <c r="I270" s="303"/>
      <c r="J270" s="302">
        <v>2.6734037228335579</v>
      </c>
      <c r="K270" s="302">
        <v>1.0244950520849581</v>
      </c>
      <c r="L270" s="302">
        <f t="shared" si="87"/>
        <v>3.6978987749185159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8.4264396112940329E-2</v>
      </c>
      <c r="C271" s="302">
        <v>0.27166937010359982</v>
      </c>
      <c r="D271" s="302">
        <f t="shared" si="85"/>
        <v>0.35593376621654016</v>
      </c>
      <c r="E271" s="303"/>
      <c r="F271" s="302">
        <v>7.8492505896823994E-2</v>
      </c>
      <c r="G271" s="302">
        <v>0.21669489661248323</v>
      </c>
      <c r="H271" s="302">
        <f t="shared" si="86"/>
        <v>0.2951874025093072</v>
      </c>
      <c r="I271" s="303"/>
      <c r="J271" s="302">
        <v>0.15242530465209941</v>
      </c>
      <c r="K271" s="302">
        <v>0.1694468588811702</v>
      </c>
      <c r="L271" s="302">
        <f t="shared" si="87"/>
        <v>0.32187216353326964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0.80007971452855353</v>
      </c>
      <c r="C272" s="302">
        <v>0.48383243393762171</v>
      </c>
      <c r="D272" s="302">
        <f t="shared" si="85"/>
        <v>1.2839121484661753</v>
      </c>
      <c r="E272" s="303"/>
      <c r="F272" s="302">
        <v>0.86594347507963565</v>
      </c>
      <c r="G272" s="302">
        <v>0.33399236699963902</v>
      </c>
      <c r="H272" s="302">
        <f t="shared" si="86"/>
        <v>1.1999358420792747</v>
      </c>
      <c r="I272" s="303"/>
      <c r="J272" s="302">
        <v>0.64385607901112218</v>
      </c>
      <c r="K272" s="302">
        <v>0.36311063588531578</v>
      </c>
      <c r="L272" s="302">
        <f t="shared" si="87"/>
        <v>1.0069667148964379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15.844893610902517</v>
      </c>
      <c r="C274" s="311">
        <f t="shared" ref="C274:D274" si="88">SUM(C264:C272)</f>
        <v>14.7691063890975</v>
      </c>
      <c r="D274" s="311">
        <f t="shared" si="88"/>
        <v>30.614000000000026</v>
      </c>
      <c r="E274" s="311"/>
      <c r="F274" s="311">
        <f t="shared" ref="F274:H274" si="89">SUM(F264:F272)</f>
        <v>19.910811860770519</v>
      </c>
      <c r="G274" s="311">
        <f t="shared" si="89"/>
        <v>14.515188139229394</v>
      </c>
      <c r="H274" s="311">
        <f t="shared" si="89"/>
        <v>34.42599999999991</v>
      </c>
      <c r="I274" s="311"/>
      <c r="J274" s="311">
        <f t="shared" ref="J274:L274" si="90">SUM(J264:J272)</f>
        <v>22.651769243785374</v>
      </c>
      <c r="K274" s="311">
        <f t="shared" si="90"/>
        <v>16.664230756214582</v>
      </c>
      <c r="L274" s="311">
        <f t="shared" si="90"/>
        <v>39.315999999999953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7.8028561012092013</v>
      </c>
      <c r="C281" s="302">
        <v>13.509272220983238</v>
      </c>
      <c r="D281" s="302">
        <f>SUM(B281:C281)</f>
        <v>21.312128322192439</v>
      </c>
      <c r="E281" s="303"/>
      <c r="F281" s="302">
        <v>8.8744941026919708</v>
      </c>
      <c r="G281" s="302">
        <v>14.733049431657458</v>
      </c>
      <c r="H281" s="302">
        <f>SUM(F281:G281)</f>
        <v>23.607543534349428</v>
      </c>
      <c r="I281" s="303"/>
      <c r="J281" s="302">
        <v>10.503798273384648</v>
      </c>
      <c r="K281" s="302">
        <v>14.695740907834239</v>
      </c>
      <c r="L281" s="302">
        <f>SUM(J281:K281)</f>
        <v>25.199539181218888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18.217128734584861</v>
      </c>
      <c r="C282" s="302">
        <v>36.765687129091319</v>
      </c>
      <c r="D282" s="302">
        <f t="shared" ref="D282:D289" si="91">SUM(B282:C282)</f>
        <v>54.98281586367618</v>
      </c>
      <c r="E282" s="303"/>
      <c r="F282" s="302">
        <v>23.127166687976775</v>
      </c>
      <c r="G282" s="302">
        <v>41.802560789624785</v>
      </c>
      <c r="H282" s="302">
        <f t="shared" ref="H282:H289" si="92">SUM(F282:G282)</f>
        <v>64.92972747760156</v>
      </c>
      <c r="I282" s="303"/>
      <c r="J282" s="302">
        <v>31.32221889728984</v>
      </c>
      <c r="K282" s="302">
        <v>50.597582083548872</v>
      </c>
      <c r="L282" s="302">
        <f t="shared" ref="L282:L289" si="93">SUM(J282:K282)</f>
        <v>81.919800980838716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12.677145774312924</v>
      </c>
      <c r="C283" s="302">
        <v>14.177254667033223</v>
      </c>
      <c r="D283" s="302">
        <f t="shared" si="91"/>
        <v>26.854400441346147</v>
      </c>
      <c r="E283" s="303"/>
      <c r="F283" s="302">
        <v>13.317939734040143</v>
      </c>
      <c r="G283" s="302">
        <v>15.904706660471533</v>
      </c>
      <c r="H283" s="302">
        <f t="shared" si="92"/>
        <v>29.222646394511678</v>
      </c>
      <c r="I283" s="303"/>
      <c r="J283" s="302">
        <v>17.435680342761319</v>
      </c>
      <c r="K283" s="302">
        <v>16.092323703528848</v>
      </c>
      <c r="L283" s="302">
        <f t="shared" si="93"/>
        <v>33.528004046290164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20.259295696266495</v>
      </c>
      <c r="C284" s="302">
        <v>4.0869794270857387</v>
      </c>
      <c r="D284" s="302">
        <f t="shared" si="91"/>
        <v>24.346275123352235</v>
      </c>
      <c r="E284" s="303"/>
      <c r="F284" s="302">
        <v>16.110896212968768</v>
      </c>
      <c r="G284" s="302">
        <v>4.4299547189413904</v>
      </c>
      <c r="H284" s="302">
        <f t="shared" si="92"/>
        <v>20.540850931910157</v>
      </c>
      <c r="I284" s="303"/>
      <c r="J284" s="302">
        <v>13.477387932706643</v>
      </c>
      <c r="K284" s="302">
        <v>4.2727645574721071</v>
      </c>
      <c r="L284" s="302">
        <f t="shared" si="93"/>
        <v>17.750152490178749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0.5811772846955835</v>
      </c>
      <c r="C285" s="302">
        <v>3.6829573628163561</v>
      </c>
      <c r="D285" s="302">
        <f t="shared" si="91"/>
        <v>4.2641346475119395</v>
      </c>
      <c r="E285" s="303"/>
      <c r="F285" s="302">
        <v>0.56951338401126739</v>
      </c>
      <c r="G285" s="302">
        <v>2.67920677064309</v>
      </c>
      <c r="H285" s="302">
        <f t="shared" si="92"/>
        <v>3.2487201546543574</v>
      </c>
      <c r="I285" s="303"/>
      <c r="J285" s="302">
        <v>1.1295879155599844</v>
      </c>
      <c r="K285" s="302">
        <v>2.4998656938396215</v>
      </c>
      <c r="L285" s="302">
        <f t="shared" si="93"/>
        <v>3.6294536093996062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1.8594962922153211</v>
      </c>
      <c r="C286" s="302">
        <v>0.88381159468320902</v>
      </c>
      <c r="D286" s="302">
        <f t="shared" si="91"/>
        <v>2.7433078868985303</v>
      </c>
      <c r="E286" s="303"/>
      <c r="F286" s="302">
        <v>3.2980276283148693</v>
      </c>
      <c r="G286" s="302">
        <v>1.5189780284947882</v>
      </c>
      <c r="H286" s="302">
        <f t="shared" si="92"/>
        <v>4.8170056568096573</v>
      </c>
      <c r="I286" s="303"/>
      <c r="J286" s="302">
        <v>4.2433949180365671</v>
      </c>
      <c r="K286" s="302">
        <v>2.458491483035846</v>
      </c>
      <c r="L286" s="302">
        <f t="shared" si="93"/>
        <v>6.7018864010724126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3.4194652286382134</v>
      </c>
      <c r="C287" s="302">
        <v>1.5206957139734032</v>
      </c>
      <c r="D287" s="302">
        <f t="shared" si="91"/>
        <v>4.9401609426116169</v>
      </c>
      <c r="E287" s="303"/>
      <c r="F287" s="302">
        <v>2.6921312072450165</v>
      </c>
      <c r="G287" s="302">
        <v>1.4369232487467303</v>
      </c>
      <c r="H287" s="302">
        <f t="shared" si="92"/>
        <v>4.1290544559917466</v>
      </c>
      <c r="I287" s="303"/>
      <c r="J287" s="302">
        <v>2.6285786165726934</v>
      </c>
      <c r="K287" s="302">
        <v>1.7467489035376853</v>
      </c>
      <c r="L287" s="302">
        <f t="shared" si="93"/>
        <v>4.3753275201103783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0.45745948318703178</v>
      </c>
      <c r="C288" s="302">
        <v>1.1164283940121726</v>
      </c>
      <c r="D288" s="302">
        <f t="shared" si="91"/>
        <v>1.5738878771992044</v>
      </c>
      <c r="E288" s="303"/>
      <c r="F288" s="302">
        <v>0.30011008741501016</v>
      </c>
      <c r="G288" s="302">
        <v>0.96313584484876447</v>
      </c>
      <c r="H288" s="302">
        <f t="shared" si="92"/>
        <v>1.2632459322637746</v>
      </c>
      <c r="I288" s="303"/>
      <c r="J288" s="302">
        <v>0.45010859320745394</v>
      </c>
      <c r="K288" s="302">
        <v>0.97825663743413249</v>
      </c>
      <c r="L288" s="302">
        <f t="shared" si="93"/>
        <v>1.4283652306415864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1.955457015015454</v>
      </c>
      <c r="C289" s="302">
        <v>1.6294318801962797</v>
      </c>
      <c r="D289" s="302">
        <f t="shared" si="91"/>
        <v>3.5848888952117335</v>
      </c>
      <c r="E289" s="303"/>
      <c r="F289" s="302">
        <v>1.465202277671559</v>
      </c>
      <c r="G289" s="302">
        <v>1.4340031842360672</v>
      </c>
      <c r="H289" s="302">
        <f t="shared" si="92"/>
        <v>2.8992054619076262</v>
      </c>
      <c r="I289" s="303"/>
      <c r="J289" s="302">
        <v>1.5963370073955032</v>
      </c>
      <c r="K289" s="302">
        <v>1.4381335328538332</v>
      </c>
      <c r="L289" s="302">
        <f t="shared" si="93"/>
        <v>3.0344705402493366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67.229481610125092</v>
      </c>
      <c r="C291" s="311">
        <f t="shared" ref="C291:D291" si="94">SUM(C281:C289)</f>
        <v>77.372518389874941</v>
      </c>
      <c r="D291" s="311">
        <f t="shared" si="94"/>
        <v>144.60200000000003</v>
      </c>
      <c r="E291" s="311"/>
      <c r="F291" s="311">
        <f t="shared" ref="F291:H291" si="95">SUM(F281:F289)</f>
        <v>69.75548132233537</v>
      </c>
      <c r="G291" s="311">
        <f t="shared" si="95"/>
        <v>84.902518677664602</v>
      </c>
      <c r="H291" s="311">
        <f t="shared" si="95"/>
        <v>154.65800000000002</v>
      </c>
      <c r="I291" s="311"/>
      <c r="J291" s="311">
        <f t="shared" ref="J291:L291" si="96">SUM(J281:J289)</f>
        <v>82.787092496914667</v>
      </c>
      <c r="K291" s="311">
        <f t="shared" si="96"/>
        <v>94.77990750308517</v>
      </c>
      <c r="L291" s="311">
        <f t="shared" si="96"/>
        <v>177.56699999999984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5.5903425058392262</v>
      </c>
      <c r="C298" s="302">
        <v>12.073518083925952</v>
      </c>
      <c r="D298" s="302">
        <f>SUM(B298:C298)</f>
        <v>17.663860589765179</v>
      </c>
      <c r="E298" s="303"/>
      <c r="F298" s="302">
        <v>6.3930531705982885</v>
      </c>
      <c r="G298" s="302">
        <v>12.400221834016364</v>
      </c>
      <c r="H298" s="302">
        <f>SUM(F298:G298)</f>
        <v>18.793275004614653</v>
      </c>
      <c r="I298" s="303"/>
      <c r="J298" s="302">
        <v>7.0556086011121097</v>
      </c>
      <c r="K298" s="302">
        <v>13.37917559726721</v>
      </c>
      <c r="L298" s="302">
        <f>SUM(J298:K298)</f>
        <v>20.434784198379319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6.1084873709666878</v>
      </c>
      <c r="C299" s="302">
        <v>10.584859820499565</v>
      </c>
      <c r="D299" s="302">
        <f t="shared" ref="D299:D306" si="97">SUM(B299:C299)</f>
        <v>16.693347191466252</v>
      </c>
      <c r="E299" s="303"/>
      <c r="F299" s="302">
        <v>7.1938213726523541</v>
      </c>
      <c r="G299" s="302">
        <v>11.990279678896881</v>
      </c>
      <c r="H299" s="302">
        <f t="shared" ref="H299:H306" si="98">SUM(F299:G299)</f>
        <v>19.184101051549234</v>
      </c>
      <c r="I299" s="303"/>
      <c r="J299" s="302">
        <v>8.9745199014132186</v>
      </c>
      <c r="K299" s="302">
        <v>16.664296027073927</v>
      </c>
      <c r="L299" s="302">
        <f t="shared" ref="L299:L306" si="99">SUM(J299:K299)</f>
        <v>25.638815928487148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9.4006687619424518</v>
      </c>
      <c r="C300" s="302">
        <v>14.484253388828073</v>
      </c>
      <c r="D300" s="302">
        <f t="shared" si="97"/>
        <v>23.884922150770524</v>
      </c>
      <c r="E300" s="303"/>
      <c r="F300" s="302">
        <v>10.153467281469947</v>
      </c>
      <c r="G300" s="302">
        <v>14.574705916909341</v>
      </c>
      <c r="H300" s="302">
        <f t="shared" si="98"/>
        <v>24.728173198379288</v>
      </c>
      <c r="I300" s="303"/>
      <c r="J300" s="302">
        <v>12.121581699974064</v>
      </c>
      <c r="K300" s="302">
        <v>15.078470847088706</v>
      </c>
      <c r="L300" s="302">
        <f t="shared" si="99"/>
        <v>27.200052547062768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11.734522151419256</v>
      </c>
      <c r="C301" s="302">
        <v>5.0048181255439417</v>
      </c>
      <c r="D301" s="302">
        <f t="shared" si="97"/>
        <v>16.739340276963198</v>
      </c>
      <c r="E301" s="303"/>
      <c r="F301" s="302">
        <v>10.863872919601747</v>
      </c>
      <c r="G301" s="302">
        <v>5.0627910189896559</v>
      </c>
      <c r="H301" s="302">
        <f t="shared" si="98"/>
        <v>15.926663938591403</v>
      </c>
      <c r="I301" s="303"/>
      <c r="J301" s="302">
        <v>11.29112420199451</v>
      </c>
      <c r="K301" s="302">
        <v>7.2998959280611295</v>
      </c>
      <c r="L301" s="302">
        <f t="shared" si="99"/>
        <v>18.591020130055639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1.0022841375391938</v>
      </c>
      <c r="C302" s="302">
        <v>5.5851004718771371</v>
      </c>
      <c r="D302" s="302">
        <f t="shared" si="97"/>
        <v>6.5873846094163309</v>
      </c>
      <c r="E302" s="303"/>
      <c r="F302" s="302">
        <v>1.138378701647071</v>
      </c>
      <c r="G302" s="302">
        <v>3.8086200093262779</v>
      </c>
      <c r="H302" s="302">
        <f t="shared" si="98"/>
        <v>4.9469987109733484</v>
      </c>
      <c r="I302" s="303"/>
      <c r="J302" s="302">
        <v>2.1139720081042643</v>
      </c>
      <c r="K302" s="302">
        <v>3.6959508735427002</v>
      </c>
      <c r="L302" s="302">
        <f t="shared" si="99"/>
        <v>5.8099228816469646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8.0663008091229607</v>
      </c>
      <c r="C303" s="302">
        <v>2.9988482956630351</v>
      </c>
      <c r="D303" s="302">
        <f t="shared" si="97"/>
        <v>11.065149104785995</v>
      </c>
      <c r="E303" s="303"/>
      <c r="F303" s="302">
        <v>8.2424171305853537</v>
      </c>
      <c r="G303" s="302">
        <v>3.4233633909612289</v>
      </c>
      <c r="H303" s="302">
        <f t="shared" si="98"/>
        <v>11.665780521546584</v>
      </c>
      <c r="I303" s="303"/>
      <c r="J303" s="302">
        <v>9.2522413139108686</v>
      </c>
      <c r="K303" s="302">
        <v>4.6288514147858439</v>
      </c>
      <c r="L303" s="302">
        <f t="shared" si="99"/>
        <v>13.881092728696713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4.3471663206698938</v>
      </c>
      <c r="C304" s="302">
        <v>4.6260876816051475</v>
      </c>
      <c r="D304" s="302">
        <f t="shared" si="97"/>
        <v>8.9732540022750413</v>
      </c>
      <c r="E304" s="303"/>
      <c r="F304" s="302">
        <v>4.1281114809547406</v>
      </c>
      <c r="G304" s="302">
        <v>4.1921243691964971</v>
      </c>
      <c r="H304" s="302">
        <f t="shared" si="98"/>
        <v>8.3202358501512386</v>
      </c>
      <c r="I304" s="303"/>
      <c r="J304" s="302">
        <v>5.2533863382843284</v>
      </c>
      <c r="K304" s="302">
        <v>5.36389834907588</v>
      </c>
      <c r="L304" s="302">
        <f t="shared" si="99"/>
        <v>10.617284687360208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0.9941535885598507</v>
      </c>
      <c r="C305" s="302">
        <v>5.1244467235967441</v>
      </c>
      <c r="D305" s="302">
        <f t="shared" si="97"/>
        <v>6.1186003121565946</v>
      </c>
      <c r="E305" s="303"/>
      <c r="F305" s="302">
        <v>0.75858089459979694</v>
      </c>
      <c r="G305" s="302">
        <v>5.1609265433380687</v>
      </c>
      <c r="H305" s="302">
        <f t="shared" si="98"/>
        <v>5.9195074379378658</v>
      </c>
      <c r="I305" s="303"/>
      <c r="J305" s="302">
        <v>1.2724796642815313</v>
      </c>
      <c r="K305" s="302">
        <v>5.016455324193962</v>
      </c>
      <c r="L305" s="302">
        <f t="shared" si="99"/>
        <v>6.2889349884754928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19.723825247294247</v>
      </c>
      <c r="C306" s="302">
        <v>26.129316515106449</v>
      </c>
      <c r="D306" s="302">
        <f t="shared" si="97"/>
        <v>45.853141762400696</v>
      </c>
      <c r="E306" s="303"/>
      <c r="F306" s="302">
        <v>16.955259073522946</v>
      </c>
      <c r="G306" s="302">
        <v>22.257005212733461</v>
      </c>
      <c r="H306" s="302">
        <f t="shared" si="98"/>
        <v>39.212264286256406</v>
      </c>
      <c r="I306" s="303"/>
      <c r="J306" s="302">
        <v>17.521304676157452</v>
      </c>
      <c r="K306" s="302">
        <v>23.276787233678284</v>
      </c>
      <c r="L306" s="302">
        <f t="shared" si="99"/>
        <v>40.798091909835733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66.967750893353767</v>
      </c>
      <c r="C308" s="311">
        <f t="shared" ref="C308:D308" si="100">SUM(C298:C306)</f>
        <v>86.611249106646042</v>
      </c>
      <c r="D308" s="311">
        <f t="shared" si="100"/>
        <v>153.57899999999981</v>
      </c>
      <c r="E308" s="311"/>
      <c r="F308" s="311">
        <f t="shared" ref="F308:H308" si="101">SUM(F298:F306)</f>
        <v>65.826962025632241</v>
      </c>
      <c r="G308" s="311">
        <f t="shared" si="101"/>
        <v>82.870037974367776</v>
      </c>
      <c r="H308" s="311">
        <f t="shared" si="101"/>
        <v>148.69700000000003</v>
      </c>
      <c r="I308" s="311"/>
      <c r="J308" s="311">
        <f t="shared" ref="J308:L308" si="102">SUM(J298:J306)</f>
        <v>74.856218405232354</v>
      </c>
      <c r="K308" s="311">
        <f t="shared" si="102"/>
        <v>94.403781594767651</v>
      </c>
      <c r="L308" s="311">
        <f t="shared" si="102"/>
        <v>169.26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2.2125706417115723</v>
      </c>
      <c r="C315" s="302">
        <v>4.3331776856298188</v>
      </c>
      <c r="D315" s="302">
        <f>SUM(B315:C315)</f>
        <v>6.545748327341391</v>
      </c>
      <c r="E315" s="303"/>
      <c r="F315" s="302">
        <v>2.6989540885210954</v>
      </c>
      <c r="G315" s="302">
        <v>4.3165016441357631</v>
      </c>
      <c r="H315" s="302">
        <f>SUM(F315:G315)</f>
        <v>7.015455732656859</v>
      </c>
      <c r="I315" s="303"/>
      <c r="J315" s="302">
        <v>2.8273923967879253</v>
      </c>
      <c r="K315" s="302">
        <v>4.5101333438018463</v>
      </c>
      <c r="L315" s="302">
        <f>SUM(J315:K315)</f>
        <v>7.337525740589772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7.5707168484073337</v>
      </c>
      <c r="C316" s="302">
        <v>5.3857304797297205</v>
      </c>
      <c r="D316" s="302">
        <f t="shared" ref="D316:D323" si="103">SUM(B316:C316)</f>
        <v>12.956447328137054</v>
      </c>
      <c r="E316" s="303"/>
      <c r="F316" s="302">
        <v>9.3892311487099693</v>
      </c>
      <c r="G316" s="302">
        <v>6.061076047468652</v>
      </c>
      <c r="H316" s="302">
        <f t="shared" ref="H316:H323" si="104">SUM(F316:G316)</f>
        <v>15.45030719617862</v>
      </c>
      <c r="I316" s="303"/>
      <c r="J316" s="302">
        <v>10.67368720002049</v>
      </c>
      <c r="K316" s="302">
        <v>8.2030332565882809</v>
      </c>
      <c r="L316" s="302">
        <f t="shared" ref="L316:L323" si="105">SUM(J316:K316)</f>
        <v>18.876720456608773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9.3038644902848144</v>
      </c>
      <c r="C317" s="302">
        <v>16.579463283672482</v>
      </c>
      <c r="D317" s="302">
        <f t="shared" si="103"/>
        <v>25.883327773957298</v>
      </c>
      <c r="E317" s="303"/>
      <c r="F317" s="302">
        <v>10.463341509306268</v>
      </c>
      <c r="G317" s="302">
        <v>15.98568479684857</v>
      </c>
      <c r="H317" s="302">
        <f t="shared" si="104"/>
        <v>26.449026306154838</v>
      </c>
      <c r="I317" s="303"/>
      <c r="J317" s="302">
        <v>12.839071075638463</v>
      </c>
      <c r="K317" s="302">
        <v>14.599339713895327</v>
      </c>
      <c r="L317" s="302">
        <f t="shared" si="105"/>
        <v>27.438410789533791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17.769065908300664</v>
      </c>
      <c r="C318" s="302">
        <v>2.7119913436741014</v>
      </c>
      <c r="D318" s="302">
        <f t="shared" si="103"/>
        <v>20.481057251974764</v>
      </c>
      <c r="E318" s="303"/>
      <c r="F318" s="302">
        <v>15.614027981957879</v>
      </c>
      <c r="G318" s="302">
        <v>2.4973279912949047</v>
      </c>
      <c r="H318" s="302">
        <f t="shared" si="104"/>
        <v>18.111355973252785</v>
      </c>
      <c r="I318" s="303"/>
      <c r="J318" s="302">
        <v>13.788179481256826</v>
      </c>
      <c r="K318" s="302">
        <v>2.1819805940622965</v>
      </c>
      <c r="L318" s="302">
        <f t="shared" si="105"/>
        <v>15.970160075319122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0.15569115833103678</v>
      </c>
      <c r="C319" s="302">
        <v>1.2368064470147917</v>
      </c>
      <c r="D319" s="302">
        <f t="shared" si="103"/>
        <v>1.3924976053458284</v>
      </c>
      <c r="E319" s="303"/>
      <c r="F319" s="302">
        <v>0.16601274768013627</v>
      </c>
      <c r="G319" s="302">
        <v>0.76809838225337512</v>
      </c>
      <c r="H319" s="302">
        <f t="shared" si="104"/>
        <v>0.93411112993351142</v>
      </c>
      <c r="I319" s="303"/>
      <c r="J319" s="302">
        <v>0.38986277461518926</v>
      </c>
      <c r="K319" s="302">
        <v>0.78115939533894463</v>
      </c>
      <c r="L319" s="302">
        <f t="shared" si="105"/>
        <v>1.1710221699541339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1.4790870263014333</v>
      </c>
      <c r="C320" s="302">
        <v>1.0652315058474759</v>
      </c>
      <c r="D320" s="302">
        <f t="shared" si="103"/>
        <v>2.5443185321489095</v>
      </c>
      <c r="E320" s="303"/>
      <c r="F320" s="302">
        <v>1.3770245178847009</v>
      </c>
      <c r="G320" s="302">
        <v>0.9595250591030533</v>
      </c>
      <c r="H320" s="302">
        <f t="shared" si="104"/>
        <v>2.3365495769877542</v>
      </c>
      <c r="I320" s="303"/>
      <c r="J320" s="302">
        <v>1.4920286594153862</v>
      </c>
      <c r="K320" s="302">
        <v>1.1783922184382229</v>
      </c>
      <c r="L320" s="302">
        <f t="shared" si="105"/>
        <v>2.6704208778536094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1.4966763654636459</v>
      </c>
      <c r="C321" s="302">
        <v>0.45298612975690522</v>
      </c>
      <c r="D321" s="302">
        <f t="shared" si="103"/>
        <v>1.9496624952205512</v>
      </c>
      <c r="E321" s="303"/>
      <c r="F321" s="302">
        <v>1.4308149199163007</v>
      </c>
      <c r="G321" s="302">
        <v>0.37523452934966478</v>
      </c>
      <c r="H321" s="302">
        <f t="shared" si="104"/>
        <v>1.8060494492659656</v>
      </c>
      <c r="I321" s="303"/>
      <c r="J321" s="302">
        <v>1.5133544531925214</v>
      </c>
      <c r="K321" s="302">
        <v>0.53152403841609441</v>
      </c>
      <c r="L321" s="302">
        <f t="shared" si="105"/>
        <v>2.0448784916086158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0.15282395940091259</v>
      </c>
      <c r="C322" s="302">
        <v>0.78772809471398098</v>
      </c>
      <c r="D322" s="302">
        <f t="shared" si="103"/>
        <v>0.94055205411489351</v>
      </c>
      <c r="E322" s="303"/>
      <c r="F322" s="302">
        <v>0.12521465403657195</v>
      </c>
      <c r="G322" s="302">
        <v>0.57924045347353714</v>
      </c>
      <c r="H322" s="302">
        <f t="shared" si="104"/>
        <v>0.70445510751010909</v>
      </c>
      <c r="I322" s="303"/>
      <c r="J322" s="302">
        <v>0.34326133083701449</v>
      </c>
      <c r="K322" s="302">
        <v>0.60237547633283561</v>
      </c>
      <c r="L322" s="302">
        <f t="shared" si="105"/>
        <v>0.9456368071698501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2.3972786984672867</v>
      </c>
      <c r="C323" s="302">
        <v>1.5591099332920522</v>
      </c>
      <c r="D323" s="302">
        <f t="shared" si="103"/>
        <v>3.9563886317593386</v>
      </c>
      <c r="E323" s="303"/>
      <c r="F323" s="302">
        <v>1.9222038056963628</v>
      </c>
      <c r="G323" s="302">
        <v>1.1204857223633333</v>
      </c>
      <c r="H323" s="302">
        <f t="shared" si="104"/>
        <v>3.0426895280596962</v>
      </c>
      <c r="I323" s="303"/>
      <c r="J323" s="302">
        <v>2.1970410651436647</v>
      </c>
      <c r="K323" s="302">
        <v>1.1501835262187361</v>
      </c>
      <c r="L323" s="302">
        <f t="shared" si="105"/>
        <v>3.3472245913624006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42.537775096668703</v>
      </c>
      <c r="C325" s="311">
        <f t="shared" ref="C325:D325" si="106">SUM(C315:C323)</f>
        <v>34.112224903331324</v>
      </c>
      <c r="D325" s="311">
        <f t="shared" si="106"/>
        <v>76.65000000000002</v>
      </c>
      <c r="E325" s="311"/>
      <c r="F325" s="311">
        <f t="shared" ref="F325:H325" si="107">SUM(F315:F323)</f>
        <v>43.186825373709276</v>
      </c>
      <c r="G325" s="311">
        <f t="shared" si="107"/>
        <v>32.663174626290854</v>
      </c>
      <c r="H325" s="311">
        <f t="shared" si="107"/>
        <v>75.850000000000151</v>
      </c>
      <c r="I325" s="311"/>
      <c r="J325" s="311">
        <f t="shared" ref="J325:L325" si="108">SUM(J315:J323)</f>
        <v>46.06387843690748</v>
      </c>
      <c r="K325" s="311">
        <f t="shared" si="108"/>
        <v>33.738121563092584</v>
      </c>
      <c r="L325" s="311">
        <f t="shared" si="108"/>
        <v>79.802000000000078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2.9012174480264155</v>
      </c>
      <c r="C332" s="302">
        <v>2.9576517842294603</v>
      </c>
      <c r="D332" s="302">
        <f>SUM(B332:C332)</f>
        <v>5.8588692322558753</v>
      </c>
      <c r="E332" s="303"/>
      <c r="F332" s="302">
        <v>3.2771726136741455</v>
      </c>
      <c r="G332" s="302">
        <v>3.1909096190986626</v>
      </c>
      <c r="H332" s="302">
        <f>SUM(F332:G332)</f>
        <v>6.468082232772808</v>
      </c>
      <c r="I332" s="303"/>
      <c r="J332" s="302">
        <v>3.7838141928924816</v>
      </c>
      <c r="K332" s="302">
        <v>3.0133302301685614</v>
      </c>
      <c r="L332" s="302">
        <f>SUM(J332:K332)</f>
        <v>6.7971444230610434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55.548795772814998</v>
      </c>
      <c r="C333" s="302">
        <v>27.568159288662578</v>
      </c>
      <c r="D333" s="302">
        <f t="shared" ref="D333:D340" si="109">SUM(B333:C333)</f>
        <v>83.116955061477569</v>
      </c>
      <c r="E333" s="303"/>
      <c r="F333" s="302">
        <v>61.726179052998909</v>
      </c>
      <c r="G333" s="302">
        <v>30.446397408779667</v>
      </c>
      <c r="H333" s="302">
        <f t="shared" ref="H333:H340" si="110">SUM(F333:G333)</f>
        <v>92.172576461778576</v>
      </c>
      <c r="I333" s="303"/>
      <c r="J333" s="302">
        <v>66.471045967340132</v>
      </c>
      <c r="K333" s="302">
        <v>32.103712182314283</v>
      </c>
      <c r="L333" s="302">
        <f t="shared" ref="L333:L340" si="111">SUM(J333:K333)</f>
        <v>98.574758149654414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9.5950922313229725</v>
      </c>
      <c r="C334" s="302">
        <v>5.7129501862788485</v>
      </c>
      <c r="D334" s="302">
        <f t="shared" si="109"/>
        <v>15.308042417601822</v>
      </c>
      <c r="E334" s="303"/>
      <c r="F334" s="302">
        <v>9.5516907127918493</v>
      </c>
      <c r="G334" s="302">
        <v>6.2925333859018355</v>
      </c>
      <c r="H334" s="302">
        <f t="shared" si="110"/>
        <v>15.844224098693685</v>
      </c>
      <c r="I334" s="303"/>
      <c r="J334" s="302">
        <v>12.809828714778542</v>
      </c>
      <c r="K334" s="302">
        <v>5.8166832909025201</v>
      </c>
      <c r="L334" s="302">
        <f t="shared" si="111"/>
        <v>18.626512005681061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10.679348799252312</v>
      </c>
      <c r="C335" s="302">
        <v>1.603241460950193</v>
      </c>
      <c r="D335" s="302">
        <f t="shared" si="109"/>
        <v>12.282590260202504</v>
      </c>
      <c r="E335" s="303"/>
      <c r="F335" s="302">
        <v>9.3692067521196893</v>
      </c>
      <c r="G335" s="302">
        <v>1.4596056413817049</v>
      </c>
      <c r="H335" s="302">
        <f t="shared" si="110"/>
        <v>10.828812393501394</v>
      </c>
      <c r="I335" s="303"/>
      <c r="J335" s="302">
        <v>5.1560265267885201</v>
      </c>
      <c r="K335" s="302">
        <v>1.3970943952008763</v>
      </c>
      <c r="L335" s="302">
        <f t="shared" si="111"/>
        <v>6.5531209219893967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1.2938538955465428</v>
      </c>
      <c r="C336" s="302">
        <v>1.6463974215883677</v>
      </c>
      <c r="D336" s="302">
        <f t="shared" si="109"/>
        <v>2.9402513171349103</v>
      </c>
      <c r="E336" s="303"/>
      <c r="F336" s="302">
        <v>1.0584618233418361</v>
      </c>
      <c r="G336" s="302">
        <v>1.1086120092253984</v>
      </c>
      <c r="H336" s="302">
        <f t="shared" si="110"/>
        <v>2.1670738325672345</v>
      </c>
      <c r="I336" s="303"/>
      <c r="J336" s="302">
        <v>0.68249510304432193</v>
      </c>
      <c r="K336" s="302">
        <v>0.85682621263158643</v>
      </c>
      <c r="L336" s="302">
        <f t="shared" si="111"/>
        <v>1.5393213156759082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31.690876336951966</v>
      </c>
      <c r="C337" s="302">
        <v>5.5350849378505531</v>
      </c>
      <c r="D337" s="302">
        <f t="shared" si="109"/>
        <v>37.225961274802522</v>
      </c>
      <c r="E337" s="303"/>
      <c r="F337" s="302">
        <v>29.078014819064336</v>
      </c>
      <c r="G337" s="302">
        <v>5.4655557451309571</v>
      </c>
      <c r="H337" s="302">
        <f t="shared" si="110"/>
        <v>34.543570564195292</v>
      </c>
      <c r="I337" s="303"/>
      <c r="J337" s="302">
        <v>30.353433593106978</v>
      </c>
      <c r="K337" s="302">
        <v>6.3178491844471054</v>
      </c>
      <c r="L337" s="302">
        <f t="shared" si="111"/>
        <v>36.671282777554083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0.94857883574444346</v>
      </c>
      <c r="C338" s="302">
        <v>0.33680515569184827</v>
      </c>
      <c r="D338" s="302">
        <f t="shared" si="109"/>
        <v>1.2853839914362917</v>
      </c>
      <c r="E338" s="303"/>
      <c r="F338" s="302">
        <v>0.80741037291401063</v>
      </c>
      <c r="G338" s="302">
        <v>0.30056258534829405</v>
      </c>
      <c r="H338" s="302">
        <f t="shared" si="110"/>
        <v>1.1079729582623048</v>
      </c>
      <c r="I338" s="303"/>
      <c r="J338" s="302">
        <v>0.78734781814184818</v>
      </c>
      <c r="K338" s="302">
        <v>0.33080549843203333</v>
      </c>
      <c r="L338" s="302">
        <f t="shared" si="111"/>
        <v>1.1181533165738815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1.2114908944553258</v>
      </c>
      <c r="C339" s="302">
        <v>2.362011112269415</v>
      </c>
      <c r="D339" s="302">
        <f t="shared" si="109"/>
        <v>3.5735020067247407</v>
      </c>
      <c r="E339" s="303"/>
      <c r="F339" s="302">
        <v>1.0828523711354612</v>
      </c>
      <c r="G339" s="302">
        <v>3.2853241272315192</v>
      </c>
      <c r="H339" s="302">
        <f t="shared" si="110"/>
        <v>4.3681764983669806</v>
      </c>
      <c r="I339" s="303"/>
      <c r="J339" s="302">
        <v>1.0701770181324579</v>
      </c>
      <c r="K339" s="302">
        <v>3.3211672547041426</v>
      </c>
      <c r="L339" s="302">
        <f t="shared" si="111"/>
        <v>4.3913442728366006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9.1554982981791397</v>
      </c>
      <c r="C340" s="302">
        <v>2.6639461401845392</v>
      </c>
      <c r="D340" s="302">
        <f t="shared" si="109"/>
        <v>11.819444438363679</v>
      </c>
      <c r="E340" s="303"/>
      <c r="F340" s="302">
        <v>7.2333091649540275</v>
      </c>
      <c r="G340" s="302">
        <v>1.9502017949077108</v>
      </c>
      <c r="H340" s="302">
        <f t="shared" si="110"/>
        <v>9.1835109598617386</v>
      </c>
      <c r="I340" s="303"/>
      <c r="J340" s="302">
        <v>3.4303320707636216</v>
      </c>
      <c r="K340" s="302">
        <v>1.1190307462101163</v>
      </c>
      <c r="L340" s="302">
        <f t="shared" si="111"/>
        <v>4.5493628169737379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123.02475251229411</v>
      </c>
      <c r="C342" s="311">
        <f t="shared" ref="C342:D342" si="112">SUM(C332:C340)</f>
        <v>50.386247487705809</v>
      </c>
      <c r="D342" s="311">
        <f t="shared" si="112"/>
        <v>173.41099999999994</v>
      </c>
      <c r="E342" s="311"/>
      <c r="F342" s="311">
        <f t="shared" ref="F342:H342" si="113">SUM(F332:F340)</f>
        <v>123.18429768299426</v>
      </c>
      <c r="G342" s="311">
        <f t="shared" si="113"/>
        <v>53.499702317005749</v>
      </c>
      <c r="H342" s="311">
        <f t="shared" si="113"/>
        <v>176.68400000000003</v>
      </c>
      <c r="I342" s="311"/>
      <c r="J342" s="311">
        <f t="shared" ref="J342:L342" si="114">SUM(J332:J340)</f>
        <v>124.54450100498892</v>
      </c>
      <c r="K342" s="311">
        <f t="shared" si="114"/>
        <v>54.276498995011224</v>
      </c>
      <c r="L342" s="311">
        <f t="shared" si="114"/>
        <v>178.82100000000014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7.2250761239952128</v>
      </c>
      <c r="C349" s="302">
        <v>3.9419774742856428</v>
      </c>
      <c r="D349" s="302">
        <f>SUM(B349:C349)</f>
        <v>11.167053598280855</v>
      </c>
      <c r="E349" s="303"/>
      <c r="F349" s="302">
        <v>9.0914863468500968</v>
      </c>
      <c r="G349" s="302">
        <v>4.0631663865206429</v>
      </c>
      <c r="H349" s="302">
        <f>SUM(F349:G349)</f>
        <v>13.154652733370739</v>
      </c>
      <c r="I349" s="303"/>
      <c r="J349" s="302">
        <v>10.440518365322355</v>
      </c>
      <c r="K349" s="302">
        <v>3.7534829694855079</v>
      </c>
      <c r="L349" s="302">
        <f>SUM(J349:K349)</f>
        <v>14.194001334807862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50.839508370342742</v>
      </c>
      <c r="C350" s="302">
        <v>13.627256848263089</v>
      </c>
      <c r="D350" s="302">
        <f t="shared" ref="D350:D357" si="115">SUM(B350:C350)</f>
        <v>64.466765218605829</v>
      </c>
      <c r="E350" s="303"/>
      <c r="F350" s="302">
        <v>59.733930291441752</v>
      </c>
      <c r="G350" s="302">
        <v>15.951931680950663</v>
      </c>
      <c r="H350" s="302">
        <f t="shared" ref="H350:H357" si="116">SUM(F350:G350)</f>
        <v>75.685861972392416</v>
      </c>
      <c r="I350" s="303"/>
      <c r="J350" s="302">
        <v>66.509576747087308</v>
      </c>
      <c r="K350" s="302">
        <v>16.108980361587257</v>
      </c>
      <c r="L350" s="302">
        <f t="shared" ref="L350:L357" si="117">SUM(J350:K350)</f>
        <v>82.618557108674565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24.430220534087812</v>
      </c>
      <c r="C351" s="302">
        <v>6.8701549772357593</v>
      </c>
      <c r="D351" s="302">
        <f t="shared" si="115"/>
        <v>31.300375511323573</v>
      </c>
      <c r="E351" s="303"/>
      <c r="F351" s="302">
        <v>27.767843271642864</v>
      </c>
      <c r="G351" s="302">
        <v>7.0965852043949393</v>
      </c>
      <c r="H351" s="302">
        <f t="shared" si="116"/>
        <v>34.864428476037801</v>
      </c>
      <c r="I351" s="303"/>
      <c r="J351" s="302">
        <v>46.975083318051368</v>
      </c>
      <c r="K351" s="302">
        <v>8.5819450150226153</v>
      </c>
      <c r="L351" s="302">
        <f t="shared" si="117"/>
        <v>55.557028333073987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25.44246517676137</v>
      </c>
      <c r="C352" s="302">
        <v>2.8234430536543123</v>
      </c>
      <c r="D352" s="302">
        <f t="shared" si="115"/>
        <v>28.265908230415683</v>
      </c>
      <c r="E352" s="303"/>
      <c r="F352" s="302">
        <v>23.516062432234058</v>
      </c>
      <c r="G352" s="302">
        <v>2.5632474183525686</v>
      </c>
      <c r="H352" s="302">
        <f t="shared" si="116"/>
        <v>26.079309850586625</v>
      </c>
      <c r="I352" s="303"/>
      <c r="J352" s="302">
        <v>16.227801706071801</v>
      </c>
      <c r="K352" s="302">
        <v>2.4085522424754857</v>
      </c>
      <c r="L352" s="302">
        <f t="shared" si="117"/>
        <v>18.636353948547288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1.1949271321736321</v>
      </c>
      <c r="C353" s="302">
        <v>1.9370574391396866</v>
      </c>
      <c r="D353" s="302">
        <f t="shared" si="115"/>
        <v>3.1319845713133185</v>
      </c>
      <c r="E353" s="303"/>
      <c r="F353" s="302">
        <v>1.0357547690862641</v>
      </c>
      <c r="G353" s="302">
        <v>1.4299210300285414</v>
      </c>
      <c r="H353" s="302">
        <f t="shared" si="116"/>
        <v>2.4656757991148055</v>
      </c>
      <c r="I353" s="303"/>
      <c r="J353" s="302">
        <v>0.82481250392036454</v>
      </c>
      <c r="K353" s="302">
        <v>1.118755783987351</v>
      </c>
      <c r="L353" s="302">
        <f t="shared" si="117"/>
        <v>1.9435682879077154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70.323964567815068</v>
      </c>
      <c r="C354" s="302">
        <v>17.756745749896911</v>
      </c>
      <c r="D354" s="302">
        <f t="shared" si="115"/>
        <v>88.080710317711976</v>
      </c>
      <c r="E354" s="303"/>
      <c r="F354" s="302">
        <v>70.212380204041551</v>
      </c>
      <c r="G354" s="302">
        <v>16.651975041627075</v>
      </c>
      <c r="H354" s="302">
        <f t="shared" si="116"/>
        <v>86.864355245668634</v>
      </c>
      <c r="I354" s="303"/>
      <c r="J354" s="302">
        <v>74.270809197646386</v>
      </c>
      <c r="K354" s="302">
        <v>23.18543741749874</v>
      </c>
      <c r="L354" s="302">
        <f t="shared" si="117"/>
        <v>97.456246615145119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2.8374711689011622</v>
      </c>
      <c r="C355" s="302">
        <v>0.73424332197898956</v>
      </c>
      <c r="D355" s="302">
        <f t="shared" si="115"/>
        <v>3.5717144908801517</v>
      </c>
      <c r="E355" s="303"/>
      <c r="F355" s="302">
        <v>2.6781985327838194</v>
      </c>
      <c r="G355" s="302">
        <v>0.59797091134280056</v>
      </c>
      <c r="H355" s="302">
        <f t="shared" si="116"/>
        <v>3.2761694441266198</v>
      </c>
      <c r="I355" s="303"/>
      <c r="J355" s="302">
        <v>2.9353351826842058</v>
      </c>
      <c r="K355" s="302">
        <v>0.57919721172290206</v>
      </c>
      <c r="L355" s="302">
        <f t="shared" si="117"/>
        <v>3.5145323944071079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0.3614953644076731</v>
      </c>
      <c r="C356" s="302">
        <v>1.2592389344486181</v>
      </c>
      <c r="D356" s="302">
        <f t="shared" si="115"/>
        <v>1.6207342988562912</v>
      </c>
      <c r="E356" s="303"/>
      <c r="F356" s="302">
        <v>0.27494466873202644</v>
      </c>
      <c r="G356" s="302">
        <v>1.0556728150721233</v>
      </c>
      <c r="H356" s="302">
        <f t="shared" si="116"/>
        <v>1.3306174838041498</v>
      </c>
      <c r="I356" s="303"/>
      <c r="J356" s="302">
        <v>0.31337962943651815</v>
      </c>
      <c r="K356" s="302">
        <v>0.72592053182613225</v>
      </c>
      <c r="L356" s="302">
        <f t="shared" si="117"/>
        <v>1.0393001612626505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4.4132349518713241</v>
      </c>
      <c r="C357" s="302">
        <v>3.6125188107410366</v>
      </c>
      <c r="D357" s="302">
        <f t="shared" si="115"/>
        <v>8.0257537626123607</v>
      </c>
      <c r="E357" s="303"/>
      <c r="F357" s="302">
        <v>3.5553606602709644</v>
      </c>
      <c r="G357" s="302">
        <v>2.519568334627051</v>
      </c>
      <c r="H357" s="302">
        <f t="shared" si="116"/>
        <v>6.0749289948980154</v>
      </c>
      <c r="I357" s="303"/>
      <c r="J357" s="302">
        <v>1.7935074114086034</v>
      </c>
      <c r="K357" s="302">
        <v>1.6419044047649995</v>
      </c>
      <c r="L357" s="302">
        <f t="shared" si="117"/>
        <v>3.4354118161736027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187.06836339035601</v>
      </c>
      <c r="C359" s="311">
        <f t="shared" ref="C359:D359" si="118">SUM(C349:C357)</f>
        <v>52.562636609644038</v>
      </c>
      <c r="D359" s="311">
        <f t="shared" si="118"/>
        <v>239.63100000000003</v>
      </c>
      <c r="E359" s="311"/>
      <c r="F359" s="311">
        <f t="shared" ref="F359:H359" si="119">SUM(F349:F357)</f>
        <v>197.86596117708339</v>
      </c>
      <c r="G359" s="311">
        <f t="shared" si="119"/>
        <v>51.930038822916408</v>
      </c>
      <c r="H359" s="311">
        <f t="shared" si="119"/>
        <v>249.79599999999985</v>
      </c>
      <c r="I359" s="311"/>
      <c r="J359" s="311">
        <f t="shared" ref="J359:L359" si="120">SUM(J349:J357)</f>
        <v>220.29082406162888</v>
      </c>
      <c r="K359" s="311">
        <f t="shared" si="120"/>
        <v>58.104175938370986</v>
      </c>
      <c r="L359" s="311">
        <f t="shared" si="120"/>
        <v>278.39499999999987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4.1810263699420851</v>
      </c>
      <c r="C366" s="302">
        <v>3.1901164321616302</v>
      </c>
      <c r="D366" s="302">
        <f>SUM(B366:C366)</f>
        <v>7.3711428021037158</v>
      </c>
      <c r="E366" s="303"/>
      <c r="F366" s="302">
        <v>5.9098334504157153</v>
      </c>
      <c r="G366" s="302">
        <v>3.167750553880289</v>
      </c>
      <c r="H366" s="302">
        <f>SUM(F366:G366)</f>
        <v>9.0775840042960034</v>
      </c>
      <c r="I366" s="303"/>
      <c r="J366" s="302">
        <v>7.5670016405187237</v>
      </c>
      <c r="K366" s="302">
        <v>3.5262898780709011</v>
      </c>
      <c r="L366" s="302">
        <f>SUM(J366:K366)</f>
        <v>11.093291518589625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3.0845211845303746</v>
      </c>
      <c r="C367" s="302">
        <v>4.795900055323651</v>
      </c>
      <c r="D367" s="302">
        <f t="shared" ref="D367:D374" si="121">SUM(B367:C367)</f>
        <v>7.8804212398540257</v>
      </c>
      <c r="E367" s="303"/>
      <c r="F367" s="302">
        <v>4.4672149826356922</v>
      </c>
      <c r="G367" s="302">
        <v>5.0074844454141747</v>
      </c>
      <c r="H367" s="302">
        <f t="shared" ref="H367:H374" si="122">SUM(F367:G367)</f>
        <v>9.4746994280498669</v>
      </c>
      <c r="I367" s="303"/>
      <c r="J367" s="302">
        <v>4.5617709330549765</v>
      </c>
      <c r="K367" s="302">
        <v>7.0999893873399387</v>
      </c>
      <c r="L367" s="302">
        <f t="shared" ref="L367:L374" si="123">SUM(J367:K367)</f>
        <v>11.661760320394915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6.4091852561571612</v>
      </c>
      <c r="C368" s="302">
        <v>10.397063214395338</v>
      </c>
      <c r="D368" s="302">
        <f t="shared" si="121"/>
        <v>16.8062484705525</v>
      </c>
      <c r="E368" s="303"/>
      <c r="F368" s="302">
        <v>8.6816509143705485</v>
      </c>
      <c r="G368" s="302">
        <v>9.6037428970946088</v>
      </c>
      <c r="H368" s="302">
        <f t="shared" si="122"/>
        <v>18.285393811465156</v>
      </c>
      <c r="I368" s="303"/>
      <c r="J368" s="302">
        <v>8.2799330288692552</v>
      </c>
      <c r="K368" s="302">
        <v>10.15450246647187</v>
      </c>
      <c r="L368" s="302">
        <f t="shared" si="123"/>
        <v>18.434435495341127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3.4916682499688965</v>
      </c>
      <c r="C369" s="302">
        <v>1.0154629089042684</v>
      </c>
      <c r="D369" s="302">
        <f t="shared" si="121"/>
        <v>4.5071311588731646</v>
      </c>
      <c r="E369" s="303"/>
      <c r="F369" s="302">
        <v>3.9045043397916626</v>
      </c>
      <c r="G369" s="302">
        <v>1.1418504566336758</v>
      </c>
      <c r="H369" s="302">
        <f t="shared" si="122"/>
        <v>5.0463547964253381</v>
      </c>
      <c r="I369" s="303"/>
      <c r="J369" s="302">
        <v>2.883064802507219</v>
      </c>
      <c r="K369" s="302">
        <v>1.0026637894684343</v>
      </c>
      <c r="L369" s="302">
        <f t="shared" si="123"/>
        <v>3.8857285919756532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1.3394524528263041</v>
      </c>
      <c r="C370" s="302">
        <v>3.4768692269544528</v>
      </c>
      <c r="D370" s="302">
        <f t="shared" si="121"/>
        <v>4.8163216797807564</v>
      </c>
      <c r="E370" s="303"/>
      <c r="F370" s="302">
        <v>1.8968590224844692</v>
      </c>
      <c r="G370" s="302">
        <v>2.6670421825137844</v>
      </c>
      <c r="H370" s="302">
        <f t="shared" si="122"/>
        <v>4.5639012049982535</v>
      </c>
      <c r="I370" s="303"/>
      <c r="J370" s="302">
        <v>3.3958378381772722</v>
      </c>
      <c r="K370" s="302">
        <v>2.8440702250079477</v>
      </c>
      <c r="L370" s="302">
        <f t="shared" si="123"/>
        <v>6.2399080631852204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2.825862259452538</v>
      </c>
      <c r="C371" s="302">
        <v>2.0305053351577644</v>
      </c>
      <c r="D371" s="302">
        <f t="shared" si="121"/>
        <v>4.8563675946103029</v>
      </c>
      <c r="E371" s="303"/>
      <c r="F371" s="302">
        <v>2.8534193499295144</v>
      </c>
      <c r="G371" s="302">
        <v>2.0276077832760095</v>
      </c>
      <c r="H371" s="302">
        <f t="shared" si="122"/>
        <v>4.8810271332055244</v>
      </c>
      <c r="I371" s="303"/>
      <c r="J371" s="302">
        <v>2.1764488368377242</v>
      </c>
      <c r="K371" s="302">
        <v>2.559821900385475</v>
      </c>
      <c r="L371" s="302">
        <f t="shared" si="123"/>
        <v>4.7362707372231991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1.4444208065066086</v>
      </c>
      <c r="C372" s="302">
        <v>1.2242008202612424</v>
      </c>
      <c r="D372" s="302">
        <f t="shared" si="121"/>
        <v>2.6686216267678509</v>
      </c>
      <c r="E372" s="303"/>
      <c r="F372" s="302">
        <v>1.5708086953157712</v>
      </c>
      <c r="G372" s="302">
        <v>1.2043325045083979</v>
      </c>
      <c r="H372" s="302">
        <f t="shared" si="122"/>
        <v>2.7751411998241693</v>
      </c>
      <c r="I372" s="303"/>
      <c r="J372" s="302">
        <v>1.9815101008594913</v>
      </c>
      <c r="K372" s="302">
        <v>1.4327857753934443</v>
      </c>
      <c r="L372" s="302">
        <f t="shared" si="123"/>
        <v>3.4142958762529356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9.2601473393537095E-2</v>
      </c>
      <c r="C373" s="302">
        <v>0.41258404625825301</v>
      </c>
      <c r="D373" s="302">
        <f t="shared" si="121"/>
        <v>0.50518551965179015</v>
      </c>
      <c r="E373" s="303"/>
      <c r="F373" s="302">
        <v>0.11151214690261944</v>
      </c>
      <c r="G373" s="302">
        <v>0.37247963391667688</v>
      </c>
      <c r="H373" s="302">
        <f t="shared" si="122"/>
        <v>0.48399178081929634</v>
      </c>
      <c r="I373" s="303"/>
      <c r="J373" s="302">
        <v>0.13728027958788955</v>
      </c>
      <c r="K373" s="302">
        <v>0.36039318817655475</v>
      </c>
      <c r="L373" s="302">
        <f t="shared" si="123"/>
        <v>0.49767346776444432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2.3753863160880568</v>
      </c>
      <c r="C374" s="302">
        <v>2.8431735917179437</v>
      </c>
      <c r="D374" s="302">
        <f t="shared" si="121"/>
        <v>5.2185599078060001</v>
      </c>
      <c r="E374" s="303"/>
      <c r="F374" s="302">
        <v>2.219280491212952</v>
      </c>
      <c r="G374" s="302">
        <v>2.3736261497033855</v>
      </c>
      <c r="H374" s="302">
        <f t="shared" si="122"/>
        <v>4.5929066409163379</v>
      </c>
      <c r="I374" s="303"/>
      <c r="J374" s="302">
        <v>1.5036962094855153</v>
      </c>
      <c r="K374" s="302">
        <v>1.9389397197873728</v>
      </c>
      <c r="L374" s="302">
        <f t="shared" si="123"/>
        <v>3.4426359292728881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25.244124368865563</v>
      </c>
      <c r="C376" s="311">
        <f t="shared" ref="C376:D376" si="124">SUM(C366:C374)</f>
        <v>29.385875631134542</v>
      </c>
      <c r="D376" s="311">
        <f t="shared" si="124"/>
        <v>54.630000000000109</v>
      </c>
      <c r="E376" s="311"/>
      <c r="F376" s="311">
        <f t="shared" ref="F376:H376" si="125">SUM(F366:F374)</f>
        <v>31.615083393058949</v>
      </c>
      <c r="G376" s="311">
        <f t="shared" si="125"/>
        <v>27.565916606941002</v>
      </c>
      <c r="H376" s="311">
        <f t="shared" si="125"/>
        <v>59.180999999999948</v>
      </c>
      <c r="I376" s="311"/>
      <c r="J376" s="311">
        <f t="shared" ref="J376:L376" si="126">SUM(J366:J374)</f>
        <v>32.486543669898076</v>
      </c>
      <c r="K376" s="311">
        <f t="shared" si="126"/>
        <v>30.919456330101944</v>
      </c>
      <c r="L376" s="311">
        <f t="shared" si="126"/>
        <v>63.406000000000013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3.6544764100075779</v>
      </c>
      <c r="C383" s="302">
        <v>3.9849489814325243</v>
      </c>
      <c r="D383" s="302">
        <f>SUM(B383:C383)</f>
        <v>7.6394253914401027</v>
      </c>
      <c r="E383" s="303"/>
      <c r="F383" s="302">
        <v>5.4510192241206736</v>
      </c>
      <c r="G383" s="302">
        <v>2.8157080947361872</v>
      </c>
      <c r="H383" s="302">
        <f>SUM(F383:G383)</f>
        <v>8.2667273188568604</v>
      </c>
      <c r="I383" s="303"/>
      <c r="J383" s="302">
        <v>6.3041579397195981</v>
      </c>
      <c r="K383" s="302">
        <v>2.9652680385504411</v>
      </c>
      <c r="L383" s="302">
        <f>SUM(J383:K383)</f>
        <v>9.2694259782700392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4.7102297697562854</v>
      </c>
      <c r="C384" s="302">
        <v>7.3418235511732588</v>
      </c>
      <c r="D384" s="302">
        <f t="shared" ref="D384:D391" si="127">SUM(B384:C384)</f>
        <v>12.052053320929545</v>
      </c>
      <c r="E384" s="303"/>
      <c r="F384" s="302">
        <v>6.9306323561298813</v>
      </c>
      <c r="G384" s="302">
        <v>5.2982617441710191</v>
      </c>
      <c r="H384" s="302">
        <f t="shared" ref="H384:H391" si="128">SUM(F384:G384)</f>
        <v>12.2288941003009</v>
      </c>
      <c r="I384" s="303"/>
      <c r="J384" s="302">
        <v>6.4440578418516443</v>
      </c>
      <c r="K384" s="302">
        <v>5.9763254379936592</v>
      </c>
      <c r="L384" s="302">
        <f t="shared" ref="L384:L391" si="129">SUM(J384:K384)</f>
        <v>12.420383279845304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4.3487555372372189</v>
      </c>
      <c r="C385" s="302">
        <v>3.2338077589466301</v>
      </c>
      <c r="D385" s="302">
        <f t="shared" si="127"/>
        <v>7.5825632961838494</v>
      </c>
      <c r="E385" s="303"/>
      <c r="F385" s="302">
        <v>5.4143931219914556</v>
      </c>
      <c r="G385" s="302">
        <v>2.4337914304763246</v>
      </c>
      <c r="H385" s="302">
        <f t="shared" si="128"/>
        <v>7.8481845524677798</v>
      </c>
      <c r="I385" s="303"/>
      <c r="J385" s="302">
        <v>4.6318389256952779</v>
      </c>
      <c r="K385" s="302">
        <v>2.3935872872940496</v>
      </c>
      <c r="L385" s="302">
        <f t="shared" si="129"/>
        <v>7.025426212989327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3.914496426688701</v>
      </c>
      <c r="C386" s="302">
        <v>0.72984754122600937</v>
      </c>
      <c r="D386" s="302">
        <f t="shared" si="127"/>
        <v>4.6443439679147103</v>
      </c>
      <c r="E386" s="303"/>
      <c r="F386" s="302">
        <v>4.6163351947441358</v>
      </c>
      <c r="G386" s="302">
        <v>0.52847802400709587</v>
      </c>
      <c r="H386" s="302">
        <f t="shared" si="128"/>
        <v>5.1448132187512314</v>
      </c>
      <c r="I386" s="303"/>
      <c r="J386" s="302">
        <v>5.0269572077116917</v>
      </c>
      <c r="K386" s="302">
        <v>0.51010752073609889</v>
      </c>
      <c r="L386" s="302">
        <f t="shared" si="129"/>
        <v>5.537064728447791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0.88575864100625379</v>
      </c>
      <c r="C387" s="302">
        <v>2.2496500848131986</v>
      </c>
      <c r="D387" s="302">
        <f t="shared" si="127"/>
        <v>3.1354087258194525</v>
      </c>
      <c r="E387" s="303"/>
      <c r="F387" s="302">
        <v>1.16581408049539</v>
      </c>
      <c r="G387" s="302">
        <v>1.2383833250801453</v>
      </c>
      <c r="H387" s="302">
        <f t="shared" si="128"/>
        <v>2.4041974055755353</v>
      </c>
      <c r="I387" s="303"/>
      <c r="J387" s="302">
        <v>2.0005238065802873</v>
      </c>
      <c r="K387" s="302">
        <v>1.3977587766814259</v>
      </c>
      <c r="L387" s="302">
        <f t="shared" si="129"/>
        <v>3.3982825832617132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14.240119943439478</v>
      </c>
      <c r="C388" s="302">
        <v>4.018685761759393</v>
      </c>
      <c r="D388" s="302">
        <f t="shared" si="127"/>
        <v>18.258805705198871</v>
      </c>
      <c r="E388" s="303"/>
      <c r="F388" s="302">
        <v>15.274945343234142</v>
      </c>
      <c r="G388" s="302">
        <v>3.0019542855255561</v>
      </c>
      <c r="H388" s="302">
        <f t="shared" si="128"/>
        <v>18.276899628759697</v>
      </c>
      <c r="I388" s="303"/>
      <c r="J388" s="302">
        <v>12.218284396195456</v>
      </c>
      <c r="K388" s="302">
        <v>2.991926084663036</v>
      </c>
      <c r="L388" s="302">
        <f t="shared" si="129"/>
        <v>15.210210480858493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1.5238993408679591</v>
      </c>
      <c r="C389" s="302">
        <v>1.3092848125880538</v>
      </c>
      <c r="D389" s="302">
        <f t="shared" si="127"/>
        <v>2.8331841534560129</v>
      </c>
      <c r="E389" s="303"/>
      <c r="F389" s="302">
        <v>1.6894638865518821</v>
      </c>
      <c r="G389" s="302">
        <v>0.82885478040252825</v>
      </c>
      <c r="H389" s="302">
        <f t="shared" si="128"/>
        <v>2.5183186669544102</v>
      </c>
      <c r="I389" s="303"/>
      <c r="J389" s="302">
        <v>1.8289432020963372</v>
      </c>
      <c r="K389" s="302">
        <v>0.82302131501681131</v>
      </c>
      <c r="L389" s="302">
        <f t="shared" si="129"/>
        <v>2.6519645171131483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0.44596904036889468</v>
      </c>
      <c r="C390" s="302">
        <v>1.1174799212405238</v>
      </c>
      <c r="D390" s="302">
        <f t="shared" si="127"/>
        <v>1.5634489616094185</v>
      </c>
      <c r="E390" s="303"/>
      <c r="F390" s="302">
        <v>0.5090934240794357</v>
      </c>
      <c r="G390" s="302">
        <v>0.68958988127645093</v>
      </c>
      <c r="H390" s="302">
        <f t="shared" si="128"/>
        <v>1.1986833053558867</v>
      </c>
      <c r="I390" s="303"/>
      <c r="J390" s="302">
        <v>0.68366708698410761</v>
      </c>
      <c r="K390" s="302">
        <v>0.58332799438825123</v>
      </c>
      <c r="L390" s="302">
        <f t="shared" si="129"/>
        <v>1.2669950813723587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2.4135718955802306</v>
      </c>
      <c r="C391" s="302">
        <v>2.3351945818677731</v>
      </c>
      <c r="D391" s="302">
        <f t="shared" si="127"/>
        <v>4.7487664774480036</v>
      </c>
      <c r="E391" s="303"/>
      <c r="F391" s="302">
        <v>2.4017207471414648</v>
      </c>
      <c r="G391" s="302">
        <v>1.3985610558362336</v>
      </c>
      <c r="H391" s="302">
        <f t="shared" si="128"/>
        <v>3.8002818029776986</v>
      </c>
      <c r="I391" s="303"/>
      <c r="J391" s="302">
        <v>1.4644479400928407</v>
      </c>
      <c r="K391" s="302">
        <v>1.3277991977490309</v>
      </c>
      <c r="L391" s="302">
        <f t="shared" si="129"/>
        <v>2.7922471378418718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36.137277004952601</v>
      </c>
      <c r="C393" s="311">
        <f t="shared" ref="C393:D393" si="130">SUM(C383:C391)</f>
        <v>26.320722995047362</v>
      </c>
      <c r="D393" s="311">
        <f t="shared" si="130"/>
        <v>62.457999999999956</v>
      </c>
      <c r="E393" s="311"/>
      <c r="F393" s="311">
        <f t="shared" ref="F393:H393" si="131">SUM(F383:F391)</f>
        <v>43.453417378488467</v>
      </c>
      <c r="G393" s="311">
        <f t="shared" si="131"/>
        <v>18.233582621511541</v>
      </c>
      <c r="H393" s="311">
        <f t="shared" si="131"/>
        <v>61.686999999999998</v>
      </c>
      <c r="I393" s="311"/>
      <c r="J393" s="311">
        <f t="shared" ref="J393:L393" si="132">SUM(J383:J391)</f>
        <v>40.602878346927241</v>
      </c>
      <c r="K393" s="311">
        <f t="shared" si="132"/>
        <v>18.969121653072804</v>
      </c>
      <c r="L393" s="311">
        <f t="shared" si="132"/>
        <v>59.572000000000038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South East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149.87240034720844</v>
      </c>
      <c r="C9" s="249">
        <f t="shared" ref="C9:D9" si="0">SUM(C26,C43,C60,C77,C94,C111,C128,C145,C162,C179,C196,C213,C230,C247,C264,C281,C298,C315,C332,C349,C366,C383)</f>
        <v>21.404606918027671</v>
      </c>
      <c r="D9" s="249">
        <f t="shared" si="0"/>
        <v>36.811999076059124</v>
      </c>
      <c r="E9" s="249">
        <f>SUM(B9:D9)</f>
        <v>208.08900634129523</v>
      </c>
      <c r="F9" s="238"/>
      <c r="G9" s="249">
        <f>SUM(G26,G43,G60,G77,G94,G111,G128,G145,G162,G179,G196,G213,G230,G247,G264,G281,G298,G315,G332,G349,G366,G383)</f>
        <v>165.82289638044719</v>
      </c>
      <c r="H9" s="249">
        <f t="shared" ref="H9:I9" si="1">SUM(H26,H43,H60,H77,H94,H111,H128,H145,H162,H179,H196,H213,H230,H247,H264,H281,H298,H315,H332,H349,H366,H383)</f>
        <v>33.891651733455546</v>
      </c>
      <c r="I9" s="249">
        <f t="shared" si="1"/>
        <v>39.82760804629384</v>
      </c>
      <c r="J9" s="249">
        <f>SUM(G9:I9)</f>
        <v>239.54215616019658</v>
      </c>
      <c r="K9" s="238"/>
      <c r="L9" s="249">
        <f>SUM(L26,L43,L60,L77,L94,L111,L128,L145,L162,L179,L196,L213,L230,L247,L264,L281,L298,L315,L332,L349,L366,L383)</f>
        <v>167.17228677132701</v>
      </c>
      <c r="M9" s="249">
        <f t="shared" ref="M9:N9" si="2">SUM(M26,M43,M60,M77,M94,M111,M128,M145,M162,M179,M196,M213,M230,M247,M264,M281,M298,M315,M332,M349,M366,M383)</f>
        <v>41.153874156277325</v>
      </c>
      <c r="N9" s="249">
        <f t="shared" si="2"/>
        <v>45.961678267586855</v>
      </c>
      <c r="O9" s="249">
        <f>SUM(L9:N9)</f>
        <v>254.2878391951912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250.08786900778992</v>
      </c>
      <c r="C10" s="249">
        <f t="shared" si="3"/>
        <v>67.790602397438789</v>
      </c>
      <c r="D10" s="249">
        <f t="shared" si="3"/>
        <v>51.39110415687729</v>
      </c>
      <c r="E10" s="249">
        <f t="shared" ref="E10:E17" si="4">SUM(B10:D10)</f>
        <v>369.26957556210601</v>
      </c>
      <c r="F10" s="238"/>
      <c r="G10" s="249">
        <f t="shared" ref="G10:I10" si="5">SUM(G27,G44,G61,G78,G95,G112,G129,G146,G163,G180,G197,G214,G231,G248,G265,G282,G299,G316,G333,G350,G367,G384)</f>
        <v>296.43269848347359</v>
      </c>
      <c r="H10" s="249">
        <f t="shared" si="5"/>
        <v>88.07202732842957</v>
      </c>
      <c r="I10" s="249">
        <f t="shared" si="5"/>
        <v>52.713805559599173</v>
      </c>
      <c r="J10" s="249">
        <f t="shared" ref="J10:J17" si="6">SUM(G10:I10)</f>
        <v>437.21853137150231</v>
      </c>
      <c r="K10" s="238"/>
      <c r="L10" s="249">
        <f t="shared" ref="L10:N10" si="7">SUM(L27,L44,L61,L78,L95,L112,L129,L146,L163,L180,L197,L214,L231,L248,L265,L282,L299,L316,L333,L350,L367,L384)</f>
        <v>363.16808472188228</v>
      </c>
      <c r="M10" s="249">
        <f t="shared" si="7"/>
        <v>102.89506586717012</v>
      </c>
      <c r="N10" s="249">
        <f t="shared" si="7"/>
        <v>53.808056334911484</v>
      </c>
      <c r="O10" s="249">
        <f t="shared" ref="O10:O17" si="8">SUM(L10:N10)</f>
        <v>519.87120692396388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158.96035306751108</v>
      </c>
      <c r="C11" s="249">
        <f t="shared" si="3"/>
        <v>43.117492232944251</v>
      </c>
      <c r="D11" s="249">
        <f t="shared" si="3"/>
        <v>44.665909714339051</v>
      </c>
      <c r="E11" s="249">
        <f t="shared" si="4"/>
        <v>246.74375501479437</v>
      </c>
      <c r="F11" s="238"/>
      <c r="G11" s="249">
        <f t="shared" ref="G11:I11" si="9">SUM(G28,G45,G62,G79,G96,G113,G130,G147,G164,G181,G198,G215,G232,G249,G266,G283,G300,G317,G334,G351,G368,G385)</f>
        <v>177.52018853268177</v>
      </c>
      <c r="H11" s="249">
        <f t="shared" si="9"/>
        <v>52.199107766792373</v>
      </c>
      <c r="I11" s="249">
        <f t="shared" si="9"/>
        <v>42.606645535205793</v>
      </c>
      <c r="J11" s="249">
        <f t="shared" si="6"/>
        <v>272.32594183467995</v>
      </c>
      <c r="K11" s="238"/>
      <c r="L11" s="249">
        <f t="shared" ref="L11:N11" si="10">SUM(L28,L45,L62,L79,L96,L113,L130,L147,L164,L181,L198,L215,L232,L249,L266,L283,L300,L317,L334,L351,L368,L385)</f>
        <v>203.68874733755777</v>
      </c>
      <c r="M11" s="249">
        <f t="shared" si="10"/>
        <v>64.365268867509002</v>
      </c>
      <c r="N11" s="249">
        <f t="shared" si="10"/>
        <v>45.34960520053302</v>
      </c>
      <c r="O11" s="249">
        <f t="shared" si="8"/>
        <v>313.40362140559978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111.50459170342839</v>
      </c>
      <c r="C12" s="249">
        <f t="shared" si="3"/>
        <v>83.04992485411401</v>
      </c>
      <c r="D12" s="249">
        <f t="shared" si="3"/>
        <v>11.617973518986288</v>
      </c>
      <c r="E12" s="249">
        <f t="shared" si="4"/>
        <v>206.17249007652867</v>
      </c>
      <c r="F12" s="238"/>
      <c r="G12" s="249">
        <f t="shared" ref="G12:I12" si="11">SUM(G29,G46,G63,G80,G97,G114,G131,G148,G165,G182,G199,G216,G233,G250,G267,G284,G301,G318,G335,G352,G369,G386)</f>
        <v>108.21985696144792</v>
      </c>
      <c r="H12" s="249">
        <f t="shared" si="11"/>
        <v>84.035204251095365</v>
      </c>
      <c r="I12" s="249">
        <f t="shared" si="11"/>
        <v>10.064539184213013</v>
      </c>
      <c r="J12" s="249">
        <f t="shared" si="6"/>
        <v>202.3196003967563</v>
      </c>
      <c r="K12" s="238"/>
      <c r="L12" s="249">
        <f t="shared" ref="L12:N12" si="12">SUM(L29,L46,L63,L80,L97,L114,L131,L148,L165,L182,L199,L216,L233,L250,L267,L284,L301,L318,L335,L352,L369,L386)</f>
        <v>103.567829960644</v>
      </c>
      <c r="M12" s="249">
        <f t="shared" si="12"/>
        <v>74.067233854907997</v>
      </c>
      <c r="N12" s="249">
        <f t="shared" si="12"/>
        <v>10.681426452456758</v>
      </c>
      <c r="O12" s="249">
        <f t="shared" si="8"/>
        <v>188.31649026800875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106.8137302024486</v>
      </c>
      <c r="C13" s="249">
        <f t="shared" si="3"/>
        <v>18.059256880587466</v>
      </c>
      <c r="D13" s="249">
        <f t="shared" si="3"/>
        <v>71.656505419775584</v>
      </c>
      <c r="E13" s="249">
        <f t="shared" si="4"/>
        <v>196.52949250281165</v>
      </c>
      <c r="F13" s="238"/>
      <c r="G13" s="249">
        <f t="shared" ref="G13:I13" si="13">SUM(G30,G47,G64,G81,G98,G115,G132,G149,G166,G183,G200,G217,G234,G251,G268,G285,G302,G319,G336,G353,G370,G387)</f>
        <v>89.946988887067647</v>
      </c>
      <c r="H13" s="249">
        <f t="shared" si="13"/>
        <v>16.567453761472606</v>
      </c>
      <c r="I13" s="249">
        <f t="shared" si="13"/>
        <v>67.527375153093502</v>
      </c>
      <c r="J13" s="249">
        <f t="shared" si="6"/>
        <v>174.04181780163375</v>
      </c>
      <c r="K13" s="238"/>
      <c r="L13" s="249">
        <f t="shared" ref="L13:N13" si="14">SUM(L30,L47,L64,L81,L98,L115,L132,L149,L166,L183,L200,L217,L234,L251,L268,L285,L302,L319,L336,L353,L370,L387)</f>
        <v>80.683851937304269</v>
      </c>
      <c r="M13" s="249">
        <f t="shared" si="14"/>
        <v>22.143351874533248</v>
      </c>
      <c r="N13" s="249">
        <f t="shared" si="14"/>
        <v>81.145711102273637</v>
      </c>
      <c r="O13" s="249">
        <f t="shared" si="8"/>
        <v>183.97291491411116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88.219228570453609</v>
      </c>
      <c r="C14" s="249">
        <f t="shared" si="3"/>
        <v>76.438041694948012</v>
      </c>
      <c r="D14" s="249">
        <f t="shared" si="3"/>
        <v>24.30551763133046</v>
      </c>
      <c r="E14" s="249">
        <f t="shared" si="4"/>
        <v>188.9627878967321</v>
      </c>
      <c r="F14" s="238"/>
      <c r="G14" s="249">
        <f t="shared" ref="G14:I14" si="15">SUM(G31,G48,G65,G82,G99,G116,G133,G150,G167,G184,G201,G218,G235,G252,G269,G286,G303,G320,G337,G354,G371,G388)</f>
        <v>84.793948410681054</v>
      </c>
      <c r="H14" s="249">
        <f t="shared" si="15"/>
        <v>79.487101383688383</v>
      </c>
      <c r="I14" s="249">
        <f t="shared" si="15"/>
        <v>24.714132413522307</v>
      </c>
      <c r="J14" s="249">
        <f t="shared" si="6"/>
        <v>188.99518220789173</v>
      </c>
      <c r="K14" s="238"/>
      <c r="L14" s="249">
        <f t="shared" ref="L14:N14" si="16">SUM(L31,L48,L65,L82,L99,L116,L133,L150,L167,L184,L201,L218,L235,L252,L269,L286,L303,L320,L337,L354,L371,L388)</f>
        <v>97.803487014669528</v>
      </c>
      <c r="M14" s="249">
        <f t="shared" si="16"/>
        <v>79.828038424827312</v>
      </c>
      <c r="N14" s="249">
        <f t="shared" si="16"/>
        <v>28.356377232387132</v>
      </c>
      <c r="O14" s="249">
        <f t="shared" si="8"/>
        <v>205.98790267188397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52.818294360176537</v>
      </c>
      <c r="C15" s="249">
        <f t="shared" si="3"/>
        <v>88.699996838099565</v>
      </c>
      <c r="D15" s="249">
        <f t="shared" si="3"/>
        <v>10.555309755485222</v>
      </c>
      <c r="E15" s="249">
        <f t="shared" si="4"/>
        <v>152.07360095376131</v>
      </c>
      <c r="F15" s="238"/>
      <c r="G15" s="249">
        <f t="shared" ref="G15:I15" si="17">SUM(G32,G49,G66,G83,G100,G117,G134,G151,G168,G185,G202,G219,G236,G253,G270,G287,G304,G321,G338,G355,G372,G389)</f>
        <v>48.720286058425472</v>
      </c>
      <c r="H15" s="249">
        <f t="shared" si="17"/>
        <v>91.417821956273073</v>
      </c>
      <c r="I15" s="249">
        <f t="shared" si="17"/>
        <v>6.9427036287676502</v>
      </c>
      <c r="J15" s="249">
        <f t="shared" si="6"/>
        <v>147.08081164346621</v>
      </c>
      <c r="K15" s="238"/>
      <c r="L15" s="249">
        <f t="shared" ref="L15:N15" si="18">SUM(L32,L49,L66,L83,L100,L117,L134,L151,L168,L185,L202,L219,L236,L253,L270,L287,L304,L321,L338,L355,L372,L389)</f>
        <v>49.585761845585552</v>
      </c>
      <c r="M15" s="249">
        <f t="shared" si="18"/>
        <v>95.212465702156649</v>
      </c>
      <c r="N15" s="249">
        <f t="shared" si="18"/>
        <v>6.0517741763260329</v>
      </c>
      <c r="O15" s="249">
        <f t="shared" si="8"/>
        <v>150.85000172406825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66.487552109743788</v>
      </c>
      <c r="C16" s="249">
        <f t="shared" si="3"/>
        <v>13.882342214961346</v>
      </c>
      <c r="D16" s="249">
        <f t="shared" si="3"/>
        <v>17.837439870743644</v>
      </c>
      <c r="E16" s="249">
        <f t="shared" si="4"/>
        <v>98.207334195448766</v>
      </c>
      <c r="F16" s="238"/>
      <c r="G16" s="249">
        <f t="shared" ref="G16:I16" si="19">SUM(G33,G50,G67,G84,G101,G118,G135,G152,G169,G186,G203,G220,G237,G254,G271,G288,G305,G322,G339,G356,G373,G390)</f>
        <v>55.814485141609481</v>
      </c>
      <c r="H16" s="249">
        <f t="shared" si="19"/>
        <v>16.781571915335334</v>
      </c>
      <c r="I16" s="249">
        <f t="shared" si="19"/>
        <v>17.310039588758606</v>
      </c>
      <c r="J16" s="249">
        <f t="shared" si="6"/>
        <v>89.906096645703428</v>
      </c>
      <c r="K16" s="238"/>
      <c r="L16" s="249">
        <f t="shared" ref="L16:N16" si="20">SUM(L33,L50,L67,L84,L101,L118,L135,L152,L169,L186,L203,L220,L237,L254,L271,L288,L305,L322,L339,L356,L373,L390)</f>
        <v>48.089245525425987</v>
      </c>
      <c r="M16" s="249">
        <f t="shared" si="20"/>
        <v>21.701194213667073</v>
      </c>
      <c r="N16" s="249">
        <f t="shared" si="20"/>
        <v>21.724872043648343</v>
      </c>
      <c r="O16" s="249">
        <f t="shared" si="8"/>
        <v>91.515311782741406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87.202191964360168</v>
      </c>
      <c r="C17" s="249">
        <f t="shared" si="3"/>
        <v>123.24875798541113</v>
      </c>
      <c r="D17" s="249">
        <f t="shared" si="3"/>
        <v>12.500007506750503</v>
      </c>
      <c r="E17" s="249">
        <f t="shared" si="4"/>
        <v>222.95095745652182</v>
      </c>
      <c r="F17" s="238"/>
      <c r="G17" s="249">
        <f t="shared" ref="G17:I17" si="21">SUM(G34,G51,G68,G85,G102,G119,G136,G153,G170,G187,G204,G221,G238,G255,G272,G289,G306,G323,G340,G357,G374,G391)</f>
        <v>72.215465094186001</v>
      </c>
      <c r="H17" s="249">
        <f t="shared" si="21"/>
        <v>119.25222656062752</v>
      </c>
      <c r="I17" s="249">
        <f t="shared" si="21"/>
        <v>10.661170283357112</v>
      </c>
      <c r="J17" s="249">
        <f t="shared" si="6"/>
        <v>202.12886193817062</v>
      </c>
      <c r="K17" s="238"/>
      <c r="L17" s="249">
        <f t="shared" ref="L17:N17" si="22">SUM(L34,L51,L68,L85,L102,L119,L136,L153,L170,L187,L204,L221,L238,L255,L272,L289,L306,L323,L340,L357,L374,L391)</f>
        <v>76.054333131988543</v>
      </c>
      <c r="M17" s="249">
        <f t="shared" si="22"/>
        <v>106.01279767398862</v>
      </c>
      <c r="N17" s="249">
        <f t="shared" si="22"/>
        <v>14.756580308454122</v>
      </c>
      <c r="O17" s="249">
        <f t="shared" si="8"/>
        <v>196.82371111443129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1071.9662113331206</v>
      </c>
      <c r="C19" s="247">
        <f t="shared" ref="C19:O19" si="23">SUM(C9:C17)</f>
        <v>535.6910220165322</v>
      </c>
      <c r="D19" s="247">
        <f t="shared" si="23"/>
        <v>281.3417666503471</v>
      </c>
      <c r="E19" s="247">
        <f t="shared" si="23"/>
        <v>1888.9989999999998</v>
      </c>
      <c r="F19" s="247"/>
      <c r="G19" s="247">
        <f t="shared" si="23"/>
        <v>1099.4868139500202</v>
      </c>
      <c r="H19" s="247">
        <f t="shared" si="23"/>
        <v>581.70416665716982</v>
      </c>
      <c r="I19" s="247">
        <f t="shared" si="23"/>
        <v>272.36801939281099</v>
      </c>
      <c r="J19" s="247">
        <f t="shared" si="23"/>
        <v>1953.5590000000007</v>
      </c>
      <c r="K19" s="247"/>
      <c r="L19" s="247">
        <f t="shared" si="23"/>
        <v>1189.813628246385</v>
      </c>
      <c r="M19" s="247">
        <f t="shared" si="23"/>
        <v>607.37929063503736</v>
      </c>
      <c r="N19" s="247">
        <f t="shared" si="23"/>
        <v>307.8360811185774</v>
      </c>
      <c r="O19" s="247">
        <f t="shared" si="23"/>
        <v>2105.029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1.3217522517365736</v>
      </c>
      <c r="C26" s="302">
        <v>0.21898862687984358</v>
      </c>
      <c r="D26" s="302">
        <v>0.22582665491685719</v>
      </c>
      <c r="E26" s="302">
        <f>SUM(B26:D26)</f>
        <v>1.7665675335332744</v>
      </c>
      <c r="F26" s="303"/>
      <c r="G26" s="302">
        <v>1.4366844981207534</v>
      </c>
      <c r="H26" s="302">
        <v>0.18239989459959982</v>
      </c>
      <c r="I26" s="302">
        <v>0.17100427398191367</v>
      </c>
      <c r="J26" s="302">
        <f>SUM(G26:I26)</f>
        <v>1.7900886667022669</v>
      </c>
      <c r="K26" s="303"/>
      <c r="L26" s="302">
        <v>1.687034265830204</v>
      </c>
      <c r="M26" s="302">
        <v>0.13848539057261439</v>
      </c>
      <c r="N26" s="302">
        <v>0.18951665770164669</v>
      </c>
      <c r="O26" s="302">
        <f>SUM(L26:N26)</f>
        <v>2.0150363141044649</v>
      </c>
    </row>
    <row r="27" spans="1:15" s="236" customFormat="1" x14ac:dyDescent="0.2">
      <c r="A27" s="237" t="str">
        <f>name!E$5</f>
        <v>Professional occupations</v>
      </c>
      <c r="B27" s="302">
        <v>1.3770420029844923</v>
      </c>
      <c r="C27" s="302">
        <v>0.23008419845344194</v>
      </c>
      <c r="D27" s="302">
        <v>0.18036642276262474</v>
      </c>
      <c r="E27" s="302">
        <f t="shared" ref="E27:E34" si="24">SUM(B27:D27)</f>
        <v>1.7874926242005589</v>
      </c>
      <c r="F27" s="303"/>
      <c r="G27" s="302">
        <v>1.7647499526836667</v>
      </c>
      <c r="H27" s="302">
        <v>0.15288969157147256</v>
      </c>
      <c r="I27" s="302">
        <v>0.23095903101842769</v>
      </c>
      <c r="J27" s="302">
        <f t="shared" ref="J27:J34" si="25">SUM(G27:I27)</f>
        <v>2.1485986752735671</v>
      </c>
      <c r="K27" s="303"/>
      <c r="L27" s="302">
        <v>2.5998287875955652</v>
      </c>
      <c r="M27" s="302">
        <v>0.16022589781101806</v>
      </c>
      <c r="N27" s="302">
        <v>0.36458056841043784</v>
      </c>
      <c r="O27" s="302">
        <f t="shared" ref="O27:O34" si="26">SUM(L27:N27)</f>
        <v>3.1246352538170212</v>
      </c>
    </row>
    <row r="28" spans="1:15" s="236" customFormat="1" x14ac:dyDescent="0.2">
      <c r="A28" s="237" t="str">
        <f>name!E$6</f>
        <v>Associate professional occupations</v>
      </c>
      <c r="B28" s="302">
        <v>1.0243479279637515</v>
      </c>
      <c r="C28" s="302">
        <v>0.20033988126696867</v>
      </c>
      <c r="D28" s="302">
        <v>7.0338785426768108E-2</v>
      </c>
      <c r="E28" s="302">
        <f t="shared" si="24"/>
        <v>1.2950265946574882</v>
      </c>
      <c r="F28" s="303"/>
      <c r="G28" s="302">
        <v>1.1571978203950406</v>
      </c>
      <c r="H28" s="302">
        <v>0.12399600551003084</v>
      </c>
      <c r="I28" s="302">
        <v>6.9952113093161433E-2</v>
      </c>
      <c r="J28" s="302">
        <f t="shared" si="25"/>
        <v>1.351145938998233</v>
      </c>
      <c r="K28" s="303"/>
      <c r="L28" s="302">
        <v>1.3413164564737787</v>
      </c>
      <c r="M28" s="302">
        <v>0.12367786334044786</v>
      </c>
      <c r="N28" s="302">
        <v>0.12015606398508288</v>
      </c>
      <c r="O28" s="302">
        <f t="shared" si="26"/>
        <v>1.5851503837993095</v>
      </c>
    </row>
    <row r="29" spans="1:15" s="236" customFormat="1" x14ac:dyDescent="0.2">
      <c r="A29" s="237" t="str">
        <f>name!E$7</f>
        <v>Administrative and secretarial occupations</v>
      </c>
      <c r="B29" s="302">
        <v>1.0878519064358885</v>
      </c>
      <c r="C29" s="302">
        <v>0.69518271448372682</v>
      </c>
      <c r="D29" s="302">
        <v>6.5648782630441882E-2</v>
      </c>
      <c r="E29" s="302">
        <f t="shared" si="24"/>
        <v>1.8486834035500572</v>
      </c>
      <c r="F29" s="303"/>
      <c r="G29" s="302">
        <v>0.98914246057021482</v>
      </c>
      <c r="H29" s="302">
        <v>0.62967427024645661</v>
      </c>
      <c r="I29" s="302">
        <v>3.4285373858229988E-2</v>
      </c>
      <c r="J29" s="302">
        <f t="shared" si="25"/>
        <v>1.6531021046749015</v>
      </c>
      <c r="K29" s="303"/>
      <c r="L29" s="302">
        <v>0.69852223485411502</v>
      </c>
      <c r="M29" s="302">
        <v>0.3886449804929733</v>
      </c>
      <c r="N29" s="302">
        <v>3.8787476676664004E-2</v>
      </c>
      <c r="O29" s="302">
        <f t="shared" si="26"/>
        <v>1.1259546920237524</v>
      </c>
    </row>
    <row r="30" spans="1:15" s="236" customFormat="1" x14ac:dyDescent="0.2">
      <c r="A30" s="237" t="str">
        <f>name!E$8</f>
        <v>Skilled trades occupations</v>
      </c>
      <c r="B30" s="302">
        <v>5.5386552040099239</v>
      </c>
      <c r="C30" s="302">
        <v>0.69988374435925871</v>
      </c>
      <c r="D30" s="302">
        <v>5.2962826424390714</v>
      </c>
      <c r="E30" s="302">
        <f t="shared" si="24"/>
        <v>11.534821590808253</v>
      </c>
      <c r="F30" s="303"/>
      <c r="G30" s="302">
        <v>4.6313670720196098</v>
      </c>
      <c r="H30" s="302">
        <v>0.36083160895414484</v>
      </c>
      <c r="I30" s="302">
        <v>3.5767443666158449</v>
      </c>
      <c r="J30" s="302">
        <f>SUM(G30:I30)</f>
        <v>8.5689430475895989</v>
      </c>
      <c r="K30" s="303"/>
      <c r="L30" s="302">
        <v>5.1058867727241601</v>
      </c>
      <c r="M30" s="302">
        <v>0.3110728038288359</v>
      </c>
      <c r="N30" s="302">
        <v>3.1852746257708606</v>
      </c>
      <c r="O30" s="302">
        <f t="shared" si="26"/>
        <v>8.6022342023238565</v>
      </c>
    </row>
    <row r="31" spans="1:15" s="236" customFormat="1" x14ac:dyDescent="0.2">
      <c r="A31" s="237" t="str">
        <f>name!E$9</f>
        <v>Caring, leisure and other service occupations</v>
      </c>
      <c r="B31" s="302">
        <v>0.78899530452265199</v>
      </c>
      <c r="C31" s="302">
        <v>0.18321930160440494</v>
      </c>
      <c r="D31" s="302">
        <v>4.3002497320921353E-2</v>
      </c>
      <c r="E31" s="302">
        <f t="shared" si="24"/>
        <v>1.0152171034479782</v>
      </c>
      <c r="F31" s="303"/>
      <c r="G31" s="302">
        <v>0.69781182726387647</v>
      </c>
      <c r="H31" s="302">
        <v>0.16111075634617419</v>
      </c>
      <c r="I31" s="302">
        <v>2.5613136799944914E-2</v>
      </c>
      <c r="J31" s="302">
        <f t="shared" si="25"/>
        <v>0.88453572040999562</v>
      </c>
      <c r="K31" s="303"/>
      <c r="L31" s="302">
        <v>0.71287150080136374</v>
      </c>
      <c r="M31" s="302">
        <v>7.3000558706566243E-2</v>
      </c>
      <c r="N31" s="302">
        <v>2.6509451523064022E-2</v>
      </c>
      <c r="O31" s="302">
        <f t="shared" si="26"/>
        <v>0.8123815110309941</v>
      </c>
    </row>
    <row r="32" spans="1:15" s="236" customFormat="1" x14ac:dyDescent="0.2">
      <c r="A32" s="237" t="str">
        <f>name!E$10</f>
        <v>Sales and customer service occupations</v>
      </c>
      <c r="B32" s="302">
        <v>0.42111309687998166</v>
      </c>
      <c r="C32" s="302">
        <v>0.21989601243532736</v>
      </c>
      <c r="D32" s="302">
        <v>6.6572608415559772E-2</v>
      </c>
      <c r="E32" s="302">
        <f t="shared" si="24"/>
        <v>0.70758171773086875</v>
      </c>
      <c r="F32" s="303"/>
      <c r="G32" s="302">
        <v>0.36654502336456757</v>
      </c>
      <c r="H32" s="302">
        <v>0.14145525660036651</v>
      </c>
      <c r="I32" s="302">
        <v>3.4751211560715908E-2</v>
      </c>
      <c r="J32" s="302">
        <f t="shared" si="25"/>
        <v>0.54275149152565005</v>
      </c>
      <c r="K32" s="303"/>
      <c r="L32" s="302">
        <v>0.39780504340630785</v>
      </c>
      <c r="M32" s="302">
        <v>7.1832188885644938E-2</v>
      </c>
      <c r="N32" s="302">
        <v>2.546717441590847E-2</v>
      </c>
      <c r="O32" s="302">
        <f t="shared" si="26"/>
        <v>0.49510440670786121</v>
      </c>
    </row>
    <row r="33" spans="1:15" s="236" customFormat="1" x14ac:dyDescent="0.2">
      <c r="A33" s="237" t="str">
        <f>name!E$11</f>
        <v>Process, plant and machine operatives</v>
      </c>
      <c r="B33" s="302">
        <v>1.1448440549380043</v>
      </c>
      <c r="C33" s="302">
        <v>9.6368923420290423E-2</v>
      </c>
      <c r="D33" s="302">
        <v>1.4349048700108337E-2</v>
      </c>
      <c r="E33" s="302">
        <f t="shared" si="24"/>
        <v>1.2555620270584031</v>
      </c>
      <c r="F33" s="303"/>
      <c r="G33" s="302">
        <v>0.8321738832210841</v>
      </c>
      <c r="H33" s="302">
        <v>4.0475686565474532E-2</v>
      </c>
      <c r="I33" s="302">
        <v>1.2047350590855967E-2</v>
      </c>
      <c r="J33" s="302">
        <f t="shared" si="25"/>
        <v>0.88469692037741454</v>
      </c>
      <c r="K33" s="303"/>
      <c r="L33" s="302">
        <v>0.66023244162195083</v>
      </c>
      <c r="M33" s="302">
        <v>5.6535998510689772E-2</v>
      </c>
      <c r="N33" s="302">
        <v>2.9201687742015602E-2</v>
      </c>
      <c r="O33" s="302">
        <f t="shared" si="26"/>
        <v>0.74597012787465622</v>
      </c>
    </row>
    <row r="34" spans="1:15" s="236" customFormat="1" x14ac:dyDescent="0.2">
      <c r="A34" s="237" t="str">
        <f>name!E$12</f>
        <v>Elementary occupations</v>
      </c>
      <c r="B34" s="302">
        <v>2.9181267923960559</v>
      </c>
      <c r="C34" s="302">
        <v>0.47425983975490388</v>
      </c>
      <c r="D34" s="302">
        <v>0.20466077286212322</v>
      </c>
      <c r="E34" s="302">
        <f t="shared" si="24"/>
        <v>3.597047405013083</v>
      </c>
      <c r="F34" s="303"/>
      <c r="G34" s="302">
        <v>1.9417926691094054</v>
      </c>
      <c r="H34" s="302">
        <v>0.34174833803290633</v>
      </c>
      <c r="I34" s="302">
        <v>7.5596427306061628E-2</v>
      </c>
      <c r="J34" s="302">
        <f t="shared" si="25"/>
        <v>2.3591374344483733</v>
      </c>
      <c r="K34" s="303"/>
      <c r="L34" s="302">
        <v>2.0186555217028403</v>
      </c>
      <c r="M34" s="302">
        <v>0.64042556342944823</v>
      </c>
      <c r="N34" s="302">
        <v>0.10945202318578987</v>
      </c>
      <c r="O34" s="302">
        <f t="shared" si="26"/>
        <v>2.7685331083180782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15.622728541867325</v>
      </c>
      <c r="C36" s="311">
        <f t="shared" ref="C36:O36" si="27">SUM(C26:C34)</f>
        <v>3.0182232426581659</v>
      </c>
      <c r="D36" s="311">
        <f t="shared" si="27"/>
        <v>6.1670482154744759</v>
      </c>
      <c r="E36" s="311">
        <f t="shared" si="27"/>
        <v>24.807999999999964</v>
      </c>
      <c r="F36" s="311"/>
      <c r="G36" s="311">
        <f t="shared" si="27"/>
        <v>13.817465206748221</v>
      </c>
      <c r="H36" s="311">
        <f t="shared" si="27"/>
        <v>2.1345815084266264</v>
      </c>
      <c r="I36" s="311">
        <f t="shared" si="27"/>
        <v>4.230953284825155</v>
      </c>
      <c r="J36" s="311">
        <f t="shared" si="27"/>
        <v>20.183000000000003</v>
      </c>
      <c r="K36" s="311"/>
      <c r="L36" s="311">
        <f t="shared" si="27"/>
        <v>15.222153025010286</v>
      </c>
      <c r="M36" s="311">
        <f t="shared" si="27"/>
        <v>1.9639012455782388</v>
      </c>
      <c r="N36" s="311">
        <f t="shared" si="27"/>
        <v>4.0889457294114706</v>
      </c>
      <c r="O36" s="311">
        <f t="shared" si="27"/>
        <v>21.274999999999991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0.14472835785304475</v>
      </c>
      <c r="C43" s="302">
        <v>5.2288608657904646E-3</v>
      </c>
      <c r="D43" s="302">
        <v>5.4951768922841308E-2</v>
      </c>
      <c r="E43" s="302">
        <f>SUM(B43:D43)</f>
        <v>0.20490898764167653</v>
      </c>
      <c r="F43" s="303"/>
      <c r="G43" s="302">
        <v>0.1427164538275309</v>
      </c>
      <c r="H43" s="302">
        <v>8.5774422408548348E-4</v>
      </c>
      <c r="I43" s="302">
        <v>0.11554664975258702</v>
      </c>
      <c r="J43" s="302">
        <f>SUM(G43:I43)</f>
        <v>0.25912084780420341</v>
      </c>
      <c r="K43" s="303"/>
      <c r="L43" s="302">
        <v>9.9902118173690241E-2</v>
      </c>
      <c r="M43" s="302">
        <v>5.7194133711966689E-4</v>
      </c>
      <c r="N43" s="302">
        <v>8.6867799015685948E-2</v>
      </c>
      <c r="O43" s="302">
        <f>SUM(L43:N43)</f>
        <v>0.18734185852649587</v>
      </c>
    </row>
    <row r="44" spans="1:15" s="236" customFormat="1" x14ac:dyDescent="0.2">
      <c r="A44" s="237" t="str">
        <f>name!E$5</f>
        <v>Professional occupations</v>
      </c>
      <c r="B44" s="302">
        <v>9.0738029130227466E-2</v>
      </c>
      <c r="C44" s="302">
        <v>1.1075272065170861E-2</v>
      </c>
      <c r="D44" s="302">
        <v>2.6282867878591475E-2</v>
      </c>
      <c r="E44" s="302">
        <f t="shared" ref="E44:E51" si="28">SUM(B44:D44)</f>
        <v>0.1280961690739898</v>
      </c>
      <c r="F44" s="303"/>
      <c r="G44" s="302">
        <v>0.10234627604730832</v>
      </c>
      <c r="H44" s="302">
        <v>2.7485759113724342E-3</v>
      </c>
      <c r="I44" s="302">
        <v>4.2001388578824302E-2</v>
      </c>
      <c r="J44" s="302">
        <f t="shared" ref="J44:J46" si="29">SUM(G44:I44)</f>
        <v>0.14709624053750506</v>
      </c>
      <c r="K44" s="303"/>
      <c r="L44" s="302">
        <v>7.7179838522604738E-2</v>
      </c>
      <c r="M44" s="302">
        <v>1.4631395475089228E-3</v>
      </c>
      <c r="N44" s="302">
        <v>8.423622272548531E-3</v>
      </c>
      <c r="O44" s="302">
        <f t="shared" ref="O44:O51" si="30">SUM(L44:N44)</f>
        <v>8.7066600342662198E-2</v>
      </c>
    </row>
    <row r="45" spans="1:15" s="236" customFormat="1" x14ac:dyDescent="0.2">
      <c r="A45" s="237" t="str">
        <f>name!E$6</f>
        <v>Associate professional occupations</v>
      </c>
      <c r="B45" s="302">
        <v>7.3416842705764873E-2</v>
      </c>
      <c r="C45" s="302">
        <v>6.6849663977185973E-3</v>
      </c>
      <c r="D45" s="302">
        <v>1.2602919905347129E-2</v>
      </c>
      <c r="E45" s="302">
        <f t="shared" si="28"/>
        <v>9.2704729008830603E-2</v>
      </c>
      <c r="F45" s="303"/>
      <c r="G45" s="302">
        <v>7.6380589456064629E-2</v>
      </c>
      <c r="H45" s="302">
        <v>1.7603275138315651E-3</v>
      </c>
      <c r="I45" s="302">
        <v>1.912040635094615E-2</v>
      </c>
      <c r="J45" s="302">
        <f t="shared" si="29"/>
        <v>9.7261323320842349E-2</v>
      </c>
      <c r="K45" s="303"/>
      <c r="L45" s="302">
        <v>5.3180298797087501E-2</v>
      </c>
      <c r="M45" s="302">
        <v>1.1441913777791039E-3</v>
      </c>
      <c r="N45" s="302">
        <v>7.5192657041271704E-3</v>
      </c>
      <c r="O45" s="302">
        <f t="shared" si="30"/>
        <v>6.1843755878993774E-2</v>
      </c>
    </row>
    <row r="46" spans="1:15" s="236" customFormat="1" x14ac:dyDescent="0.2">
      <c r="A46" s="237" t="str">
        <f>name!E$7</f>
        <v>Administrative and secretarial occupations</v>
      </c>
      <c r="B46" s="302">
        <v>7.5457740358645609E-2</v>
      </c>
      <c r="C46" s="302">
        <v>9.3207566123892759E-3</v>
      </c>
      <c r="D46" s="302">
        <v>7.6399858873172155E-3</v>
      </c>
      <c r="E46" s="302">
        <f t="shared" si="28"/>
        <v>9.2418482858352108E-2</v>
      </c>
      <c r="F46" s="303"/>
      <c r="G46" s="302">
        <v>7.4362649404895231E-2</v>
      </c>
      <c r="H46" s="302">
        <v>3.5995698576487818E-3</v>
      </c>
      <c r="I46" s="302">
        <v>1.0851811494950755E-2</v>
      </c>
      <c r="J46" s="302">
        <f t="shared" si="29"/>
        <v>8.8814030757494764E-2</v>
      </c>
      <c r="K46" s="303"/>
      <c r="L46" s="302">
        <v>5.2969560793821167E-2</v>
      </c>
      <c r="M46" s="302">
        <v>1.4987908212425126E-3</v>
      </c>
      <c r="N46" s="302">
        <v>9.3836251844724803E-3</v>
      </c>
      <c r="O46" s="302">
        <f t="shared" si="30"/>
        <v>6.3851976799536164E-2</v>
      </c>
    </row>
    <row r="47" spans="1:15" s="236" customFormat="1" x14ac:dyDescent="0.2">
      <c r="A47" s="237" t="str">
        <f>name!E$8</f>
        <v>Skilled trades occupations</v>
      </c>
      <c r="B47" s="302">
        <v>0.14684496140041836</v>
      </c>
      <c r="C47" s="302">
        <v>1.0739444860571806E-2</v>
      </c>
      <c r="D47" s="302">
        <v>5.2801468097642253E-2</v>
      </c>
      <c r="E47" s="302">
        <f t="shared" si="28"/>
        <v>0.2103858743586324</v>
      </c>
      <c r="F47" s="303"/>
      <c r="G47" s="302">
        <v>0.10550820930241524</v>
      </c>
      <c r="H47" s="302">
        <v>1.6759636235983053E-3</v>
      </c>
      <c r="I47" s="302">
        <v>6.1105227797802926E-2</v>
      </c>
      <c r="J47" s="302">
        <f>SUM(G47:I47)</f>
        <v>0.16828940072381646</v>
      </c>
      <c r="K47" s="303"/>
      <c r="L47" s="302">
        <v>5.7467335823947245E-2</v>
      </c>
      <c r="M47" s="302">
        <v>1.1271197413141719E-3</v>
      </c>
      <c r="N47" s="302">
        <v>1.6763023559112866E-2</v>
      </c>
      <c r="O47" s="302">
        <f t="shared" si="30"/>
        <v>7.535747912437428E-2</v>
      </c>
    </row>
    <row r="48" spans="1:15" s="236" customFormat="1" x14ac:dyDescent="0.2">
      <c r="A48" s="237" t="str">
        <f>name!E$9</f>
        <v>Caring, leisure and other service occupations</v>
      </c>
      <c r="B48" s="302">
        <v>5.5246253540965186E-3</v>
      </c>
      <c r="C48" s="302">
        <v>1.3583806791807783E-2</v>
      </c>
      <c r="D48" s="302">
        <v>1.740796152344858E-3</v>
      </c>
      <c r="E48" s="302">
        <f t="shared" si="28"/>
        <v>2.0849228298249159E-2</v>
      </c>
      <c r="F48" s="303"/>
      <c r="G48" s="302">
        <v>5.3398435312984396E-3</v>
      </c>
      <c r="H48" s="302">
        <v>6.1478360661116832E-3</v>
      </c>
      <c r="I48" s="302">
        <v>2.8169837276834793E-3</v>
      </c>
      <c r="J48" s="302">
        <f t="shared" ref="J48:J51" si="31">SUM(G48:I48)</f>
        <v>1.4304663325093602E-2</v>
      </c>
      <c r="K48" s="303"/>
      <c r="L48" s="302">
        <v>3.9211680931507996E-3</v>
      </c>
      <c r="M48" s="302">
        <v>3.5236707910604771E-3</v>
      </c>
      <c r="N48" s="302">
        <v>2.6771710778025607E-3</v>
      </c>
      <c r="O48" s="302">
        <f t="shared" si="30"/>
        <v>1.0122009962013838E-2</v>
      </c>
    </row>
    <row r="49" spans="1:15" s="236" customFormat="1" x14ac:dyDescent="0.2">
      <c r="A49" s="237" t="str">
        <f>name!E$10</f>
        <v>Sales and customer service occupations</v>
      </c>
      <c r="B49" s="302">
        <v>2.301032833825907E-2</v>
      </c>
      <c r="C49" s="302">
        <v>1.4760404187026474E-2</v>
      </c>
      <c r="D49" s="302">
        <v>3.1470887192572312E-3</v>
      </c>
      <c r="E49" s="302">
        <f t="shared" si="28"/>
        <v>4.0917821244542775E-2</v>
      </c>
      <c r="F49" s="303"/>
      <c r="G49" s="302">
        <v>2.0687035040764256E-2</v>
      </c>
      <c r="H49" s="302">
        <v>3.5562115035719082E-3</v>
      </c>
      <c r="I49" s="302">
        <v>4.9145254599782312E-3</v>
      </c>
      <c r="J49" s="302">
        <f t="shared" si="31"/>
        <v>2.9157772004314395E-2</v>
      </c>
      <c r="K49" s="303"/>
      <c r="L49" s="302">
        <v>1.599157007847915E-2</v>
      </c>
      <c r="M49" s="302">
        <v>1.7529887815582801E-3</v>
      </c>
      <c r="N49" s="302">
        <v>3.9015614580426316E-3</v>
      </c>
      <c r="O49" s="302">
        <f t="shared" si="30"/>
        <v>2.1646120318080064E-2</v>
      </c>
    </row>
    <row r="50" spans="1:15" s="236" customFormat="1" x14ac:dyDescent="0.2">
      <c r="A50" s="237" t="str">
        <f>name!E$11</f>
        <v>Process, plant and machine operatives</v>
      </c>
      <c r="B50" s="302">
        <v>0.13940652477309129</v>
      </c>
      <c r="C50" s="302">
        <v>1.963239639734056E-2</v>
      </c>
      <c r="D50" s="302">
        <v>3.6756896501154421E-2</v>
      </c>
      <c r="E50" s="302">
        <f t="shared" si="28"/>
        <v>0.19579581767158627</v>
      </c>
      <c r="F50" s="303"/>
      <c r="G50" s="302">
        <v>0.10721350043071919</v>
      </c>
      <c r="H50" s="302">
        <v>1.4656184273934053E-3</v>
      </c>
      <c r="I50" s="302">
        <v>7.1507363297893936E-2</v>
      </c>
      <c r="J50" s="302">
        <f t="shared" si="31"/>
        <v>0.18018648215600652</v>
      </c>
      <c r="K50" s="303"/>
      <c r="L50" s="302">
        <v>7.0176613437500826E-2</v>
      </c>
      <c r="M50" s="302">
        <v>1.3648731374300679E-3</v>
      </c>
      <c r="N50" s="302">
        <v>7.1479687907773148E-2</v>
      </c>
      <c r="O50" s="302">
        <f t="shared" si="30"/>
        <v>0.14302117448270404</v>
      </c>
    </row>
    <row r="51" spans="1:15" s="236" customFormat="1" x14ac:dyDescent="0.2">
      <c r="A51" s="237" t="str">
        <f>name!E$12</f>
        <v>Elementary occupations</v>
      </c>
      <c r="B51" s="302">
        <v>1.5358162804974474E-2</v>
      </c>
      <c r="C51" s="302">
        <v>1.6747335774900306E-2</v>
      </c>
      <c r="D51" s="302">
        <v>1.1817391264264079E-2</v>
      </c>
      <c r="E51" s="302">
        <f t="shared" si="28"/>
        <v>4.3922889844138863E-2</v>
      </c>
      <c r="F51" s="303"/>
      <c r="G51" s="302">
        <v>1.1522670681671442E-2</v>
      </c>
      <c r="H51" s="302">
        <v>5.0660406613594637E-3</v>
      </c>
      <c r="I51" s="302">
        <v>1.7180528027691353E-2</v>
      </c>
      <c r="J51" s="302">
        <f t="shared" si="31"/>
        <v>3.3769239370722258E-2</v>
      </c>
      <c r="K51" s="303"/>
      <c r="L51" s="302">
        <v>7.9573708685581231E-3</v>
      </c>
      <c r="M51" s="302">
        <v>7.1902481616193661E-3</v>
      </c>
      <c r="N51" s="302">
        <v>1.4601405534963348E-2</v>
      </c>
      <c r="O51" s="302">
        <f t="shared" si="30"/>
        <v>2.9749024565140836E-2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0.71448557271852253</v>
      </c>
      <c r="C53" s="311">
        <f t="shared" ref="C53:E53" si="32">SUM(C43:C51)</f>
        <v>0.10777324395271612</v>
      </c>
      <c r="D53" s="311">
        <f t="shared" si="32"/>
        <v>0.20774118332875996</v>
      </c>
      <c r="E53" s="311">
        <f t="shared" si="32"/>
        <v>1.0299999999999987</v>
      </c>
      <c r="F53" s="311"/>
      <c r="G53" s="311">
        <f t="shared" ref="G53:J53" si="33">SUM(G43:G51)</f>
        <v>0.64607722772266774</v>
      </c>
      <c r="H53" s="311">
        <f t="shared" si="33"/>
        <v>2.6877887788973029E-2</v>
      </c>
      <c r="I53" s="311">
        <f t="shared" si="33"/>
        <v>0.34504488448835813</v>
      </c>
      <c r="J53" s="311">
        <f t="shared" si="33"/>
        <v>1.0179999999999987</v>
      </c>
      <c r="K53" s="311"/>
      <c r="L53" s="311">
        <f t="shared" ref="L53:O53" si="34">SUM(L43:L51)</f>
        <v>0.43874587458883979</v>
      </c>
      <c r="M53" s="311">
        <f t="shared" si="34"/>
        <v>1.9636963696632568E-2</v>
      </c>
      <c r="N53" s="311">
        <f t="shared" si="34"/>
        <v>0.22161716171452867</v>
      </c>
      <c r="O53" s="311">
        <f t="shared" si="34"/>
        <v>0.68000000000000116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1.0326065160505742</v>
      </c>
      <c r="C60" s="302">
        <v>8.0802697504782264E-2</v>
      </c>
      <c r="D60" s="302">
        <v>0.15291535980946508</v>
      </c>
      <c r="E60" s="302">
        <f>SUM(B60:D60)</f>
        <v>1.2663245733648214</v>
      </c>
      <c r="F60" s="303"/>
      <c r="G60" s="302">
        <v>1.3471011594786144</v>
      </c>
      <c r="H60" s="302">
        <v>0.19955303139745589</v>
      </c>
      <c r="I60" s="302">
        <v>0.13603078826269427</v>
      </c>
      <c r="J60" s="302">
        <f>SUM(G60:I60)</f>
        <v>1.6826849791387646</v>
      </c>
      <c r="K60" s="303"/>
      <c r="L60" s="302">
        <v>1.5464315189048208</v>
      </c>
      <c r="M60" s="302">
        <v>0.20524611532895726</v>
      </c>
      <c r="N60" s="302">
        <v>0.15813388208093992</v>
      </c>
      <c r="O60" s="302">
        <f>SUM(L60:N60)</f>
        <v>1.909811516314718</v>
      </c>
    </row>
    <row r="61" spans="1:15" s="236" customFormat="1" x14ac:dyDescent="0.2">
      <c r="A61" s="237" t="str">
        <f>name!E$5</f>
        <v>Professional occupations</v>
      </c>
      <c r="B61" s="302">
        <v>0.89272601098962723</v>
      </c>
      <c r="C61" s="302">
        <v>4.2048085914644782E-2</v>
      </c>
      <c r="D61" s="302">
        <v>6.3812348894051782E-2</v>
      </c>
      <c r="E61" s="302">
        <f t="shared" ref="E61:E68" si="35">SUM(B61:D61)</f>
        <v>0.99858644579832379</v>
      </c>
      <c r="F61" s="303"/>
      <c r="G61" s="302">
        <v>1.3386662934986084</v>
      </c>
      <c r="H61" s="302">
        <v>0.1086871520338463</v>
      </c>
      <c r="I61" s="302">
        <v>6.0704029995374456E-2</v>
      </c>
      <c r="J61" s="302">
        <f t="shared" ref="J61:J63" si="36">SUM(G61:I61)</f>
        <v>1.5080574755278293</v>
      </c>
      <c r="K61" s="303"/>
      <c r="L61" s="302">
        <v>2.200582635680834</v>
      </c>
      <c r="M61" s="302">
        <v>0.1019141583776602</v>
      </c>
      <c r="N61" s="302">
        <v>4.5348724793551017E-2</v>
      </c>
      <c r="O61" s="302">
        <f t="shared" ref="O61:O68" si="37">SUM(L61:N61)</f>
        <v>2.3478455188520453</v>
      </c>
    </row>
    <row r="62" spans="1:15" s="236" customFormat="1" x14ac:dyDescent="0.2">
      <c r="A62" s="237" t="str">
        <f>name!E$6</f>
        <v>Associate professional occupations</v>
      </c>
      <c r="B62" s="302">
        <v>1.175773430523567</v>
      </c>
      <c r="C62" s="302">
        <v>9.1480209099675455E-2</v>
      </c>
      <c r="D62" s="302">
        <v>5.0783337881300898E-2</v>
      </c>
      <c r="E62" s="302">
        <f t="shared" si="35"/>
        <v>1.3180369775045433</v>
      </c>
      <c r="F62" s="303"/>
      <c r="G62" s="302">
        <v>1.5605054724093239</v>
      </c>
      <c r="H62" s="302">
        <v>0.19779208047285204</v>
      </c>
      <c r="I62" s="302">
        <v>3.7311957404295069E-2</v>
      </c>
      <c r="J62" s="302">
        <f t="shared" si="36"/>
        <v>1.7956095102864711</v>
      </c>
      <c r="K62" s="303"/>
      <c r="L62" s="302">
        <v>2.0781329530888466</v>
      </c>
      <c r="M62" s="302">
        <v>0.17476785205561857</v>
      </c>
      <c r="N62" s="302">
        <v>2.9936078584472881E-2</v>
      </c>
      <c r="O62" s="302">
        <f t="shared" si="37"/>
        <v>2.2828368837289381</v>
      </c>
    </row>
    <row r="63" spans="1:15" s="236" customFormat="1" x14ac:dyDescent="0.2">
      <c r="A63" s="237" t="str">
        <f>name!E$7</f>
        <v>Administrative and secretarial occupations</v>
      </c>
      <c r="B63" s="302">
        <v>0.85268465346570221</v>
      </c>
      <c r="C63" s="302">
        <v>0.21294675408519495</v>
      </c>
      <c r="D63" s="302">
        <v>3.6450816664543161E-2</v>
      </c>
      <c r="E63" s="302">
        <f t="shared" si="35"/>
        <v>1.1020822242154404</v>
      </c>
      <c r="F63" s="303"/>
      <c r="G63" s="302">
        <v>0.94854178233775099</v>
      </c>
      <c r="H63" s="302">
        <v>0.36308639453999997</v>
      </c>
      <c r="I63" s="302">
        <v>2.4992826503189416E-2</v>
      </c>
      <c r="J63" s="302">
        <f t="shared" si="36"/>
        <v>1.3366210033809403</v>
      </c>
      <c r="K63" s="303"/>
      <c r="L63" s="302">
        <v>1.228728291051645</v>
      </c>
      <c r="M63" s="302">
        <v>0.23328094521894893</v>
      </c>
      <c r="N63" s="302">
        <v>1.7770912949943297E-2</v>
      </c>
      <c r="O63" s="302">
        <f t="shared" si="37"/>
        <v>1.4797801492205371</v>
      </c>
    </row>
    <row r="64" spans="1:15" s="236" customFormat="1" x14ac:dyDescent="0.2">
      <c r="A64" s="237" t="str">
        <f>name!E$8</f>
        <v>Skilled trades occupations</v>
      </c>
      <c r="B64" s="302">
        <v>1.1318826785209033</v>
      </c>
      <c r="C64" s="302">
        <v>6.7786057214124548E-2</v>
      </c>
      <c r="D64" s="302">
        <v>0.28497037873944964</v>
      </c>
      <c r="E64" s="302">
        <f t="shared" si="35"/>
        <v>1.4846391144744775</v>
      </c>
      <c r="F64" s="303"/>
      <c r="G64" s="302">
        <v>1.0142659795006996</v>
      </c>
      <c r="H64" s="302">
        <v>7.9432509700683426E-2</v>
      </c>
      <c r="I64" s="302">
        <v>0.18738867781704943</v>
      </c>
      <c r="J64" s="302">
        <f>SUM(G64:I64)</f>
        <v>1.2810871670184325</v>
      </c>
      <c r="K64" s="303"/>
      <c r="L64" s="302">
        <v>1.0393210132265081</v>
      </c>
      <c r="M64" s="302">
        <v>4.8740027626414592E-2</v>
      </c>
      <c r="N64" s="302">
        <v>0.15784984222302756</v>
      </c>
      <c r="O64" s="302">
        <f t="shared" si="37"/>
        <v>1.24591088307595</v>
      </c>
    </row>
    <row r="65" spans="1:15" s="236" customFormat="1" x14ac:dyDescent="0.2">
      <c r="A65" s="237" t="str">
        <f>name!E$9</f>
        <v>Caring, leisure and other service occupations</v>
      </c>
      <c r="B65" s="302">
        <v>8.8991729452034013E-2</v>
      </c>
      <c r="C65" s="302">
        <v>2.4476709352597131E-2</v>
      </c>
      <c r="D65" s="302">
        <v>2.0710728208842337E-2</v>
      </c>
      <c r="E65" s="302">
        <f t="shared" si="35"/>
        <v>0.13417916701347349</v>
      </c>
      <c r="F65" s="303"/>
      <c r="G65" s="302">
        <v>0.11294666149520929</v>
      </c>
      <c r="H65" s="302">
        <v>4.7014156017013232E-2</v>
      </c>
      <c r="I65" s="302">
        <v>2.0760758712549524E-2</v>
      </c>
      <c r="J65" s="302">
        <f t="shared" ref="J65:J68" si="38">SUM(G65:I65)</f>
        <v>0.18072157622477203</v>
      </c>
      <c r="K65" s="303"/>
      <c r="L65" s="302">
        <v>0.1359749223567345</v>
      </c>
      <c r="M65" s="302">
        <v>3.3511710731245155E-2</v>
      </c>
      <c r="N65" s="302">
        <v>2.5212136341225481E-2</v>
      </c>
      <c r="O65" s="302">
        <f t="shared" si="37"/>
        <v>0.19469876942920514</v>
      </c>
    </row>
    <row r="66" spans="1:15" s="236" customFormat="1" x14ac:dyDescent="0.2">
      <c r="A66" s="237" t="str">
        <f>name!E$10</f>
        <v>Sales and customer service occupations</v>
      </c>
      <c r="B66" s="302">
        <v>0.32151197339580495</v>
      </c>
      <c r="C66" s="302">
        <v>0.26060232803290867</v>
      </c>
      <c r="D66" s="302">
        <v>4.8815574571243858E-2</v>
      </c>
      <c r="E66" s="302">
        <f t="shared" si="35"/>
        <v>0.63092987599995742</v>
      </c>
      <c r="F66" s="303"/>
      <c r="G66" s="302">
        <v>0.35517228788812288</v>
      </c>
      <c r="H66" s="302">
        <v>0.40855486294376336</v>
      </c>
      <c r="I66" s="302">
        <v>4.3323517590580583E-2</v>
      </c>
      <c r="J66" s="302">
        <f t="shared" si="38"/>
        <v>0.80705066842246687</v>
      </c>
      <c r="K66" s="303"/>
      <c r="L66" s="302">
        <v>0.48084065843287521</v>
      </c>
      <c r="M66" s="302">
        <v>0.44155751752153144</v>
      </c>
      <c r="N66" s="302">
        <v>5.7947470351463949E-2</v>
      </c>
      <c r="O66" s="302">
        <f t="shared" si="37"/>
        <v>0.98034564630587062</v>
      </c>
    </row>
    <row r="67" spans="1:15" s="236" customFormat="1" x14ac:dyDescent="0.2">
      <c r="A67" s="237" t="str">
        <f>name!E$11</f>
        <v>Process, plant and machine operatives</v>
      </c>
      <c r="B67" s="302">
        <v>1.8562831852931412</v>
      </c>
      <c r="C67" s="302">
        <v>0.15031395562298652</v>
      </c>
      <c r="D67" s="302">
        <v>0.11018241141722371</v>
      </c>
      <c r="E67" s="302">
        <f t="shared" si="35"/>
        <v>2.1167795523333517</v>
      </c>
      <c r="F67" s="303"/>
      <c r="G67" s="302">
        <v>1.7546057295392372</v>
      </c>
      <c r="H67" s="302">
        <v>0.20915275384080667</v>
      </c>
      <c r="I67" s="302">
        <v>8.9020674052113294E-2</v>
      </c>
      <c r="J67" s="302">
        <f t="shared" si="38"/>
        <v>2.0527791574321572</v>
      </c>
      <c r="K67" s="303"/>
      <c r="L67" s="302">
        <v>1.6489481764384055</v>
      </c>
      <c r="M67" s="302">
        <v>0.34705109619807784</v>
      </c>
      <c r="N67" s="302">
        <v>0.20037876239499688</v>
      </c>
      <c r="O67" s="302">
        <f t="shared" si="37"/>
        <v>2.1963780350314805</v>
      </c>
    </row>
    <row r="68" spans="1:15" s="236" customFormat="1" x14ac:dyDescent="0.2">
      <c r="A68" s="237" t="str">
        <f>name!E$12</f>
        <v>Elementary occupations</v>
      </c>
      <c r="B68" s="302">
        <v>1.0874834770077575</v>
      </c>
      <c r="C68" s="302">
        <v>0.34814510380438241</v>
      </c>
      <c r="D68" s="302">
        <v>7.5813488483465447E-2</v>
      </c>
      <c r="E68" s="302">
        <f t="shared" si="35"/>
        <v>1.5114420692956052</v>
      </c>
      <c r="F68" s="303"/>
      <c r="G68" s="302">
        <v>0.98196929715047776</v>
      </c>
      <c r="H68" s="302">
        <v>0.49906767919561551</v>
      </c>
      <c r="I68" s="302">
        <v>3.1351486222087922E-2</v>
      </c>
      <c r="J68" s="302">
        <f t="shared" si="38"/>
        <v>1.5123884625681812</v>
      </c>
      <c r="K68" s="303"/>
      <c r="L68" s="302">
        <v>1.1834121376249926</v>
      </c>
      <c r="M68" s="302">
        <v>0.95603709709430362</v>
      </c>
      <c r="N68" s="302">
        <v>0.11794336332194182</v>
      </c>
      <c r="O68" s="302">
        <f t="shared" si="37"/>
        <v>2.2573925980412382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8.4399436546991105</v>
      </c>
      <c r="C70" s="311">
        <f t="shared" ref="C70:E70" si="39">SUM(C60:C68)</f>
        <v>1.2786019006312968</v>
      </c>
      <c r="D70" s="311">
        <f t="shared" si="39"/>
        <v>0.84445444466958597</v>
      </c>
      <c r="E70" s="311">
        <f t="shared" si="39"/>
        <v>10.562999999999994</v>
      </c>
      <c r="F70" s="311"/>
      <c r="G70" s="311">
        <f t="shared" ref="G70:J70" si="40">SUM(G60:G68)</f>
        <v>9.4137746632980441</v>
      </c>
      <c r="H70" s="311">
        <f t="shared" si="40"/>
        <v>2.1123406201420365</v>
      </c>
      <c r="I70" s="311">
        <f t="shared" si="40"/>
        <v>0.63088471655993406</v>
      </c>
      <c r="J70" s="311">
        <f t="shared" si="40"/>
        <v>12.157000000000014</v>
      </c>
      <c r="K70" s="311"/>
      <c r="L70" s="311">
        <f t="shared" ref="L70:O70" si="41">SUM(L60:L68)</f>
        <v>11.542372306805662</v>
      </c>
      <c r="M70" s="311">
        <f t="shared" si="41"/>
        <v>2.5421065201527573</v>
      </c>
      <c r="N70" s="311">
        <f t="shared" si="41"/>
        <v>0.81052117304156279</v>
      </c>
      <c r="O70" s="311">
        <f t="shared" si="41"/>
        <v>14.894999999999985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3.8570479926208536</v>
      </c>
      <c r="C77" s="302">
        <v>0.19840330647451837</v>
      </c>
      <c r="D77" s="302">
        <v>0.43296425884558198</v>
      </c>
      <c r="E77" s="302">
        <f>SUM(B77:D77)</f>
        <v>4.4884155579409537</v>
      </c>
      <c r="F77" s="303"/>
      <c r="G77" s="302">
        <v>4.046313613412253</v>
      </c>
      <c r="H77" s="302">
        <v>0.2915408110978609</v>
      </c>
      <c r="I77" s="302">
        <v>0.44971174681709636</v>
      </c>
      <c r="J77" s="302">
        <f>SUM(G77:I77)</f>
        <v>4.7875661713272102</v>
      </c>
      <c r="K77" s="303"/>
      <c r="L77" s="302">
        <v>2.7787907774350944</v>
      </c>
      <c r="M77" s="302">
        <v>0.27308038964378328</v>
      </c>
      <c r="N77" s="302">
        <v>0.41295662877362183</v>
      </c>
      <c r="O77" s="302">
        <f>SUM(L77:N77)</f>
        <v>3.4648277958524996</v>
      </c>
    </row>
    <row r="78" spans="1:15" s="236" customFormat="1" x14ac:dyDescent="0.2">
      <c r="A78" s="237" t="str">
        <f>name!E$5</f>
        <v>Professional occupations</v>
      </c>
      <c r="B78" s="302">
        <v>5.6630807128495144</v>
      </c>
      <c r="C78" s="302">
        <v>0.15503134847689687</v>
      </c>
      <c r="D78" s="302">
        <v>0.27436589325988292</v>
      </c>
      <c r="E78" s="302">
        <f t="shared" ref="E78:E85" si="42">SUM(B78:D78)</f>
        <v>6.092477954586295</v>
      </c>
      <c r="F78" s="303"/>
      <c r="G78" s="302">
        <v>6.8407196176336287</v>
      </c>
      <c r="H78" s="302">
        <v>0.23440497455839615</v>
      </c>
      <c r="I78" s="302">
        <v>0.26826462452815114</v>
      </c>
      <c r="J78" s="302">
        <f t="shared" ref="J78:J80" si="43">SUM(G78:I78)</f>
        <v>7.3433892167201762</v>
      </c>
      <c r="K78" s="303"/>
      <c r="L78" s="302">
        <v>6.2866505506237127</v>
      </c>
      <c r="M78" s="302">
        <v>0.20268914133417662</v>
      </c>
      <c r="N78" s="302">
        <v>0.17283488242222525</v>
      </c>
      <c r="O78" s="302">
        <f t="shared" ref="O78:O85" si="44">SUM(L78:N78)</f>
        <v>6.6621745743801144</v>
      </c>
    </row>
    <row r="79" spans="1:15" s="236" customFormat="1" x14ac:dyDescent="0.2">
      <c r="A79" s="237" t="str">
        <f>name!E$6</f>
        <v>Associate professional occupations</v>
      </c>
      <c r="B79" s="302">
        <v>3.5310508540314678</v>
      </c>
      <c r="C79" s="302">
        <v>0.17595496486940232</v>
      </c>
      <c r="D79" s="302">
        <v>0.21895349212970855</v>
      </c>
      <c r="E79" s="302">
        <f t="shared" si="42"/>
        <v>3.9259593110305788</v>
      </c>
      <c r="F79" s="303"/>
      <c r="G79" s="302">
        <v>3.8874602919923902</v>
      </c>
      <c r="H79" s="302">
        <v>0.23206993065999049</v>
      </c>
      <c r="I79" s="302">
        <v>0.1998109931449491</v>
      </c>
      <c r="J79" s="302">
        <f t="shared" si="43"/>
        <v>4.3193412157973299</v>
      </c>
      <c r="K79" s="303"/>
      <c r="L79" s="302">
        <v>2.847254271184124</v>
      </c>
      <c r="M79" s="302">
        <v>0.1680343932203574</v>
      </c>
      <c r="N79" s="302">
        <v>0.14776596918537838</v>
      </c>
      <c r="O79" s="302">
        <f t="shared" si="44"/>
        <v>3.1630546335898599</v>
      </c>
    </row>
    <row r="80" spans="1:15" s="236" customFormat="1" x14ac:dyDescent="0.2">
      <c r="A80" s="237" t="str">
        <f>name!E$7</f>
        <v>Administrative and secretarial occupations</v>
      </c>
      <c r="B80" s="302">
        <v>1.4897085959492105</v>
      </c>
      <c r="C80" s="302">
        <v>0.46403605504160311</v>
      </c>
      <c r="D80" s="302">
        <v>9.1564772661775443E-2</v>
      </c>
      <c r="E80" s="302">
        <f t="shared" si="42"/>
        <v>2.0453094236525891</v>
      </c>
      <c r="F80" s="303"/>
      <c r="G80" s="302">
        <v>1.36571217172725</v>
      </c>
      <c r="H80" s="302">
        <v>0.52702045514786322</v>
      </c>
      <c r="I80" s="302">
        <v>8.5022918346628756E-2</v>
      </c>
      <c r="J80" s="302">
        <f t="shared" si="43"/>
        <v>1.9777555452217419</v>
      </c>
      <c r="K80" s="303"/>
      <c r="L80" s="302">
        <v>1.0319258632146129</v>
      </c>
      <c r="M80" s="302">
        <v>0.31748362219613979</v>
      </c>
      <c r="N80" s="302">
        <v>5.9479268252344231E-2</v>
      </c>
      <c r="O80" s="302">
        <f t="shared" si="44"/>
        <v>1.4088887536630967</v>
      </c>
    </row>
    <row r="81" spans="1:15" s="236" customFormat="1" x14ac:dyDescent="0.2">
      <c r="A81" s="237" t="str">
        <f>name!E$8</f>
        <v>Skilled trades occupations</v>
      </c>
      <c r="B81" s="302">
        <v>3.6542482714099638</v>
      </c>
      <c r="C81" s="302">
        <v>0.15496971714142113</v>
      </c>
      <c r="D81" s="302">
        <v>0.37848430341253608</v>
      </c>
      <c r="E81" s="302">
        <f t="shared" si="42"/>
        <v>4.1877022919639213</v>
      </c>
      <c r="F81" s="303"/>
      <c r="G81" s="302">
        <v>2.7165939975615285</v>
      </c>
      <c r="H81" s="302">
        <v>0.10574301599950721</v>
      </c>
      <c r="I81" s="302">
        <v>0.23186434597099287</v>
      </c>
      <c r="J81" s="302">
        <f>SUM(G81:I81)</f>
        <v>3.054201359532029</v>
      </c>
      <c r="K81" s="303"/>
      <c r="L81" s="302">
        <v>1.671304394225267</v>
      </c>
      <c r="M81" s="302">
        <v>9.292430987386488E-2</v>
      </c>
      <c r="N81" s="302">
        <v>0.23757543700957437</v>
      </c>
      <c r="O81" s="302">
        <f t="shared" si="44"/>
        <v>2.001804141108706</v>
      </c>
    </row>
    <row r="82" spans="1:15" s="236" customFormat="1" x14ac:dyDescent="0.2">
      <c r="A82" s="237" t="str">
        <f>name!E$9</f>
        <v>Caring, leisure and other service occupations</v>
      </c>
      <c r="B82" s="302">
        <v>0.32426124862999856</v>
      </c>
      <c r="C82" s="302">
        <v>0.10952641119183661</v>
      </c>
      <c r="D82" s="302">
        <v>5.6868953266580445E-2</v>
      </c>
      <c r="E82" s="302">
        <f t="shared" si="42"/>
        <v>0.49065661308841557</v>
      </c>
      <c r="F82" s="303"/>
      <c r="G82" s="302">
        <v>0.24669819039520677</v>
      </c>
      <c r="H82" s="302">
        <v>0.10950556832580341</v>
      </c>
      <c r="I82" s="302">
        <v>6.3619029237521829E-2</v>
      </c>
      <c r="J82" s="302">
        <f t="shared" ref="J82:J85" si="45">SUM(G82:I82)</f>
        <v>0.41982278795853201</v>
      </c>
      <c r="K82" s="303"/>
      <c r="L82" s="302">
        <v>0.17105227536320189</v>
      </c>
      <c r="M82" s="302">
        <v>6.0595576741817571E-2</v>
      </c>
      <c r="N82" s="302">
        <v>7.6227595734892933E-2</v>
      </c>
      <c r="O82" s="302">
        <f t="shared" si="44"/>
        <v>0.30787544783991239</v>
      </c>
    </row>
    <row r="83" spans="1:15" s="236" customFormat="1" x14ac:dyDescent="0.2">
      <c r="A83" s="237" t="str">
        <f>name!E$10</f>
        <v>Sales and customer service occupations</v>
      </c>
      <c r="B83" s="302">
        <v>0.5639479643363291</v>
      </c>
      <c r="C83" s="302">
        <v>0.17474274424762848</v>
      </c>
      <c r="D83" s="302">
        <v>5.3870603387864792E-2</v>
      </c>
      <c r="E83" s="302">
        <f t="shared" si="42"/>
        <v>0.79256131197182234</v>
      </c>
      <c r="F83" s="303"/>
      <c r="G83" s="302">
        <v>0.49873664155856329</v>
      </c>
      <c r="H83" s="302">
        <v>0.19291745867454091</v>
      </c>
      <c r="I83" s="302">
        <v>4.0213735718646976E-2</v>
      </c>
      <c r="J83" s="302">
        <f t="shared" si="45"/>
        <v>0.7318678359517512</v>
      </c>
      <c r="K83" s="303"/>
      <c r="L83" s="302">
        <v>0.37871387129895528</v>
      </c>
      <c r="M83" s="302">
        <v>0.18548358414898819</v>
      </c>
      <c r="N83" s="302">
        <v>2.9048598503460036E-2</v>
      </c>
      <c r="O83" s="302">
        <f t="shared" si="44"/>
        <v>0.59324605395140351</v>
      </c>
    </row>
    <row r="84" spans="1:15" s="236" customFormat="1" x14ac:dyDescent="0.2">
      <c r="A84" s="237" t="str">
        <f>name!E$11</f>
        <v>Process, plant and machine operatives</v>
      </c>
      <c r="B84" s="302">
        <v>1.4473055231938232</v>
      </c>
      <c r="C84" s="302">
        <v>0.17930217009788726</v>
      </c>
      <c r="D84" s="302">
        <v>9.3648857158372595E-2</v>
      </c>
      <c r="E84" s="302">
        <f t="shared" si="42"/>
        <v>1.7202565504500831</v>
      </c>
      <c r="F84" s="303"/>
      <c r="G84" s="302">
        <v>0.97690373403134956</v>
      </c>
      <c r="H84" s="302">
        <v>0.17055804543192801</v>
      </c>
      <c r="I84" s="302">
        <v>9.3683613830207069E-2</v>
      </c>
      <c r="J84" s="302">
        <f t="shared" si="45"/>
        <v>1.2411453932934846</v>
      </c>
      <c r="K84" s="303"/>
      <c r="L84" s="302">
        <v>0.59683216199801292</v>
      </c>
      <c r="M84" s="302">
        <v>0.12047894860629234</v>
      </c>
      <c r="N84" s="302">
        <v>8.1252527730812832E-2</v>
      </c>
      <c r="O84" s="302">
        <f t="shared" si="44"/>
        <v>0.79856363833511812</v>
      </c>
    </row>
    <row r="85" spans="1:15" s="236" customFormat="1" x14ac:dyDescent="0.2">
      <c r="A85" s="237" t="str">
        <f>name!E$12</f>
        <v>Elementary occupations</v>
      </c>
      <c r="B85" s="302">
        <v>0.7310372115628293</v>
      </c>
      <c r="C85" s="302">
        <v>0.10094159406502785</v>
      </c>
      <c r="D85" s="302">
        <v>6.6682179687483453E-2</v>
      </c>
      <c r="E85" s="302">
        <f t="shared" si="42"/>
        <v>0.89866098531534067</v>
      </c>
      <c r="F85" s="303"/>
      <c r="G85" s="302">
        <v>0.49307572483863815</v>
      </c>
      <c r="H85" s="302">
        <v>9.5473400930737307E-2</v>
      </c>
      <c r="I85" s="302">
        <v>4.3361348428397783E-2</v>
      </c>
      <c r="J85" s="302">
        <f t="shared" si="45"/>
        <v>0.63191047419777324</v>
      </c>
      <c r="K85" s="303"/>
      <c r="L85" s="302">
        <v>0.39049565616471349</v>
      </c>
      <c r="M85" s="302">
        <v>0.13132109364693467</v>
      </c>
      <c r="N85" s="302">
        <v>6.6748211467615254E-2</v>
      </c>
      <c r="O85" s="302">
        <f t="shared" si="44"/>
        <v>0.58856496127926339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21.26168837458399</v>
      </c>
      <c r="C87" s="311">
        <f t="shared" ref="C87:E87" si="46">SUM(C77:C85)</f>
        <v>1.7129083116062216</v>
      </c>
      <c r="D87" s="311">
        <f t="shared" si="46"/>
        <v>1.6674033138097863</v>
      </c>
      <c r="E87" s="311">
        <f t="shared" si="46"/>
        <v>24.642000000000007</v>
      </c>
      <c r="F87" s="311"/>
      <c r="G87" s="311">
        <f t="shared" ref="G87:J87" si="47">SUM(G77:G85)</f>
        <v>21.07221398315081</v>
      </c>
      <c r="H87" s="311">
        <f t="shared" si="47"/>
        <v>1.9592336608266279</v>
      </c>
      <c r="I87" s="311">
        <f t="shared" si="47"/>
        <v>1.4755523560225918</v>
      </c>
      <c r="J87" s="311">
        <f t="shared" si="47"/>
        <v>24.50700000000003</v>
      </c>
      <c r="K87" s="311"/>
      <c r="L87" s="311">
        <f t="shared" ref="L87:O87" si="48">SUM(L77:L85)</f>
        <v>16.153019821507694</v>
      </c>
      <c r="M87" s="311">
        <f t="shared" si="48"/>
        <v>1.5520910594123547</v>
      </c>
      <c r="N87" s="311">
        <f t="shared" si="48"/>
        <v>1.2838891190799253</v>
      </c>
      <c r="O87" s="311">
        <f t="shared" si="48"/>
        <v>18.988999999999976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10.218679024808477</v>
      </c>
      <c r="C94" s="302">
        <v>0.51050646837877001</v>
      </c>
      <c r="D94" s="302">
        <v>1.8016416179777013</v>
      </c>
      <c r="E94" s="302">
        <f>SUM(B94:D94)</f>
        <v>12.530827111164948</v>
      </c>
      <c r="F94" s="303"/>
      <c r="G94" s="302">
        <v>10.960645509666268</v>
      </c>
      <c r="H94" s="302">
        <v>0.98734766750479885</v>
      </c>
      <c r="I94" s="302">
        <v>1.9497849045490707</v>
      </c>
      <c r="J94" s="302">
        <f>SUM(G94:I94)</f>
        <v>13.897778081720139</v>
      </c>
      <c r="K94" s="303"/>
      <c r="L94" s="302">
        <v>8.3842288049531266</v>
      </c>
      <c r="M94" s="302">
        <v>0.94030012484062186</v>
      </c>
      <c r="N94" s="302">
        <v>1.774916028106954</v>
      </c>
      <c r="O94" s="302">
        <f>SUM(L94:N94)</f>
        <v>11.099444957900703</v>
      </c>
    </row>
    <row r="95" spans="1:15" s="236" customFormat="1" x14ac:dyDescent="0.2">
      <c r="A95" s="237" t="str">
        <f>name!E$5</f>
        <v>Professional occupations</v>
      </c>
      <c r="B95" s="302">
        <v>12.829624857336665</v>
      </c>
      <c r="C95" s="302">
        <v>0.48252385258904745</v>
      </c>
      <c r="D95" s="302">
        <v>1.1545061496973972</v>
      </c>
      <c r="E95" s="302">
        <f t="shared" ref="E95:E102" si="49">SUM(B95:D95)</f>
        <v>14.466654859623109</v>
      </c>
      <c r="F95" s="303"/>
      <c r="G95" s="302">
        <v>15.844238878980116</v>
      </c>
      <c r="H95" s="302">
        <v>0.88047515498245232</v>
      </c>
      <c r="I95" s="302">
        <v>1.0654313456996169</v>
      </c>
      <c r="J95" s="302">
        <f t="shared" ref="J95:J97" si="50">SUM(G95:I95)</f>
        <v>17.790145379662189</v>
      </c>
      <c r="K95" s="303"/>
      <c r="L95" s="302">
        <v>16.121571372487619</v>
      </c>
      <c r="M95" s="302">
        <v>0.81133943651540585</v>
      </c>
      <c r="N95" s="302">
        <v>0.66538819998270149</v>
      </c>
      <c r="O95" s="302">
        <f t="shared" ref="O95:O102" si="51">SUM(L95:N95)</f>
        <v>17.598299008985727</v>
      </c>
    </row>
    <row r="96" spans="1:15" s="236" customFormat="1" x14ac:dyDescent="0.2">
      <c r="A96" s="237" t="str">
        <f>name!E$6</f>
        <v>Associate professional occupations</v>
      </c>
      <c r="B96" s="302">
        <v>9.7552566486341998</v>
      </c>
      <c r="C96" s="302">
        <v>0.63627535362640764</v>
      </c>
      <c r="D96" s="302">
        <v>1.4910140912352641</v>
      </c>
      <c r="E96" s="302">
        <f t="shared" si="49"/>
        <v>11.882546093495872</v>
      </c>
      <c r="F96" s="303"/>
      <c r="G96" s="302">
        <v>10.765094018021038</v>
      </c>
      <c r="H96" s="302">
        <v>0.86480633607686008</v>
      </c>
      <c r="I96" s="302">
        <v>1.0325939010843574</v>
      </c>
      <c r="J96" s="302">
        <f t="shared" si="50"/>
        <v>12.662494255182256</v>
      </c>
      <c r="K96" s="303"/>
      <c r="L96" s="302">
        <v>8.9906601458573352</v>
      </c>
      <c r="M96" s="302">
        <v>0.62788591515799841</v>
      </c>
      <c r="N96" s="302">
        <v>0.88435558576040829</v>
      </c>
      <c r="O96" s="302">
        <f t="shared" si="51"/>
        <v>10.502901646775742</v>
      </c>
    </row>
    <row r="97" spans="1:15" s="236" customFormat="1" x14ac:dyDescent="0.2">
      <c r="A97" s="237" t="str">
        <f>name!E$7</f>
        <v>Administrative and secretarial occupations</v>
      </c>
      <c r="B97" s="302">
        <v>4.6944204224007997</v>
      </c>
      <c r="C97" s="302">
        <v>1.5770147759974094</v>
      </c>
      <c r="D97" s="302">
        <v>0.32632506506026143</v>
      </c>
      <c r="E97" s="302">
        <f t="shared" si="49"/>
        <v>6.5977602634584711</v>
      </c>
      <c r="F97" s="303"/>
      <c r="G97" s="302">
        <v>4.8575875825360324</v>
      </c>
      <c r="H97" s="302">
        <v>1.8468718125505388</v>
      </c>
      <c r="I97" s="302">
        <v>0.2628446046594598</v>
      </c>
      <c r="J97" s="302">
        <f t="shared" si="50"/>
        <v>6.9673039997460311</v>
      </c>
      <c r="K97" s="303"/>
      <c r="L97" s="302">
        <v>4.0029900000835852</v>
      </c>
      <c r="M97" s="302">
        <v>1.1861742585659447</v>
      </c>
      <c r="N97" s="302">
        <v>0.15920479279688349</v>
      </c>
      <c r="O97" s="302">
        <f t="shared" si="51"/>
        <v>5.3483690514464133</v>
      </c>
    </row>
    <row r="98" spans="1:15" s="236" customFormat="1" x14ac:dyDescent="0.2">
      <c r="A98" s="237" t="str">
        <f>name!E$8</f>
        <v>Skilled trades occupations</v>
      </c>
      <c r="B98" s="302">
        <v>13.497511048183616</v>
      </c>
      <c r="C98" s="302">
        <v>0.67746723018553345</v>
      </c>
      <c r="D98" s="302">
        <v>3.2055509406816562</v>
      </c>
      <c r="E98" s="302">
        <f t="shared" si="49"/>
        <v>17.380529219050807</v>
      </c>
      <c r="F98" s="303"/>
      <c r="G98" s="302">
        <v>10.971807855034328</v>
      </c>
      <c r="H98" s="302">
        <v>0.60201950598698772</v>
      </c>
      <c r="I98" s="302">
        <v>2.3776665724074073</v>
      </c>
      <c r="J98" s="302">
        <f>SUM(G98:I98)</f>
        <v>13.951493933428722</v>
      </c>
      <c r="K98" s="303"/>
      <c r="L98" s="302">
        <v>7.3629689313411024</v>
      </c>
      <c r="M98" s="302">
        <v>0.57365756591369099</v>
      </c>
      <c r="N98" s="302">
        <v>2.1802188333493056</v>
      </c>
      <c r="O98" s="302">
        <f t="shared" si="51"/>
        <v>10.116845330604098</v>
      </c>
    </row>
    <row r="99" spans="1:15" s="236" customFormat="1" x14ac:dyDescent="0.2">
      <c r="A99" s="237" t="str">
        <f>name!E$9</f>
        <v>Caring, leisure and other service occupations</v>
      </c>
      <c r="B99" s="302">
        <v>0.81489707280567591</v>
      </c>
      <c r="C99" s="302">
        <v>0.1474670800964677</v>
      </c>
      <c r="D99" s="302">
        <v>0.16696106067395389</v>
      </c>
      <c r="E99" s="302">
        <f t="shared" si="49"/>
        <v>1.1293252135760974</v>
      </c>
      <c r="F99" s="303"/>
      <c r="G99" s="302">
        <v>0.87705166405904877</v>
      </c>
      <c r="H99" s="302">
        <v>0.18858176779220015</v>
      </c>
      <c r="I99" s="302">
        <v>0.18774171575987486</v>
      </c>
      <c r="J99" s="302">
        <f t="shared" ref="J99:J102" si="52">SUM(G99:I99)</f>
        <v>1.2533751476111239</v>
      </c>
      <c r="K99" s="303"/>
      <c r="L99" s="302">
        <v>0.86486314265420261</v>
      </c>
      <c r="M99" s="302">
        <v>0.12117678859476795</v>
      </c>
      <c r="N99" s="302">
        <v>0.16996604092266127</v>
      </c>
      <c r="O99" s="302">
        <f t="shared" si="51"/>
        <v>1.1560059721716318</v>
      </c>
    </row>
    <row r="100" spans="1:15" s="236" customFormat="1" x14ac:dyDescent="0.2">
      <c r="A100" s="237" t="str">
        <f>name!E$10</f>
        <v>Sales and customer service occupations</v>
      </c>
      <c r="B100" s="302">
        <v>1.8098260544655442</v>
      </c>
      <c r="C100" s="302">
        <v>0.4565755948914258</v>
      </c>
      <c r="D100" s="302">
        <v>0.33590590372014473</v>
      </c>
      <c r="E100" s="302">
        <f t="shared" si="49"/>
        <v>2.6023075530771149</v>
      </c>
      <c r="F100" s="303"/>
      <c r="G100" s="302">
        <v>1.7158769215894971</v>
      </c>
      <c r="H100" s="302">
        <v>0.58649584385619069</v>
      </c>
      <c r="I100" s="302">
        <v>0.21080085830808737</v>
      </c>
      <c r="J100" s="302">
        <f t="shared" si="52"/>
        <v>2.513173623753775</v>
      </c>
      <c r="K100" s="303"/>
      <c r="L100" s="302">
        <v>1.5858388092761051</v>
      </c>
      <c r="M100" s="302">
        <v>0.49240648819214256</v>
      </c>
      <c r="N100" s="302">
        <v>0.14011551661374019</v>
      </c>
      <c r="O100" s="302">
        <f t="shared" si="51"/>
        <v>2.2183608140819877</v>
      </c>
    </row>
    <row r="101" spans="1:15" s="236" customFormat="1" x14ac:dyDescent="0.2">
      <c r="A101" s="237" t="str">
        <f>name!E$11</f>
        <v>Process, plant and machine operatives</v>
      </c>
      <c r="B101" s="302">
        <v>8.3674161204098656</v>
      </c>
      <c r="C101" s="302">
        <v>0.57886737668080057</v>
      </c>
      <c r="D101" s="302">
        <v>0.5090301842154451</v>
      </c>
      <c r="E101" s="302">
        <f t="shared" si="49"/>
        <v>9.4553136813061123</v>
      </c>
      <c r="F101" s="303"/>
      <c r="G101" s="302">
        <v>7.0798219342980504</v>
      </c>
      <c r="H101" s="302">
        <v>0.68124433838956766</v>
      </c>
      <c r="I101" s="302">
        <v>0.51230126696976408</v>
      </c>
      <c r="J101" s="302">
        <f t="shared" si="52"/>
        <v>8.2733675396573823</v>
      </c>
      <c r="K101" s="303"/>
      <c r="L101" s="302">
        <v>5.0141281497154466</v>
      </c>
      <c r="M101" s="302">
        <v>0.64856383691673669</v>
      </c>
      <c r="N101" s="302">
        <v>0.4208012338009911</v>
      </c>
      <c r="O101" s="302">
        <f t="shared" si="51"/>
        <v>6.0834932204331746</v>
      </c>
    </row>
    <row r="102" spans="1:15" s="236" customFormat="1" x14ac:dyDescent="0.2">
      <c r="A102" s="237" t="str">
        <f>name!E$12</f>
        <v>Elementary occupations</v>
      </c>
      <c r="B102" s="302">
        <v>3.4538979627642199</v>
      </c>
      <c r="C102" s="302">
        <v>0.65523382865574198</v>
      </c>
      <c r="D102" s="302">
        <v>0.58760421382752914</v>
      </c>
      <c r="E102" s="302">
        <f t="shared" si="49"/>
        <v>4.6967360052474909</v>
      </c>
      <c r="F102" s="303"/>
      <c r="G102" s="302">
        <v>2.7975635322431436</v>
      </c>
      <c r="H102" s="302">
        <v>0.65744178068741432</v>
      </c>
      <c r="I102" s="302">
        <v>0.28486272630787696</v>
      </c>
      <c r="J102" s="302">
        <f t="shared" si="52"/>
        <v>3.7398680392384347</v>
      </c>
      <c r="K102" s="303"/>
      <c r="L102" s="302">
        <v>2.3343722204450787</v>
      </c>
      <c r="M102" s="302">
        <v>0.83955429417206995</v>
      </c>
      <c r="N102" s="302">
        <v>0.30435348298339615</v>
      </c>
      <c r="O102" s="302">
        <f t="shared" si="51"/>
        <v>3.478279997600545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65.441529211809069</v>
      </c>
      <c r="C104" s="311">
        <f t="shared" ref="C104:E104" si="53">SUM(C94:C102)</f>
        <v>5.7219315611016039</v>
      </c>
      <c r="D104" s="311">
        <f t="shared" si="53"/>
        <v>9.5785392270893528</v>
      </c>
      <c r="E104" s="311">
        <f t="shared" si="53"/>
        <v>80.742000000000019</v>
      </c>
      <c r="F104" s="311"/>
      <c r="G104" s="311">
        <f t="shared" ref="G104:J104" si="54">SUM(G94:G102)</f>
        <v>65.869687896427521</v>
      </c>
      <c r="H104" s="311">
        <f t="shared" si="54"/>
        <v>7.2952842078270104</v>
      </c>
      <c r="I104" s="311">
        <f t="shared" si="54"/>
        <v>7.8840278957455165</v>
      </c>
      <c r="J104" s="311">
        <f t="shared" si="54"/>
        <v>81.049000000000035</v>
      </c>
      <c r="K104" s="311"/>
      <c r="L104" s="311">
        <f t="shared" ref="L104:O104" si="55">SUM(L94:L102)</f>
        <v>54.661621576813594</v>
      </c>
      <c r="M104" s="311">
        <f t="shared" si="55"/>
        <v>6.2410587088693799</v>
      </c>
      <c r="N104" s="311">
        <f t="shared" si="55"/>
        <v>6.6993197143170411</v>
      </c>
      <c r="O104" s="311">
        <f t="shared" si="55"/>
        <v>67.602000000000032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0.39409185225608417</v>
      </c>
      <c r="C111" s="302">
        <v>9.0315903651536356E-3</v>
      </c>
      <c r="D111" s="302">
        <v>3.8465488712346188E-2</v>
      </c>
      <c r="E111" s="302">
        <f>SUM(B111:D111)</f>
        <v>0.44158893133358396</v>
      </c>
      <c r="F111" s="303"/>
      <c r="G111" s="302">
        <v>0.61068092056499479</v>
      </c>
      <c r="H111" s="302">
        <v>1.9408477899225052E-2</v>
      </c>
      <c r="I111" s="302">
        <v>6.6793325381573759E-2</v>
      </c>
      <c r="J111" s="302">
        <f>SUM(G111:I111)</f>
        <v>0.69688272384579364</v>
      </c>
      <c r="K111" s="303"/>
      <c r="L111" s="302">
        <v>0.55568358822244757</v>
      </c>
      <c r="M111" s="302">
        <v>2.0605570510582878E-2</v>
      </c>
      <c r="N111" s="302">
        <v>3.7044564124031482E-2</v>
      </c>
      <c r="O111" s="302">
        <f>SUM(L111:N111)</f>
        <v>0.61333372285706189</v>
      </c>
    </row>
    <row r="112" spans="1:15" s="236" customFormat="1" x14ac:dyDescent="0.2">
      <c r="A112" s="237" t="str">
        <f>name!E$5</f>
        <v>Professional occupations</v>
      </c>
      <c r="B112" s="302">
        <v>0.72713487725436798</v>
      </c>
      <c r="C112" s="302">
        <v>9.5349302685392625E-3</v>
      </c>
      <c r="D112" s="302">
        <v>5.309392194995162E-2</v>
      </c>
      <c r="E112" s="302">
        <f t="shared" ref="E112:E119" si="56">SUM(B112:D112)</f>
        <v>0.78976372947285889</v>
      </c>
      <c r="F112" s="303"/>
      <c r="G112" s="302">
        <v>1.2833327873669576</v>
      </c>
      <c r="H112" s="302">
        <v>1.846695598054569E-2</v>
      </c>
      <c r="I112" s="302">
        <v>6.0339517981661359E-2</v>
      </c>
      <c r="J112" s="302">
        <f t="shared" ref="J112:J114" si="57">SUM(G112:I112)</f>
        <v>1.3621392613291645</v>
      </c>
      <c r="K112" s="303"/>
      <c r="L112" s="302">
        <v>1.5586266396307724</v>
      </c>
      <c r="M112" s="302">
        <v>1.8469165523506543E-2</v>
      </c>
      <c r="N112" s="302">
        <v>2.5929843661217439E-2</v>
      </c>
      <c r="O112" s="302">
        <f t="shared" ref="O112:O119" si="58">SUM(L112:N112)</f>
        <v>1.6030256488154964</v>
      </c>
    </row>
    <row r="113" spans="1:15" s="236" customFormat="1" x14ac:dyDescent="0.2">
      <c r="A113" s="237" t="str">
        <f>name!E$6</f>
        <v>Associate professional occupations</v>
      </c>
      <c r="B113" s="302">
        <v>0.45875310848985795</v>
      </c>
      <c r="C113" s="302">
        <v>1.682639646984662E-2</v>
      </c>
      <c r="D113" s="302">
        <v>2.0658802657910764E-2</v>
      </c>
      <c r="E113" s="302">
        <f t="shared" si="56"/>
        <v>0.49623830761761534</v>
      </c>
      <c r="F113" s="303"/>
      <c r="G113" s="302">
        <v>0.77222945696649781</v>
      </c>
      <c r="H113" s="302">
        <v>2.7681298017693343E-2</v>
      </c>
      <c r="I113" s="302">
        <v>6.0944692682547381E-2</v>
      </c>
      <c r="J113" s="302">
        <f t="shared" si="57"/>
        <v>0.8608554476667386</v>
      </c>
      <c r="K113" s="303"/>
      <c r="L113" s="302">
        <v>0.71237010165402626</v>
      </c>
      <c r="M113" s="302">
        <v>2.746588083017128E-2</v>
      </c>
      <c r="N113" s="302">
        <v>2.4296754026594123E-2</v>
      </c>
      <c r="O113" s="302">
        <f t="shared" si="58"/>
        <v>0.76413273651079172</v>
      </c>
    </row>
    <row r="114" spans="1:15" s="236" customFormat="1" x14ac:dyDescent="0.2">
      <c r="A114" s="237" t="str">
        <f>name!E$7</f>
        <v>Administrative and secretarial occupations</v>
      </c>
      <c r="B114" s="302">
        <v>0.20753462042907755</v>
      </c>
      <c r="C114" s="302">
        <v>4.6450006862262944E-2</v>
      </c>
      <c r="D114" s="302">
        <v>1.2415471028557652E-2</v>
      </c>
      <c r="E114" s="302">
        <f t="shared" si="56"/>
        <v>0.26640009831989819</v>
      </c>
      <c r="F114" s="303"/>
      <c r="G114" s="302">
        <v>0.28048614409901057</v>
      </c>
      <c r="H114" s="302">
        <v>6.5895128120999805E-2</v>
      </c>
      <c r="I114" s="302">
        <v>2.2682078753314305E-2</v>
      </c>
      <c r="J114" s="302">
        <f t="shared" si="57"/>
        <v>0.36906335097332466</v>
      </c>
      <c r="K114" s="303"/>
      <c r="L114" s="302">
        <v>0.19290336406939013</v>
      </c>
      <c r="M114" s="302">
        <v>5.7692684408539384E-2</v>
      </c>
      <c r="N114" s="302">
        <v>9.3438033989156358E-2</v>
      </c>
      <c r="O114" s="302">
        <f t="shared" si="58"/>
        <v>0.34403408246708583</v>
      </c>
    </row>
    <row r="115" spans="1:15" s="236" customFormat="1" x14ac:dyDescent="0.2">
      <c r="A115" s="237" t="str">
        <f>name!E$8</f>
        <v>Skilled trades occupations</v>
      </c>
      <c r="B115" s="302">
        <v>0.68307681698652811</v>
      </c>
      <c r="C115" s="302">
        <v>1.2838920950759653E-2</v>
      </c>
      <c r="D115" s="302">
        <v>5.5107989162570377E-2</v>
      </c>
      <c r="E115" s="302">
        <f t="shared" si="56"/>
        <v>0.75102372709985821</v>
      </c>
      <c r="F115" s="303"/>
      <c r="G115" s="302">
        <v>0.77378146025861494</v>
      </c>
      <c r="H115" s="302">
        <v>1.2219599591538313E-2</v>
      </c>
      <c r="I115" s="302">
        <v>8.4410292705579343E-2</v>
      </c>
      <c r="J115" s="302">
        <f>SUM(G115:I115)</f>
        <v>0.87041135255573254</v>
      </c>
      <c r="K115" s="303"/>
      <c r="L115" s="302">
        <v>0.60701087324042757</v>
      </c>
      <c r="M115" s="302">
        <v>9.6067040953481172E-3</v>
      </c>
      <c r="N115" s="302">
        <v>9.3169446707738093E-2</v>
      </c>
      <c r="O115" s="302">
        <f t="shared" si="58"/>
        <v>0.70978702404351379</v>
      </c>
    </row>
    <row r="116" spans="1:15" s="236" customFormat="1" x14ac:dyDescent="0.2">
      <c r="A116" s="237" t="str">
        <f>name!E$9</f>
        <v>Caring, leisure and other service occupations</v>
      </c>
      <c r="B116" s="302">
        <v>5.0921144250867557E-2</v>
      </c>
      <c r="C116" s="302">
        <v>2.7886997844204912E-3</v>
      </c>
      <c r="D116" s="302">
        <v>2.4002528177351858E-3</v>
      </c>
      <c r="E116" s="302">
        <f t="shared" si="56"/>
        <v>5.6110096853023234E-2</v>
      </c>
      <c r="F116" s="303"/>
      <c r="G116" s="302">
        <v>6.7625929969912221E-2</v>
      </c>
      <c r="H116" s="302">
        <v>3.36437225801841E-3</v>
      </c>
      <c r="I116" s="302">
        <v>6.720232846154138E-2</v>
      </c>
      <c r="J116" s="302">
        <f t="shared" ref="J116:J119" si="59">SUM(G116:I116)</f>
        <v>0.13819263068947202</v>
      </c>
      <c r="K116" s="303"/>
      <c r="L116" s="302">
        <v>6.3185319395656178E-2</v>
      </c>
      <c r="M116" s="302">
        <v>2.0389640744846822E-3</v>
      </c>
      <c r="N116" s="302">
        <v>5.5959315563138164E-2</v>
      </c>
      <c r="O116" s="302">
        <f t="shared" si="58"/>
        <v>0.12118359903327902</v>
      </c>
    </row>
    <row r="117" spans="1:15" s="236" customFormat="1" x14ac:dyDescent="0.2">
      <c r="A117" s="237" t="str">
        <f>name!E$10</f>
        <v>Sales and customer service occupations</v>
      </c>
      <c r="B117" s="302">
        <v>0.30069219018152504</v>
      </c>
      <c r="C117" s="302">
        <v>0.11359661313956974</v>
      </c>
      <c r="D117" s="302">
        <v>2.4533310432897405E-2</v>
      </c>
      <c r="E117" s="302">
        <f t="shared" si="56"/>
        <v>0.43882211375399222</v>
      </c>
      <c r="F117" s="303"/>
      <c r="G117" s="302">
        <v>0.3920775348091205</v>
      </c>
      <c r="H117" s="302">
        <v>0.1733406811968089</v>
      </c>
      <c r="I117" s="302">
        <v>1.8053539794171281E-2</v>
      </c>
      <c r="J117" s="302">
        <f t="shared" si="59"/>
        <v>0.58347175580010058</v>
      </c>
      <c r="K117" s="303"/>
      <c r="L117" s="302">
        <v>0.37279367351520709</v>
      </c>
      <c r="M117" s="302">
        <v>0.18186749149080664</v>
      </c>
      <c r="N117" s="302">
        <v>7.0695121832917993E-3</v>
      </c>
      <c r="O117" s="302">
        <f t="shared" si="58"/>
        <v>0.56173067718930547</v>
      </c>
    </row>
    <row r="118" spans="1:15" s="236" customFormat="1" x14ac:dyDescent="0.2">
      <c r="A118" s="237" t="str">
        <f>name!E$11</f>
        <v>Process, plant and machine operatives</v>
      </c>
      <c r="B118" s="302">
        <v>0.13049663418440066</v>
      </c>
      <c r="C118" s="302">
        <v>2.8829049577585178E-3</v>
      </c>
      <c r="D118" s="302">
        <v>2.5959678645363363E-2</v>
      </c>
      <c r="E118" s="302">
        <f t="shared" si="56"/>
        <v>0.15933921778752255</v>
      </c>
      <c r="F118" s="303"/>
      <c r="G118" s="302">
        <v>0.15129070794317509</v>
      </c>
      <c r="H118" s="302">
        <v>3.8693253134773472E-3</v>
      </c>
      <c r="I118" s="302">
        <v>1.1447794437077193E-2</v>
      </c>
      <c r="J118" s="302">
        <f t="shared" si="59"/>
        <v>0.16660782769372962</v>
      </c>
      <c r="K118" s="303"/>
      <c r="L118" s="302">
        <v>0.14712881474203759</v>
      </c>
      <c r="M118" s="302">
        <v>3.7893851249951459E-3</v>
      </c>
      <c r="N118" s="302">
        <v>2.2776114750134351E-2</v>
      </c>
      <c r="O118" s="302">
        <f t="shared" si="58"/>
        <v>0.17369431461716711</v>
      </c>
    </row>
    <row r="119" spans="1:15" s="236" customFormat="1" x14ac:dyDescent="0.2">
      <c r="A119" s="237" t="str">
        <f>name!E$12</f>
        <v>Elementary occupations</v>
      </c>
      <c r="B119" s="302">
        <v>4.0638912813993282E-2</v>
      </c>
      <c r="C119" s="302">
        <v>7.0810418193247501E-3</v>
      </c>
      <c r="D119" s="302">
        <v>9.9938231283267821E-3</v>
      </c>
      <c r="E119" s="302">
        <f t="shared" si="56"/>
        <v>5.7713777761644811E-2</v>
      </c>
      <c r="F119" s="303"/>
      <c r="G119" s="302">
        <v>4.7340358410955109E-2</v>
      </c>
      <c r="H119" s="302">
        <v>7.3740067212597765E-3</v>
      </c>
      <c r="I119" s="302">
        <v>3.7661284313724674E-2</v>
      </c>
      <c r="J119" s="302">
        <f t="shared" si="59"/>
        <v>9.2375649445939567E-2</v>
      </c>
      <c r="K119" s="303"/>
      <c r="L119" s="302">
        <v>3.4724499594813364E-2</v>
      </c>
      <c r="M119" s="302">
        <v>4.8276038157100036E-3</v>
      </c>
      <c r="N119" s="302">
        <v>4.7526091055776945E-2</v>
      </c>
      <c r="O119" s="302">
        <f t="shared" si="58"/>
        <v>8.7078194466300315E-2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2.9933401568467017</v>
      </c>
      <c r="C121" s="311">
        <f t="shared" ref="C121:E121" si="60">SUM(C111:C119)</f>
        <v>0.22103110461763564</v>
      </c>
      <c r="D121" s="311">
        <f t="shared" si="60"/>
        <v>0.24262873853565933</v>
      </c>
      <c r="E121" s="311">
        <f t="shared" si="60"/>
        <v>3.4569999999999972</v>
      </c>
      <c r="F121" s="311"/>
      <c r="G121" s="311">
        <f t="shared" ref="G121:J121" si="61">SUM(G111:G119)</f>
        <v>4.378845300389238</v>
      </c>
      <c r="H121" s="311">
        <f t="shared" si="61"/>
        <v>0.3316198450995666</v>
      </c>
      <c r="I121" s="311">
        <f t="shared" si="61"/>
        <v>0.42953485451119067</v>
      </c>
      <c r="J121" s="311">
        <f t="shared" si="61"/>
        <v>5.1399999999999952</v>
      </c>
      <c r="K121" s="311"/>
      <c r="L121" s="311">
        <f t="shared" ref="L121:O121" si="62">SUM(L111:L119)</f>
        <v>4.2444268740647777</v>
      </c>
      <c r="M121" s="311">
        <f t="shared" si="62"/>
        <v>0.32636344987414467</v>
      </c>
      <c r="N121" s="311">
        <f t="shared" si="62"/>
        <v>0.40720967606107877</v>
      </c>
      <c r="O121" s="311">
        <f t="shared" si="62"/>
        <v>4.9780000000000015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1.7750030152731788</v>
      </c>
      <c r="C128" s="302">
        <v>7.1413174527123618E-2</v>
      </c>
      <c r="D128" s="302">
        <v>3.8719470033171111E-2</v>
      </c>
      <c r="E128" s="302">
        <f>SUM(B128:D128)</f>
        <v>1.8851356598334736</v>
      </c>
      <c r="F128" s="303"/>
      <c r="G128" s="302">
        <v>1.9258865896405755</v>
      </c>
      <c r="H128" s="302">
        <v>0.21916876515194889</v>
      </c>
      <c r="I128" s="302">
        <v>0.1813309146707158</v>
      </c>
      <c r="J128" s="302">
        <f>SUM(G128:I128)</f>
        <v>2.32638626946324</v>
      </c>
      <c r="K128" s="303"/>
      <c r="L128" s="302">
        <v>2.1602014772017673</v>
      </c>
      <c r="M128" s="302">
        <v>0.26727028933637209</v>
      </c>
      <c r="N128" s="302">
        <v>0.19100078450127192</v>
      </c>
      <c r="O128" s="302">
        <f>SUM(L128:N128)</f>
        <v>2.6184725510394111</v>
      </c>
    </row>
    <row r="129" spans="1:15" s="236" customFormat="1" x14ac:dyDescent="0.2">
      <c r="A129" s="237" t="str">
        <f>name!E$5</f>
        <v>Professional occupations</v>
      </c>
      <c r="B129" s="302">
        <v>1.690916869188662</v>
      </c>
      <c r="C129" s="302">
        <v>0.14113684912589153</v>
      </c>
      <c r="D129" s="302">
        <v>4.0635585732176425E-2</v>
      </c>
      <c r="E129" s="302">
        <f t="shared" ref="E129:E136" si="63">SUM(B129:D129)</f>
        <v>1.8726893040467301</v>
      </c>
      <c r="F129" s="303"/>
      <c r="G129" s="302">
        <v>2.0595248521848428</v>
      </c>
      <c r="H129" s="302">
        <v>0.20512538868454999</v>
      </c>
      <c r="I129" s="302">
        <v>8.2299313774536392E-2</v>
      </c>
      <c r="J129" s="302">
        <f t="shared" ref="J129:J131" si="64">SUM(G129:I129)</f>
        <v>2.3469495546439294</v>
      </c>
      <c r="K129" s="303"/>
      <c r="L129" s="302">
        <v>2.8925038625211816</v>
      </c>
      <c r="M129" s="302">
        <v>0.26659549586428227</v>
      </c>
      <c r="N129" s="302">
        <v>7.4585870853716998E-2</v>
      </c>
      <c r="O129" s="302">
        <f t="shared" ref="O129:O136" si="65">SUM(L129:N129)</f>
        <v>3.2336852292391809</v>
      </c>
    </row>
    <row r="130" spans="1:15" s="236" customFormat="1" x14ac:dyDescent="0.2">
      <c r="A130" s="237" t="str">
        <f>name!E$6</f>
        <v>Associate professional occupations</v>
      </c>
      <c r="B130" s="302">
        <v>1.7545104486181755</v>
      </c>
      <c r="C130" s="302">
        <v>0.15846906726774398</v>
      </c>
      <c r="D130" s="302">
        <v>5.7213056326685545E-2</v>
      </c>
      <c r="E130" s="302">
        <f t="shared" si="63"/>
        <v>1.970192572212605</v>
      </c>
      <c r="F130" s="303"/>
      <c r="G130" s="302">
        <v>1.8604910533816523</v>
      </c>
      <c r="H130" s="302">
        <v>0.17772432157839865</v>
      </c>
      <c r="I130" s="302">
        <v>4.9683550973234236E-2</v>
      </c>
      <c r="J130" s="302">
        <f t="shared" si="64"/>
        <v>2.0878989259332852</v>
      </c>
      <c r="K130" s="303"/>
      <c r="L130" s="302">
        <v>2.1850186293071676</v>
      </c>
      <c r="M130" s="302">
        <v>0.17235430435585697</v>
      </c>
      <c r="N130" s="302">
        <v>5.6568252640292943E-2</v>
      </c>
      <c r="O130" s="302">
        <f t="shared" si="65"/>
        <v>2.4139411863033176</v>
      </c>
    </row>
    <row r="131" spans="1:15" s="236" customFormat="1" x14ac:dyDescent="0.2">
      <c r="A131" s="237" t="str">
        <f>name!E$7</f>
        <v>Administrative and secretarial occupations</v>
      </c>
      <c r="B131" s="302">
        <v>0.64615010410747742</v>
      </c>
      <c r="C131" s="302">
        <v>0.26595136731002311</v>
      </c>
      <c r="D131" s="302">
        <v>2.151055795733476E-2</v>
      </c>
      <c r="E131" s="302">
        <f t="shared" si="63"/>
        <v>0.93361202937483534</v>
      </c>
      <c r="F131" s="303"/>
      <c r="G131" s="302">
        <v>0.54565184379536391</v>
      </c>
      <c r="H131" s="302">
        <v>0.28390967174831683</v>
      </c>
      <c r="I131" s="302">
        <v>1.0438330407888968E-2</v>
      </c>
      <c r="J131" s="302">
        <f t="shared" si="64"/>
        <v>0.83999984595156973</v>
      </c>
      <c r="K131" s="303"/>
      <c r="L131" s="302">
        <v>0.51488315129759499</v>
      </c>
      <c r="M131" s="302">
        <v>0.2961671340946363</v>
      </c>
      <c r="N131" s="302">
        <v>1.5315128249891768E-2</v>
      </c>
      <c r="O131" s="302">
        <f t="shared" si="65"/>
        <v>0.82636541364212301</v>
      </c>
    </row>
    <row r="132" spans="1:15" s="236" customFormat="1" x14ac:dyDescent="0.2">
      <c r="A132" s="237" t="str">
        <f>name!E$8</f>
        <v>Skilled trades occupations</v>
      </c>
      <c r="B132" s="302">
        <v>0.99447297027189063</v>
      </c>
      <c r="C132" s="302">
        <v>0.11002785891642619</v>
      </c>
      <c r="D132" s="302">
        <v>9.1732302726993731E-2</v>
      </c>
      <c r="E132" s="302">
        <f t="shared" si="63"/>
        <v>1.1962331319153106</v>
      </c>
      <c r="F132" s="303"/>
      <c r="G132" s="302">
        <v>0.90905388729611325</v>
      </c>
      <c r="H132" s="302">
        <v>0.25953084518600938</v>
      </c>
      <c r="I132" s="302">
        <v>0.2058944790490132</v>
      </c>
      <c r="J132" s="302">
        <f>SUM(G132:I132)</f>
        <v>1.3744792115311357</v>
      </c>
      <c r="K132" s="303"/>
      <c r="L132" s="302">
        <v>1.0466925820711359</v>
      </c>
      <c r="M132" s="302">
        <v>0.3665807376985305</v>
      </c>
      <c r="N132" s="302">
        <v>0.20730001484037047</v>
      </c>
      <c r="O132" s="302">
        <f t="shared" si="65"/>
        <v>1.6205733346100371</v>
      </c>
    </row>
    <row r="133" spans="1:15" s="236" customFormat="1" x14ac:dyDescent="0.2">
      <c r="A133" s="237" t="str">
        <f>name!E$9</f>
        <v>Caring, leisure and other service occupations</v>
      </c>
      <c r="B133" s="302">
        <v>0.27458849776955041</v>
      </c>
      <c r="C133" s="302">
        <v>5.1826539110689525E-2</v>
      </c>
      <c r="D133" s="302">
        <v>3.7052660511624036E-2</v>
      </c>
      <c r="E133" s="302">
        <f t="shared" si="63"/>
        <v>0.36346769739186396</v>
      </c>
      <c r="F133" s="303"/>
      <c r="G133" s="302">
        <v>0.2536772669757012</v>
      </c>
      <c r="H133" s="302">
        <v>6.7253125341923473E-2</v>
      </c>
      <c r="I133" s="302">
        <v>7.6463237792191822E-3</v>
      </c>
      <c r="J133" s="302">
        <f t="shared" ref="J133:J136" si="66">SUM(G133:I133)</f>
        <v>0.32857671609684386</v>
      </c>
      <c r="K133" s="303"/>
      <c r="L133" s="302">
        <v>0.34709671907908557</v>
      </c>
      <c r="M133" s="302">
        <v>6.1572928035289423E-2</v>
      </c>
      <c r="N133" s="302">
        <v>1.0148568040524348E-2</v>
      </c>
      <c r="O133" s="302">
        <f t="shared" si="65"/>
        <v>0.41881821515489931</v>
      </c>
    </row>
    <row r="134" spans="1:15" s="236" customFormat="1" x14ac:dyDescent="0.2">
      <c r="A134" s="237" t="str">
        <f>name!E$10</f>
        <v>Sales and customer service occupations</v>
      </c>
      <c r="B134" s="302">
        <v>0.29605302193391114</v>
      </c>
      <c r="C134" s="302">
        <v>0.14511699786163779</v>
      </c>
      <c r="D134" s="302">
        <v>1.6528019049453259E-2</v>
      </c>
      <c r="E134" s="302">
        <f t="shared" si="63"/>
        <v>0.45769803884500221</v>
      </c>
      <c r="F134" s="303"/>
      <c r="G134" s="302">
        <v>0.27925483708489429</v>
      </c>
      <c r="H134" s="302">
        <v>0.1735933114750273</v>
      </c>
      <c r="I134" s="302">
        <v>3.2407536523789714E-2</v>
      </c>
      <c r="J134" s="302">
        <f t="shared" si="66"/>
        <v>0.48525568508371131</v>
      </c>
      <c r="K134" s="303"/>
      <c r="L134" s="302">
        <v>0.37726876997569042</v>
      </c>
      <c r="M134" s="302">
        <v>0.21495946182831058</v>
      </c>
      <c r="N134" s="302">
        <v>2.7796360226705549E-2</v>
      </c>
      <c r="O134" s="302">
        <f t="shared" si="65"/>
        <v>0.62002459203070648</v>
      </c>
    </row>
    <row r="135" spans="1:15" s="236" customFormat="1" x14ac:dyDescent="0.2">
      <c r="A135" s="237" t="str">
        <f>name!E$11</f>
        <v>Process, plant and machine operatives</v>
      </c>
      <c r="B135" s="302">
        <v>2.5143014872547158</v>
      </c>
      <c r="C135" s="302">
        <v>0.11103338223092102</v>
      </c>
      <c r="D135" s="302">
        <v>1.9087336931955599E-2</v>
      </c>
      <c r="E135" s="302">
        <f t="shared" si="63"/>
        <v>2.6444222064175924</v>
      </c>
      <c r="F135" s="303"/>
      <c r="G135" s="302">
        <v>2.1227575037379856</v>
      </c>
      <c r="H135" s="302">
        <v>0.34263106784907393</v>
      </c>
      <c r="I135" s="302">
        <v>5.8916630846299077E-2</v>
      </c>
      <c r="J135" s="302">
        <f t="shared" si="66"/>
        <v>2.5243052024333585</v>
      </c>
      <c r="K135" s="303"/>
      <c r="L135" s="302">
        <v>2.6087379811353779</v>
      </c>
      <c r="M135" s="302">
        <v>0.40262713698066738</v>
      </c>
      <c r="N135" s="302">
        <v>6.4474185197976805E-2</v>
      </c>
      <c r="O135" s="302">
        <f t="shared" si="65"/>
        <v>3.0758393033140221</v>
      </c>
    </row>
    <row r="136" spans="1:15" s="236" customFormat="1" x14ac:dyDescent="0.2">
      <c r="A136" s="237" t="str">
        <f>name!E$12</f>
        <v>Elementary occupations</v>
      </c>
      <c r="B136" s="302">
        <v>2.453007760306178</v>
      </c>
      <c r="C136" s="302">
        <v>0.11864102992545177</v>
      </c>
      <c r="D136" s="302">
        <v>6.5900569730966932E-2</v>
      </c>
      <c r="E136" s="302">
        <f t="shared" si="63"/>
        <v>2.6375493599625965</v>
      </c>
      <c r="F136" s="303"/>
      <c r="G136" s="302">
        <v>1.974614660862652</v>
      </c>
      <c r="H136" s="302">
        <v>0.1379573376519245</v>
      </c>
      <c r="I136" s="302">
        <v>3.0576590348295872E-2</v>
      </c>
      <c r="J136" s="302">
        <f t="shared" si="66"/>
        <v>2.1431485888628723</v>
      </c>
      <c r="K136" s="303"/>
      <c r="L136" s="302">
        <v>1.9399998421418359</v>
      </c>
      <c r="M136" s="302">
        <v>0.17330027942362017</v>
      </c>
      <c r="N136" s="302">
        <v>4.0980053100816212E-2</v>
      </c>
      <c r="O136" s="302">
        <f t="shared" si="65"/>
        <v>2.1542801746662725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12.399004174723741</v>
      </c>
      <c r="C138" s="311">
        <f t="shared" ref="C138:E138" si="67">SUM(C128:C136)</f>
        <v>1.1736162662759084</v>
      </c>
      <c r="D138" s="311">
        <f t="shared" si="67"/>
        <v>0.38837955900036136</v>
      </c>
      <c r="E138" s="311">
        <f t="shared" si="67"/>
        <v>13.961000000000009</v>
      </c>
      <c r="F138" s="311"/>
      <c r="G138" s="311">
        <f t="shared" ref="G138:J138" si="68">SUM(G128:G136)</f>
        <v>11.930912494959781</v>
      </c>
      <c r="H138" s="311">
        <f t="shared" si="68"/>
        <v>1.8668938346671731</v>
      </c>
      <c r="I138" s="311">
        <f t="shared" si="68"/>
        <v>0.65919367037299226</v>
      </c>
      <c r="J138" s="311">
        <f t="shared" si="68"/>
        <v>14.456999999999947</v>
      </c>
      <c r="K138" s="311"/>
      <c r="L138" s="311">
        <f t="shared" ref="L138:O138" si="69">SUM(L128:L136)</f>
        <v>14.072403014730837</v>
      </c>
      <c r="M138" s="311">
        <f t="shared" si="69"/>
        <v>2.2214277676175658</v>
      </c>
      <c r="N138" s="311">
        <f t="shared" si="69"/>
        <v>0.68816921765156702</v>
      </c>
      <c r="O138" s="311">
        <f t="shared" si="69"/>
        <v>16.981999999999971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13.702492379658512</v>
      </c>
      <c r="C145" s="302">
        <v>0.97015964744763117</v>
      </c>
      <c r="D145" s="302">
        <v>4.1729518623409474</v>
      </c>
      <c r="E145" s="302">
        <f>SUM(B145:D145)</f>
        <v>18.845603889447091</v>
      </c>
      <c r="F145" s="303"/>
      <c r="G145" s="302">
        <v>18.675572389399186</v>
      </c>
      <c r="H145" s="302">
        <v>2.5597090313617854</v>
      </c>
      <c r="I145" s="302">
        <v>7.5905441999866028</v>
      </c>
      <c r="J145" s="302">
        <f>SUM(G145:I145)</f>
        <v>28.825825620747572</v>
      </c>
      <c r="K145" s="303"/>
      <c r="L145" s="302">
        <v>21.090881588446035</v>
      </c>
      <c r="M145" s="302">
        <v>3.0289950886354711</v>
      </c>
      <c r="N145" s="302">
        <v>9.2398431346828414</v>
      </c>
      <c r="O145" s="302">
        <f>SUM(L145:N145)</f>
        <v>33.35971981176435</v>
      </c>
    </row>
    <row r="146" spans="1:15" s="236" customFormat="1" x14ac:dyDescent="0.2">
      <c r="A146" s="237" t="str">
        <f>name!E$5</f>
        <v>Professional occupations</v>
      </c>
      <c r="B146" s="302">
        <v>14.488070926381583</v>
      </c>
      <c r="C146" s="302">
        <v>0.59896424895499667</v>
      </c>
      <c r="D146" s="302">
        <v>2.0478339731187738</v>
      </c>
      <c r="E146" s="302">
        <f t="shared" ref="E146:E153" si="70">SUM(B146:D146)</f>
        <v>17.134869148455355</v>
      </c>
      <c r="F146" s="303"/>
      <c r="G146" s="302">
        <v>22.218564528084237</v>
      </c>
      <c r="H146" s="302">
        <v>1.3974018814434268</v>
      </c>
      <c r="I146" s="302">
        <v>3.2205920291587509</v>
      </c>
      <c r="J146" s="302">
        <f t="shared" ref="J146:J148" si="71">SUM(G146:I146)</f>
        <v>26.836558438686414</v>
      </c>
      <c r="K146" s="303"/>
      <c r="L146" s="302">
        <v>36.005881971347002</v>
      </c>
      <c r="M146" s="302">
        <v>1.7260466634510581</v>
      </c>
      <c r="N146" s="302">
        <v>2.8094089762418624</v>
      </c>
      <c r="O146" s="302">
        <f t="shared" ref="O146:O153" si="72">SUM(L146:N146)</f>
        <v>40.541337611039921</v>
      </c>
    </row>
    <row r="147" spans="1:15" s="236" customFormat="1" x14ac:dyDescent="0.2">
      <c r="A147" s="237" t="str">
        <f>name!E$6</f>
        <v>Associate professional occupations</v>
      </c>
      <c r="B147" s="302">
        <v>8.3159573758646239</v>
      </c>
      <c r="C147" s="302">
        <v>0.74796481037129225</v>
      </c>
      <c r="D147" s="302">
        <v>0.94492176189399157</v>
      </c>
      <c r="E147" s="302">
        <f t="shared" si="70"/>
        <v>10.008843948129908</v>
      </c>
      <c r="F147" s="303"/>
      <c r="G147" s="302">
        <v>11.987586936305904</v>
      </c>
      <c r="H147" s="302">
        <v>1.489585195043329</v>
      </c>
      <c r="I147" s="302">
        <v>1.2958241273207627</v>
      </c>
      <c r="J147" s="302">
        <f t="shared" si="71"/>
        <v>14.772996258669997</v>
      </c>
      <c r="K147" s="303"/>
      <c r="L147" s="302">
        <v>15.495640638714997</v>
      </c>
      <c r="M147" s="302">
        <v>1.5669617871505124</v>
      </c>
      <c r="N147" s="302">
        <v>1.5636823137825904</v>
      </c>
      <c r="O147" s="302">
        <f t="shared" si="72"/>
        <v>18.626284739648099</v>
      </c>
    </row>
    <row r="148" spans="1:15" s="236" customFormat="1" x14ac:dyDescent="0.2">
      <c r="A148" s="237" t="str">
        <f>name!E$7</f>
        <v>Administrative and secretarial occupations</v>
      </c>
      <c r="B148" s="302">
        <v>6.1820068341326495</v>
      </c>
      <c r="C148" s="302">
        <v>5.3391360639722016</v>
      </c>
      <c r="D148" s="302">
        <v>1.8527785337380487</v>
      </c>
      <c r="E148" s="302">
        <f t="shared" si="70"/>
        <v>13.3739214318429</v>
      </c>
      <c r="F148" s="303"/>
      <c r="G148" s="302">
        <v>7.4477020842198023</v>
      </c>
      <c r="H148" s="302">
        <v>7.5967197249683727</v>
      </c>
      <c r="I148" s="302">
        <v>1.9493734705421566</v>
      </c>
      <c r="J148" s="302">
        <f t="shared" si="71"/>
        <v>16.993795279730332</v>
      </c>
      <c r="K148" s="303"/>
      <c r="L148" s="302">
        <v>7.0769564494006092</v>
      </c>
      <c r="M148" s="302">
        <v>9.2867309238449849</v>
      </c>
      <c r="N148" s="302">
        <v>1.670653612851063</v>
      </c>
      <c r="O148" s="302">
        <f t="shared" si="72"/>
        <v>18.034340986096655</v>
      </c>
    </row>
    <row r="149" spans="1:15" s="236" customFormat="1" x14ac:dyDescent="0.2">
      <c r="A149" s="237" t="str">
        <f>name!E$8</f>
        <v>Skilled trades occupations</v>
      </c>
      <c r="B149" s="302">
        <v>23.391910018841163</v>
      </c>
      <c r="C149" s="302">
        <v>1.5143144511150135</v>
      </c>
      <c r="D149" s="302">
        <v>47.440944364195026</v>
      </c>
      <c r="E149" s="302">
        <f t="shared" si="70"/>
        <v>72.347168834151205</v>
      </c>
      <c r="F149" s="303"/>
      <c r="G149" s="302">
        <v>22.316206810542411</v>
      </c>
      <c r="H149" s="302">
        <v>1.6872891849920659</v>
      </c>
      <c r="I149" s="302">
        <v>49.373106653960029</v>
      </c>
      <c r="J149" s="302">
        <f>SUM(G149:I149)</f>
        <v>73.376602649494515</v>
      </c>
      <c r="K149" s="303"/>
      <c r="L149" s="302">
        <v>17.527499639719373</v>
      </c>
      <c r="M149" s="302">
        <v>3.1821863979226959</v>
      </c>
      <c r="N149" s="302">
        <v>61.198001603272331</v>
      </c>
      <c r="O149" s="302">
        <f t="shared" si="72"/>
        <v>81.907687640914403</v>
      </c>
    </row>
    <row r="150" spans="1:15" s="236" customFormat="1" x14ac:dyDescent="0.2">
      <c r="A150" s="237" t="str">
        <f>name!E$9</f>
        <v>Caring, leisure and other service occupations</v>
      </c>
      <c r="B150" s="302">
        <v>0.36786647773268266</v>
      </c>
      <c r="C150" s="302">
        <v>8.2024426865294944E-2</v>
      </c>
      <c r="D150" s="302">
        <v>5.6319376571611957E-2</v>
      </c>
      <c r="E150" s="302">
        <f t="shared" si="70"/>
        <v>0.50621028116958955</v>
      </c>
      <c r="F150" s="303"/>
      <c r="G150" s="302">
        <v>0.48226968958182137</v>
      </c>
      <c r="H150" s="302">
        <v>0.15077339352604652</v>
      </c>
      <c r="I150" s="302">
        <v>7.8070465297880531E-2</v>
      </c>
      <c r="J150" s="302">
        <f t="shared" ref="J150:J153" si="73">SUM(G150:I150)</f>
        <v>0.71111354840574847</v>
      </c>
      <c r="K150" s="303"/>
      <c r="L150" s="302">
        <v>0.49318275545526913</v>
      </c>
      <c r="M150" s="302">
        <v>0.1292691198248746</v>
      </c>
      <c r="N150" s="302">
        <v>0.13130680341460024</v>
      </c>
      <c r="O150" s="302">
        <f t="shared" si="72"/>
        <v>0.753758678694744</v>
      </c>
    </row>
    <row r="151" spans="1:15" s="236" customFormat="1" x14ac:dyDescent="0.2">
      <c r="A151" s="237" t="str">
        <f>name!E$10</f>
        <v>Sales and customer service occupations</v>
      </c>
      <c r="B151" s="302">
        <v>1.449543383495965</v>
      </c>
      <c r="C151" s="302">
        <v>0.61556138134048111</v>
      </c>
      <c r="D151" s="302">
        <v>0.32609034387496011</v>
      </c>
      <c r="E151" s="302">
        <f t="shared" si="70"/>
        <v>2.3911951087114063</v>
      </c>
      <c r="F151" s="303"/>
      <c r="G151" s="302">
        <v>1.7552824013637405</v>
      </c>
      <c r="H151" s="302">
        <v>1.0592153956276138</v>
      </c>
      <c r="I151" s="302">
        <v>0.38719620306050939</v>
      </c>
      <c r="J151" s="302">
        <f t="shared" si="73"/>
        <v>3.2016940000518632</v>
      </c>
      <c r="K151" s="303"/>
      <c r="L151" s="302">
        <v>2.2114185527629924</v>
      </c>
      <c r="M151" s="302">
        <v>1.2394861076247088</v>
      </c>
      <c r="N151" s="302">
        <v>0.44652597260668836</v>
      </c>
      <c r="O151" s="302">
        <f t="shared" si="72"/>
        <v>3.8974306329943897</v>
      </c>
    </row>
    <row r="152" spans="1:15" s="236" customFormat="1" x14ac:dyDescent="0.2">
      <c r="A152" s="237" t="str">
        <f>name!E$11</f>
        <v>Process, plant and machine operatives</v>
      </c>
      <c r="B152" s="302">
        <v>9.4993455801812452</v>
      </c>
      <c r="C152" s="302">
        <v>0.33534824346252196</v>
      </c>
      <c r="D152" s="302">
        <v>3.1224653521610106</v>
      </c>
      <c r="E152" s="302">
        <f t="shared" si="70"/>
        <v>12.957159175804779</v>
      </c>
      <c r="F152" s="303"/>
      <c r="G152" s="302">
        <v>9.1153049623948359</v>
      </c>
      <c r="H152" s="302">
        <v>0.69057007371077228</v>
      </c>
      <c r="I152" s="302">
        <v>4.5543934482108028</v>
      </c>
      <c r="J152" s="302">
        <f t="shared" si="73"/>
        <v>14.360268484316411</v>
      </c>
      <c r="K152" s="303"/>
      <c r="L152" s="302">
        <v>9.3189891020206055</v>
      </c>
      <c r="M152" s="302">
        <v>0.73101687901761281</v>
      </c>
      <c r="N152" s="302">
        <v>7.1871078799291856</v>
      </c>
      <c r="O152" s="302">
        <f t="shared" si="72"/>
        <v>17.237113860967405</v>
      </c>
    </row>
    <row r="153" spans="1:15" s="236" customFormat="1" x14ac:dyDescent="0.2">
      <c r="A153" s="237" t="str">
        <f>name!E$12</f>
        <v>Elementary occupations</v>
      </c>
      <c r="B153" s="302">
        <v>4.4598190051434452</v>
      </c>
      <c r="C153" s="302">
        <v>1.1628767917986251</v>
      </c>
      <c r="D153" s="302">
        <v>3.7013323853460425</v>
      </c>
      <c r="E153" s="302">
        <f t="shared" si="70"/>
        <v>9.3240281822881119</v>
      </c>
      <c r="F153" s="303"/>
      <c r="G153" s="302">
        <v>4.1364500228750769</v>
      </c>
      <c r="H153" s="302">
        <v>1.6238617956859804</v>
      </c>
      <c r="I153" s="302">
        <v>4.3228339013364074</v>
      </c>
      <c r="J153" s="302">
        <f t="shared" si="73"/>
        <v>10.083145719897464</v>
      </c>
      <c r="K153" s="303"/>
      <c r="L153" s="302">
        <v>5.0952532962796875</v>
      </c>
      <c r="M153" s="302">
        <v>2.0644433928209969</v>
      </c>
      <c r="N153" s="302">
        <v>6.4706293487793118</v>
      </c>
      <c r="O153" s="302">
        <f t="shared" si="72"/>
        <v>13.630326037879996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81.857011981431853</v>
      </c>
      <c r="C155" s="311">
        <f t="shared" ref="C155:E155" si="74">SUM(C145:C153)</f>
        <v>11.36635006532806</v>
      </c>
      <c r="D155" s="311">
        <f t="shared" si="74"/>
        <v>63.665637953240413</v>
      </c>
      <c r="E155" s="311">
        <f t="shared" si="74"/>
        <v>156.88900000000035</v>
      </c>
      <c r="F155" s="311"/>
      <c r="G155" s="311">
        <f t="shared" ref="G155:J155" si="75">SUM(G145:G153)</f>
        <v>98.134939824767017</v>
      </c>
      <c r="H155" s="311">
        <f t="shared" si="75"/>
        <v>18.255125676359391</v>
      </c>
      <c r="I155" s="311">
        <f t="shared" si="75"/>
        <v>72.771934498873904</v>
      </c>
      <c r="J155" s="311">
        <f t="shared" si="75"/>
        <v>189.16200000000032</v>
      </c>
      <c r="K155" s="311"/>
      <c r="L155" s="311">
        <f t="shared" ref="L155:O155" si="76">SUM(L145:L153)</f>
        <v>114.31570399414659</v>
      </c>
      <c r="M155" s="311">
        <f t="shared" si="76"/>
        <v>22.955136360292919</v>
      </c>
      <c r="N155" s="311">
        <f t="shared" si="76"/>
        <v>90.717159645560486</v>
      </c>
      <c r="O155" s="311">
        <f t="shared" si="76"/>
        <v>227.98799999999997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33.458571673840588</v>
      </c>
      <c r="C162" s="302">
        <v>2.7591282241340314</v>
      </c>
      <c r="D162" s="302">
        <v>7.2914310307971384</v>
      </c>
      <c r="E162" s="302">
        <f>SUM(B162:D162)</f>
        <v>43.509130928771754</v>
      </c>
      <c r="F162" s="303"/>
      <c r="G162" s="302">
        <v>38.01524328049625</v>
      </c>
      <c r="H162" s="302">
        <v>4.5656025800365603</v>
      </c>
      <c r="I162" s="302">
        <v>6.8566472174413171</v>
      </c>
      <c r="J162" s="302">
        <f>SUM(G162:I162)</f>
        <v>49.437493077974125</v>
      </c>
      <c r="K162" s="303"/>
      <c r="L162" s="302">
        <v>40.37382709208179</v>
      </c>
      <c r="M162" s="302">
        <v>4.9018272371921681</v>
      </c>
      <c r="N162" s="302">
        <v>7.7819093770399324</v>
      </c>
      <c r="O162" s="302">
        <f>SUM(L162:N162)</f>
        <v>53.057563706313886</v>
      </c>
    </row>
    <row r="163" spans="1:15" s="236" customFormat="1" x14ac:dyDescent="0.2">
      <c r="A163" s="237" t="str">
        <f>name!E$5</f>
        <v>Professional occupations</v>
      </c>
      <c r="B163" s="302">
        <v>20.967594335532837</v>
      </c>
      <c r="C163" s="302">
        <v>2.9787117517954274</v>
      </c>
      <c r="D163" s="302">
        <v>1.5502740591367314</v>
      </c>
      <c r="E163" s="302">
        <f t="shared" ref="E163:E170" si="77">SUM(B163:D163)</f>
        <v>25.496580146464996</v>
      </c>
      <c r="F163" s="303"/>
      <c r="G163" s="302">
        <v>27.114299708884083</v>
      </c>
      <c r="H163" s="302">
        <v>4.3211469526306177</v>
      </c>
      <c r="I163" s="302">
        <v>1.418536906324052</v>
      </c>
      <c r="J163" s="302">
        <f t="shared" ref="J163:J165" si="78">SUM(G163:I163)</f>
        <v>32.853983567838753</v>
      </c>
      <c r="K163" s="303"/>
      <c r="L163" s="302">
        <v>36.278152284455587</v>
      </c>
      <c r="M163" s="302">
        <v>4.3205157204400439</v>
      </c>
      <c r="N163" s="302">
        <v>1.1911331272547985</v>
      </c>
      <c r="O163" s="302">
        <f t="shared" ref="O163:O170" si="79">SUM(L163:N163)</f>
        <v>41.78980113215043</v>
      </c>
    </row>
    <row r="164" spans="1:15" s="236" customFormat="1" x14ac:dyDescent="0.2">
      <c r="A164" s="237" t="str">
        <f>name!E$6</f>
        <v>Associate professional occupations</v>
      </c>
      <c r="B164" s="302">
        <v>21.511426883863724</v>
      </c>
      <c r="C164" s="302">
        <v>5.0300880043448339</v>
      </c>
      <c r="D164" s="302">
        <v>1.4797678902613045</v>
      </c>
      <c r="E164" s="302">
        <f t="shared" si="77"/>
        <v>28.02128277846986</v>
      </c>
      <c r="F164" s="303"/>
      <c r="G164" s="302">
        <v>24.775421815935957</v>
      </c>
      <c r="H164" s="302">
        <v>6.0701856185673755</v>
      </c>
      <c r="I164" s="302">
        <v>1.1115712490611975</v>
      </c>
      <c r="J164" s="302">
        <f t="shared" si="78"/>
        <v>31.957178683564528</v>
      </c>
      <c r="K164" s="303"/>
      <c r="L164" s="302">
        <v>28.548429480330743</v>
      </c>
      <c r="M164" s="302">
        <v>5.6532967647613583</v>
      </c>
      <c r="N164" s="302">
        <v>1.1503145700490423</v>
      </c>
      <c r="O164" s="302">
        <f t="shared" si="79"/>
        <v>35.352040815141144</v>
      </c>
    </row>
    <row r="165" spans="1:15" s="236" customFormat="1" x14ac:dyDescent="0.2">
      <c r="A165" s="237" t="str">
        <f>name!E$7</f>
        <v>Administrative and secretarial occupations</v>
      </c>
      <c r="B165" s="302">
        <v>21.268252396461399</v>
      </c>
      <c r="C165" s="302">
        <v>9.049533027421802</v>
      </c>
      <c r="D165" s="302">
        <v>0.59696646111498752</v>
      </c>
      <c r="E165" s="302">
        <f t="shared" si="77"/>
        <v>30.914751884998189</v>
      </c>
      <c r="F165" s="303"/>
      <c r="G165" s="302">
        <v>21.431857710999246</v>
      </c>
      <c r="H165" s="302">
        <v>9.4314770036698725</v>
      </c>
      <c r="I165" s="302">
        <v>0.49608689896588171</v>
      </c>
      <c r="J165" s="302">
        <f t="shared" si="78"/>
        <v>31.359421613635</v>
      </c>
      <c r="K165" s="303"/>
      <c r="L165" s="302">
        <v>23.762034724320358</v>
      </c>
      <c r="M165" s="302">
        <v>8.7549535873037776</v>
      </c>
      <c r="N165" s="302">
        <v>0.46910893894312311</v>
      </c>
      <c r="O165" s="302">
        <f t="shared" si="79"/>
        <v>32.986097250567255</v>
      </c>
    </row>
    <row r="166" spans="1:15" s="236" customFormat="1" x14ac:dyDescent="0.2">
      <c r="A166" s="237" t="str">
        <f>name!E$8</f>
        <v>Skilled trades occupations</v>
      </c>
      <c r="B166" s="302">
        <v>18.354485395042438</v>
      </c>
      <c r="C166" s="302">
        <v>3.334087377839313</v>
      </c>
      <c r="D166" s="302">
        <v>3.6300847208060132</v>
      </c>
      <c r="E166" s="302">
        <f t="shared" si="77"/>
        <v>25.318657493687766</v>
      </c>
      <c r="F166" s="303"/>
      <c r="G166" s="302">
        <v>15.881345124354572</v>
      </c>
      <c r="H166" s="302">
        <v>2.774984195156101</v>
      </c>
      <c r="I166" s="302">
        <v>2.8894811846012107</v>
      </c>
      <c r="J166" s="302">
        <f>SUM(G166:I166)</f>
        <v>21.545810504111884</v>
      </c>
      <c r="K166" s="303"/>
      <c r="L166" s="302">
        <v>15.097804614429881</v>
      </c>
      <c r="M166" s="302">
        <v>3.1955724793627533</v>
      </c>
      <c r="N166" s="302">
        <v>3.3757246923541224</v>
      </c>
      <c r="O166" s="302">
        <f t="shared" si="79"/>
        <v>21.669101786146758</v>
      </c>
    </row>
    <row r="167" spans="1:15" s="236" customFormat="1" x14ac:dyDescent="0.2">
      <c r="A167" s="237" t="str">
        <f>name!E$9</f>
        <v>Caring, leisure and other service occupations</v>
      </c>
      <c r="B167" s="302">
        <v>2.2297365638083941</v>
      </c>
      <c r="C167" s="302">
        <v>0.87996998517594061</v>
      </c>
      <c r="D167" s="302">
        <v>0.30626482181944792</v>
      </c>
      <c r="E167" s="302">
        <f t="shared" si="77"/>
        <v>3.4159713708037822</v>
      </c>
      <c r="F167" s="303"/>
      <c r="G167" s="302">
        <v>2.3086819966855168</v>
      </c>
      <c r="H167" s="302">
        <v>0.80746908002882178</v>
      </c>
      <c r="I167" s="302">
        <v>0.32984291383857695</v>
      </c>
      <c r="J167" s="302">
        <f t="shared" ref="J167:J170" si="80">SUM(G167:I167)</f>
        <v>3.4459939905529153</v>
      </c>
      <c r="K167" s="303"/>
      <c r="L167" s="302">
        <v>3.0136193914385427</v>
      </c>
      <c r="M167" s="302">
        <v>0.51406687180790644</v>
      </c>
      <c r="N167" s="302">
        <v>0.58590901105378657</v>
      </c>
      <c r="O167" s="302">
        <f t="shared" si="79"/>
        <v>4.113595274300236</v>
      </c>
    </row>
    <row r="168" spans="1:15" s="236" customFormat="1" x14ac:dyDescent="0.2">
      <c r="A168" s="237" t="str">
        <f>name!E$10</f>
        <v>Sales and customer service occupations</v>
      </c>
      <c r="B168" s="302">
        <v>24.229949909702842</v>
      </c>
      <c r="C168" s="302">
        <v>69.302995196694198</v>
      </c>
      <c r="D168" s="302">
        <v>3.5459993165504864</v>
      </c>
      <c r="E168" s="302">
        <f t="shared" si="77"/>
        <v>97.078944422947529</v>
      </c>
      <c r="F168" s="303"/>
      <c r="G168" s="302">
        <v>21.976684950811176</v>
      </c>
      <c r="H168" s="302">
        <v>69.285555206750146</v>
      </c>
      <c r="I168" s="302">
        <v>2.2360030664310337</v>
      </c>
      <c r="J168" s="302">
        <f t="shared" si="80"/>
        <v>93.498243223992361</v>
      </c>
      <c r="K168" s="303"/>
      <c r="L168" s="302">
        <v>19.119987848147197</v>
      </c>
      <c r="M168" s="302">
        <v>66.586402589977567</v>
      </c>
      <c r="N168" s="302">
        <v>1.6508648044231347</v>
      </c>
      <c r="O168" s="302">
        <f t="shared" si="79"/>
        <v>87.357255242547907</v>
      </c>
    </row>
    <row r="169" spans="1:15" s="236" customFormat="1" x14ac:dyDescent="0.2">
      <c r="A169" s="237" t="str">
        <f>name!E$11</f>
        <v>Process, plant and machine operatives</v>
      </c>
      <c r="B169" s="302">
        <v>15.096773060936536</v>
      </c>
      <c r="C169" s="302">
        <v>2.6453976231794787</v>
      </c>
      <c r="D169" s="302">
        <v>0.35631488909971154</v>
      </c>
      <c r="E169" s="302">
        <f t="shared" si="77"/>
        <v>18.098485573215726</v>
      </c>
      <c r="F169" s="303"/>
      <c r="G169" s="302">
        <v>12.034906810811639</v>
      </c>
      <c r="H169" s="302">
        <v>2.6713821116370871</v>
      </c>
      <c r="I169" s="302">
        <v>0.32719088817054381</v>
      </c>
      <c r="J169" s="302">
        <f t="shared" si="80"/>
        <v>15.033479810619269</v>
      </c>
      <c r="K169" s="303"/>
      <c r="L169" s="302">
        <v>10.996616366499868</v>
      </c>
      <c r="M169" s="302">
        <v>2.9953493917741492</v>
      </c>
      <c r="N169" s="302">
        <v>0.52655231588722107</v>
      </c>
      <c r="O169" s="302">
        <f t="shared" si="79"/>
        <v>14.518518074161237</v>
      </c>
    </row>
    <row r="170" spans="1:15" s="236" customFormat="1" x14ac:dyDescent="0.2">
      <c r="A170" s="237" t="str">
        <f>name!E$12</f>
        <v>Elementary occupations</v>
      </c>
      <c r="B170" s="302">
        <v>15.113553679078946</v>
      </c>
      <c r="C170" s="302">
        <v>18.405546240264236</v>
      </c>
      <c r="D170" s="302">
        <v>0.29709548129686247</v>
      </c>
      <c r="E170" s="302">
        <f t="shared" si="77"/>
        <v>33.816195400640048</v>
      </c>
      <c r="F170" s="303"/>
      <c r="G170" s="302">
        <v>11.893627679340598</v>
      </c>
      <c r="H170" s="302">
        <v>15.297960038524561</v>
      </c>
      <c r="I170" s="302">
        <v>0.20280780984652824</v>
      </c>
      <c r="J170" s="302">
        <f t="shared" si="80"/>
        <v>27.394395527711691</v>
      </c>
      <c r="K170" s="303"/>
      <c r="L170" s="302">
        <v>12.176395017400104</v>
      </c>
      <c r="M170" s="302">
        <v>11.514223136962904</v>
      </c>
      <c r="N170" s="302">
        <v>0.27140856430800658</v>
      </c>
      <c r="O170" s="302">
        <f t="shared" si="79"/>
        <v>23.962026718671016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172.23034389826768</v>
      </c>
      <c r="C172" s="311">
        <f t="shared" ref="C172:E172" si="81">SUM(C162:C170)</f>
        <v>114.38545743084927</v>
      </c>
      <c r="D172" s="311">
        <f t="shared" si="81"/>
        <v>19.054198670882684</v>
      </c>
      <c r="E172" s="311">
        <f t="shared" si="81"/>
        <v>305.66999999999962</v>
      </c>
      <c r="F172" s="311"/>
      <c r="G172" s="311">
        <f t="shared" ref="G172:J172" si="82">SUM(G162:G170)</f>
        <v>175.43206907831902</v>
      </c>
      <c r="H172" s="311">
        <f t="shared" si="82"/>
        <v>115.22576278700114</v>
      </c>
      <c r="I172" s="311">
        <f t="shared" si="82"/>
        <v>15.86816813468034</v>
      </c>
      <c r="J172" s="311">
        <f t="shared" si="82"/>
        <v>306.52600000000058</v>
      </c>
      <c r="K172" s="311"/>
      <c r="L172" s="311">
        <f t="shared" ref="L172:O172" si="83">SUM(L162:L170)</f>
        <v>189.36686681910408</v>
      </c>
      <c r="M172" s="311">
        <f t="shared" si="83"/>
        <v>108.43620777958265</v>
      </c>
      <c r="N172" s="311">
        <f t="shared" si="83"/>
        <v>17.002925401313171</v>
      </c>
      <c r="O172" s="311">
        <f t="shared" si="83"/>
        <v>314.80599999999993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6.0606963382853571</v>
      </c>
      <c r="C179" s="302">
        <v>0.36394184368799204</v>
      </c>
      <c r="D179" s="302">
        <v>1.8687237901900817</v>
      </c>
      <c r="E179" s="302">
        <f>SUM(B179:D179)</f>
        <v>8.2933619721634315</v>
      </c>
      <c r="F179" s="303"/>
      <c r="G179" s="302">
        <v>7.7728830545031871</v>
      </c>
      <c r="H179" s="302">
        <v>0.86257087311871494</v>
      </c>
      <c r="I179" s="302">
        <v>1.5760889713227615</v>
      </c>
      <c r="J179" s="302">
        <f>SUM(G179:I179)</f>
        <v>10.211542898944664</v>
      </c>
      <c r="K179" s="303"/>
      <c r="L179" s="302">
        <v>7.7803603520448954</v>
      </c>
      <c r="M179" s="302">
        <v>1.0137382454750468</v>
      </c>
      <c r="N179" s="302">
        <v>1.5825279879465803</v>
      </c>
      <c r="O179" s="302">
        <f>SUM(L179:N179)</f>
        <v>10.376626585466523</v>
      </c>
    </row>
    <row r="180" spans="1:15" s="236" customFormat="1" x14ac:dyDescent="0.2">
      <c r="A180" s="237" t="str">
        <f>name!E$5</f>
        <v>Professional occupations</v>
      </c>
      <c r="B180" s="302">
        <v>5.2462018359083178</v>
      </c>
      <c r="C180" s="302">
        <v>0.28127581869355911</v>
      </c>
      <c r="D180" s="302">
        <v>0.56523069287156957</v>
      </c>
      <c r="E180" s="302">
        <f t="shared" ref="E180:E187" si="84">SUM(B180:D180)</f>
        <v>6.0927083474734465</v>
      </c>
      <c r="F180" s="303"/>
      <c r="G180" s="302">
        <v>8.5767659616977152</v>
      </c>
      <c r="H180" s="302">
        <v>0.65506024925925344</v>
      </c>
      <c r="I180" s="302">
        <v>0.46575036822756954</v>
      </c>
      <c r="J180" s="302">
        <f t="shared" ref="J180:J182" si="85">SUM(G180:I180)</f>
        <v>9.6975765791845383</v>
      </c>
      <c r="K180" s="303"/>
      <c r="L180" s="302">
        <v>13.346302931732385</v>
      </c>
      <c r="M180" s="302">
        <v>0.97086394505482254</v>
      </c>
      <c r="N180" s="302">
        <v>0.37438623869480137</v>
      </c>
      <c r="O180" s="302">
        <f t="shared" ref="O180:O187" si="86">SUM(L180:N180)</f>
        <v>14.69155311548201</v>
      </c>
    </row>
    <row r="181" spans="1:15" s="236" customFormat="1" x14ac:dyDescent="0.2">
      <c r="A181" s="237" t="str">
        <f>name!E$6</f>
        <v>Associate professional occupations</v>
      </c>
      <c r="B181" s="302">
        <v>6.0825108286604284</v>
      </c>
      <c r="C181" s="302">
        <v>0.46089457496894159</v>
      </c>
      <c r="D181" s="302">
        <v>0.45519861364952574</v>
      </c>
      <c r="E181" s="302">
        <f t="shared" si="84"/>
        <v>6.9986040172788959</v>
      </c>
      <c r="F181" s="303"/>
      <c r="G181" s="302">
        <v>9.4228274265813639</v>
      </c>
      <c r="H181" s="302">
        <v>0.85169012415058498</v>
      </c>
      <c r="I181" s="302">
        <v>0.38726893926704709</v>
      </c>
      <c r="J181" s="302">
        <f t="shared" si="85"/>
        <v>10.661786489998995</v>
      </c>
      <c r="K181" s="303"/>
      <c r="L181" s="302">
        <v>12.748660625226654</v>
      </c>
      <c r="M181" s="302">
        <v>1.0280148682979657</v>
      </c>
      <c r="N181" s="302">
        <v>0.39442416839999389</v>
      </c>
      <c r="O181" s="302">
        <f t="shared" si="86"/>
        <v>14.171099661924613</v>
      </c>
    </row>
    <row r="182" spans="1:15" s="236" customFormat="1" x14ac:dyDescent="0.2">
      <c r="A182" s="237" t="str">
        <f>name!E$7</f>
        <v>Administrative and secretarial occupations</v>
      </c>
      <c r="B182" s="302">
        <v>6.8740990686636652</v>
      </c>
      <c r="C182" s="302">
        <v>2.1171835566552426</v>
      </c>
      <c r="D182" s="302">
        <v>0.33029470032711261</v>
      </c>
      <c r="E182" s="302">
        <f t="shared" si="84"/>
        <v>9.3215773256460199</v>
      </c>
      <c r="F182" s="303"/>
      <c r="G182" s="302">
        <v>8.2164453385572909</v>
      </c>
      <c r="H182" s="302">
        <v>3.3665721447721819</v>
      </c>
      <c r="I182" s="302">
        <v>0.2211926482459094</v>
      </c>
      <c r="J182" s="302">
        <f t="shared" si="85"/>
        <v>11.804210131575381</v>
      </c>
      <c r="K182" s="303"/>
      <c r="L182" s="302">
        <v>8.8307842476536056</v>
      </c>
      <c r="M182" s="302">
        <v>3.7786664298851997</v>
      </c>
      <c r="N182" s="302">
        <v>0.19580324097153662</v>
      </c>
      <c r="O182" s="302">
        <f t="shared" si="86"/>
        <v>12.805253918510342</v>
      </c>
    </row>
    <row r="183" spans="1:15" s="236" customFormat="1" x14ac:dyDescent="0.2">
      <c r="A183" s="237" t="str">
        <f>name!E$8</f>
        <v>Skilled trades occupations</v>
      </c>
      <c r="B183" s="302">
        <v>3.5940345401264508</v>
      </c>
      <c r="C183" s="302">
        <v>0.48511541042747092</v>
      </c>
      <c r="D183" s="302">
        <v>1.5735024380269118</v>
      </c>
      <c r="E183" s="302">
        <f t="shared" si="84"/>
        <v>5.652652388580834</v>
      </c>
      <c r="F183" s="303"/>
      <c r="G183" s="302">
        <v>3.5502196671218775</v>
      </c>
      <c r="H183" s="302">
        <v>0.67057753263914266</v>
      </c>
      <c r="I183" s="302">
        <v>0.85371186497834883</v>
      </c>
      <c r="J183" s="302">
        <f>SUM(G183:I183)</f>
        <v>5.0745090647393694</v>
      </c>
      <c r="K183" s="303"/>
      <c r="L183" s="302">
        <v>3.7869470158982894</v>
      </c>
      <c r="M183" s="302">
        <v>1.1423562533764349</v>
      </c>
      <c r="N183" s="302">
        <v>0.87842056031570415</v>
      </c>
      <c r="O183" s="302">
        <f t="shared" si="86"/>
        <v>5.8077238295904285</v>
      </c>
    </row>
    <row r="184" spans="1:15" s="236" customFormat="1" x14ac:dyDescent="0.2">
      <c r="A184" s="237" t="str">
        <f>name!E$9</f>
        <v>Caring, leisure and other service occupations</v>
      </c>
      <c r="B184" s="302">
        <v>4.9758135244432076</v>
      </c>
      <c r="C184" s="302">
        <v>2.6263826259864853</v>
      </c>
      <c r="D184" s="302">
        <v>0.92198158104863082</v>
      </c>
      <c r="E184" s="302">
        <f t="shared" si="84"/>
        <v>8.5241777314783231</v>
      </c>
      <c r="F184" s="303"/>
      <c r="G184" s="302">
        <v>6.1705175176317528</v>
      </c>
      <c r="H184" s="302">
        <v>3.0078969898459689</v>
      </c>
      <c r="I184" s="302">
        <v>0.52928286388046786</v>
      </c>
      <c r="J184" s="302">
        <f t="shared" ref="J184:J187" si="87">SUM(G184:I184)</f>
        <v>9.70769737135819</v>
      </c>
      <c r="K184" s="303"/>
      <c r="L184" s="302">
        <v>6.3885464265142788</v>
      </c>
      <c r="M184" s="302">
        <v>3.0055108150060943</v>
      </c>
      <c r="N184" s="302">
        <v>0.6026443526745261</v>
      </c>
      <c r="O184" s="302">
        <f t="shared" si="86"/>
        <v>9.9967015941948993</v>
      </c>
    </row>
    <row r="185" spans="1:15" s="236" customFormat="1" x14ac:dyDescent="0.2">
      <c r="A185" s="237" t="str">
        <f>name!E$10</f>
        <v>Sales and customer service occupations</v>
      </c>
      <c r="B185" s="302">
        <v>2.641246135535559</v>
      </c>
      <c r="C185" s="302">
        <v>0.64017321826335871</v>
      </c>
      <c r="D185" s="302">
        <v>0.34570290039392587</v>
      </c>
      <c r="E185" s="302">
        <f t="shared" si="84"/>
        <v>3.6271222541928436</v>
      </c>
      <c r="F185" s="303"/>
      <c r="G185" s="302">
        <v>3.1860692380839319</v>
      </c>
      <c r="H185" s="302">
        <v>1.0393457289636512</v>
      </c>
      <c r="I185" s="302">
        <v>0.20330049175383788</v>
      </c>
      <c r="J185" s="302">
        <f t="shared" si="87"/>
        <v>4.4287154588014213</v>
      </c>
      <c r="K185" s="303"/>
      <c r="L185" s="302">
        <v>3.9229258971792489</v>
      </c>
      <c r="M185" s="302">
        <v>1.4187512434670735</v>
      </c>
      <c r="N185" s="302">
        <v>0.18169376433713752</v>
      </c>
      <c r="O185" s="302">
        <f t="shared" si="86"/>
        <v>5.5233709049834596</v>
      </c>
    </row>
    <row r="186" spans="1:15" s="236" customFormat="1" x14ac:dyDescent="0.2">
      <c r="A186" s="237" t="str">
        <f>name!E$11</f>
        <v>Process, plant and machine operatives</v>
      </c>
      <c r="B186" s="302">
        <v>17.58057667047461</v>
      </c>
      <c r="C186" s="302">
        <v>2.6945745747949394</v>
      </c>
      <c r="D186" s="302">
        <v>9.0700163129775468</v>
      </c>
      <c r="E186" s="302">
        <f t="shared" si="84"/>
        <v>29.345167558247095</v>
      </c>
      <c r="F186" s="303"/>
      <c r="G186" s="302">
        <v>15.149572377651435</v>
      </c>
      <c r="H186" s="302">
        <v>4.1653105990849202</v>
      </c>
      <c r="I186" s="302">
        <v>6.0521668479595538</v>
      </c>
      <c r="J186" s="302">
        <f t="shared" si="87"/>
        <v>25.367049824695911</v>
      </c>
      <c r="K186" s="303"/>
      <c r="L186" s="302">
        <v>11.313749362242774</v>
      </c>
      <c r="M186" s="302">
        <v>5.3281365331998005</v>
      </c>
      <c r="N186" s="302">
        <v>7.1569772879601787</v>
      </c>
      <c r="O186" s="302">
        <f t="shared" si="86"/>
        <v>23.798863183402752</v>
      </c>
    </row>
    <row r="187" spans="1:15" s="236" customFormat="1" x14ac:dyDescent="0.2">
      <c r="A187" s="237" t="str">
        <f>name!E$12</f>
        <v>Elementary occupations</v>
      </c>
      <c r="B187" s="302">
        <v>13.015508492097858</v>
      </c>
      <c r="C187" s="302">
        <v>2.815974855572942</v>
      </c>
      <c r="D187" s="302">
        <v>0.61614505726832514</v>
      </c>
      <c r="E187" s="302">
        <f t="shared" si="84"/>
        <v>16.447628404939127</v>
      </c>
      <c r="F187" s="303"/>
      <c r="G187" s="302">
        <v>11.199785540380702</v>
      </c>
      <c r="H187" s="302">
        <v>4.0738283069405368</v>
      </c>
      <c r="I187" s="302">
        <v>0.38129833338034952</v>
      </c>
      <c r="J187" s="302">
        <f t="shared" si="87"/>
        <v>15.65491218070159</v>
      </c>
      <c r="K187" s="303"/>
      <c r="L187" s="302">
        <v>9.9291458285992782</v>
      </c>
      <c r="M187" s="302">
        <v>3.951755385128211</v>
      </c>
      <c r="N187" s="302">
        <v>0.40090599271746791</v>
      </c>
      <c r="O187" s="302">
        <f t="shared" si="86"/>
        <v>14.281807206444956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66.070687434195463</v>
      </c>
      <c r="C189" s="311">
        <f t="shared" ref="C189:E189" si="88">SUM(C179:C187)</f>
        <v>12.485516479050933</v>
      </c>
      <c r="D189" s="311">
        <f t="shared" si="88"/>
        <v>15.74679608675363</v>
      </c>
      <c r="E189" s="311">
        <f t="shared" si="88"/>
        <v>94.303000000000011</v>
      </c>
      <c r="F189" s="311"/>
      <c r="G189" s="311">
        <f t="shared" ref="G189:J189" si="89">SUM(G179:G187)</f>
        <v>73.245086122209258</v>
      </c>
      <c r="H189" s="311">
        <f t="shared" si="89"/>
        <v>18.692852548774955</v>
      </c>
      <c r="I189" s="311">
        <f t="shared" si="89"/>
        <v>10.670061329015846</v>
      </c>
      <c r="J189" s="311">
        <f t="shared" si="89"/>
        <v>102.60800000000005</v>
      </c>
      <c r="K189" s="311"/>
      <c r="L189" s="311">
        <f t="shared" ref="L189:O189" si="90">SUM(L179:L187)</f>
        <v>78.047422687091398</v>
      </c>
      <c r="M189" s="311">
        <f t="shared" si="90"/>
        <v>21.637793718890649</v>
      </c>
      <c r="N189" s="311">
        <f t="shared" si="90"/>
        <v>11.767783594017926</v>
      </c>
      <c r="O189" s="311">
        <f t="shared" si="90"/>
        <v>111.45299999999999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6.8427103768830397</v>
      </c>
      <c r="C196" s="302">
        <v>0.74713695299494787</v>
      </c>
      <c r="D196" s="302">
        <v>2.7266318524606192</v>
      </c>
      <c r="E196" s="302">
        <f>SUM(B196:D196)</f>
        <v>10.316479182338608</v>
      </c>
      <c r="F196" s="303"/>
      <c r="G196" s="302">
        <v>8.3402674207751986</v>
      </c>
      <c r="H196" s="302">
        <v>1.5042632766292017</v>
      </c>
      <c r="I196" s="302">
        <v>2.0631302182733866</v>
      </c>
      <c r="J196" s="302">
        <f>SUM(G196:I196)</f>
        <v>11.907660915677786</v>
      </c>
      <c r="K196" s="303"/>
      <c r="L196" s="302">
        <v>10.092421736512042</v>
      </c>
      <c r="M196" s="302">
        <v>2.1950657786897874</v>
      </c>
      <c r="N196" s="302">
        <v>2.571825679820241</v>
      </c>
      <c r="O196" s="302">
        <f>SUM(L196:N196)</f>
        <v>14.859313195022072</v>
      </c>
    </row>
    <row r="197" spans="1:15" s="236" customFormat="1" x14ac:dyDescent="0.2">
      <c r="A197" s="237" t="str">
        <f>name!E$5</f>
        <v>Professional occupations</v>
      </c>
      <c r="B197" s="302">
        <v>2.3988663923056111</v>
      </c>
      <c r="C197" s="302">
        <v>0.41740969880723694</v>
      </c>
      <c r="D197" s="302">
        <v>0.19053484192987435</v>
      </c>
      <c r="E197" s="302">
        <f t="shared" ref="E197:E204" si="91">SUM(B197:D197)</f>
        <v>3.0068109330427224</v>
      </c>
      <c r="F197" s="303"/>
      <c r="G197" s="302">
        <v>3.4961766734618029</v>
      </c>
      <c r="H197" s="302">
        <v>0.82201039602193415</v>
      </c>
      <c r="I197" s="302">
        <v>0.14418305821997593</v>
      </c>
      <c r="J197" s="302">
        <f t="shared" ref="J197:J199" si="92">SUM(G197:I197)</f>
        <v>4.4623701277037133</v>
      </c>
      <c r="K197" s="303"/>
      <c r="L197" s="302">
        <v>4.7826462820387636</v>
      </c>
      <c r="M197" s="302">
        <v>1.3543870637921454</v>
      </c>
      <c r="N197" s="302">
        <v>0.11713538470400142</v>
      </c>
      <c r="O197" s="302">
        <f t="shared" ref="O197:O204" si="93">SUM(L197:N197)</f>
        <v>6.2541687305349107</v>
      </c>
    </row>
    <row r="198" spans="1:15" s="236" customFormat="1" x14ac:dyDescent="0.2">
      <c r="A198" s="237" t="str">
        <f>name!E$6</f>
        <v>Associate professional occupations</v>
      </c>
      <c r="B198" s="302">
        <v>2.3316635981061835</v>
      </c>
      <c r="C198" s="302">
        <v>1.1615060621935482</v>
      </c>
      <c r="D198" s="302">
        <v>0.12122685266254739</v>
      </c>
      <c r="E198" s="302">
        <f t="shared" si="91"/>
        <v>3.614396512962279</v>
      </c>
      <c r="F198" s="303"/>
      <c r="G198" s="302">
        <v>3.0593047255118737</v>
      </c>
      <c r="H198" s="302">
        <v>1.7674477984652412</v>
      </c>
      <c r="I198" s="302">
        <v>7.7735768562971846E-2</v>
      </c>
      <c r="J198" s="302">
        <f t="shared" si="92"/>
        <v>4.904488292540087</v>
      </c>
      <c r="K198" s="303"/>
      <c r="L198" s="302">
        <v>4.1133378574634296</v>
      </c>
      <c r="M198" s="302">
        <v>3.0563240830566922</v>
      </c>
      <c r="N198" s="302">
        <v>8.8489394627578793E-2</v>
      </c>
      <c r="O198" s="302">
        <f t="shared" si="93"/>
        <v>7.2581513351477005</v>
      </c>
    </row>
    <row r="199" spans="1:15" s="236" customFormat="1" x14ac:dyDescent="0.2">
      <c r="A199" s="237" t="str">
        <f>name!E$7</f>
        <v>Administrative and secretarial occupations</v>
      </c>
      <c r="B199" s="302">
        <v>3.7916565198793277</v>
      </c>
      <c r="C199" s="302">
        <v>1.4040419971928044</v>
      </c>
      <c r="D199" s="302">
        <v>3.7497009443866622E-2</v>
      </c>
      <c r="E199" s="302">
        <f t="shared" si="91"/>
        <v>5.2331955265159982</v>
      </c>
      <c r="F199" s="303"/>
      <c r="G199" s="302">
        <v>3.9833195243271922</v>
      </c>
      <c r="H199" s="302">
        <v>2.0694205303694111</v>
      </c>
      <c r="I199" s="302">
        <v>2.8348090718571309E-2</v>
      </c>
      <c r="J199" s="302">
        <f t="shared" si="92"/>
        <v>6.0810881454151744</v>
      </c>
      <c r="K199" s="303"/>
      <c r="L199" s="302">
        <v>5.5840318544930545</v>
      </c>
      <c r="M199" s="302">
        <v>3.6352055840452411</v>
      </c>
      <c r="N199" s="302">
        <v>2.3473693143608493E-2</v>
      </c>
      <c r="O199" s="302">
        <f t="shared" si="93"/>
        <v>9.2427111316819044</v>
      </c>
    </row>
    <row r="200" spans="1:15" s="236" customFormat="1" x14ac:dyDescent="0.2">
      <c r="A200" s="237" t="str">
        <f>name!E$8</f>
        <v>Skilled trades occupations</v>
      </c>
      <c r="B200" s="302">
        <v>16.444684236701821</v>
      </c>
      <c r="C200" s="302">
        <v>4.6668047488264914</v>
      </c>
      <c r="D200" s="302">
        <v>0.98389946645434601</v>
      </c>
      <c r="E200" s="302">
        <f t="shared" si="91"/>
        <v>22.095388451982657</v>
      </c>
      <c r="F200" s="303"/>
      <c r="G200" s="302">
        <v>12.87171812861115</v>
      </c>
      <c r="H200" s="302">
        <v>4.9374881655517386</v>
      </c>
      <c r="I200" s="302">
        <v>0.74918703026936528</v>
      </c>
      <c r="J200" s="302">
        <f>SUM(G200:I200)</f>
        <v>18.558393324432252</v>
      </c>
      <c r="K200" s="303"/>
      <c r="L200" s="302">
        <v>13.84886005701834</v>
      </c>
      <c r="M200" s="302">
        <v>5.8097544336236977</v>
      </c>
      <c r="N200" s="302">
        <v>0.92067369898749352</v>
      </c>
      <c r="O200" s="302">
        <f t="shared" si="93"/>
        <v>20.57928818962953</v>
      </c>
    </row>
    <row r="201" spans="1:15" s="236" customFormat="1" x14ac:dyDescent="0.2">
      <c r="A201" s="237" t="str">
        <f>name!E$9</f>
        <v>Caring, leisure and other service occupations</v>
      </c>
      <c r="B201" s="302">
        <v>2.6246941578465752</v>
      </c>
      <c r="C201" s="302">
        <v>2.562226870618431</v>
      </c>
      <c r="D201" s="302">
        <v>0.19153496529011224</v>
      </c>
      <c r="E201" s="302">
        <f t="shared" si="91"/>
        <v>5.3784559937551188</v>
      </c>
      <c r="F201" s="303"/>
      <c r="G201" s="302">
        <v>2.6004846272406694</v>
      </c>
      <c r="H201" s="302">
        <v>2.9942032291820211</v>
      </c>
      <c r="I201" s="302">
        <v>0.18769819777312732</v>
      </c>
      <c r="J201" s="302">
        <f t="shared" ref="J201:J204" si="94">SUM(G201:I201)</f>
        <v>5.7823860541958174</v>
      </c>
      <c r="K201" s="303"/>
      <c r="L201" s="302">
        <v>2.8255550587973484</v>
      </c>
      <c r="M201" s="302">
        <v>4.4702205961198294</v>
      </c>
      <c r="N201" s="302">
        <v>0.35377182423161124</v>
      </c>
      <c r="O201" s="302">
        <f t="shared" si="93"/>
        <v>7.6495474791487883</v>
      </c>
    </row>
    <row r="202" spans="1:15" s="236" customFormat="1" x14ac:dyDescent="0.2">
      <c r="A202" s="237" t="str">
        <f>name!E$10</f>
        <v>Sales and customer service occupations</v>
      </c>
      <c r="B202" s="302">
        <v>1.9726517934622292</v>
      </c>
      <c r="C202" s="302">
        <v>4.1264210248751194</v>
      </c>
      <c r="D202" s="302">
        <v>0.95046915623046413</v>
      </c>
      <c r="E202" s="302">
        <f t="shared" si="91"/>
        <v>7.0495419745678127</v>
      </c>
      <c r="F202" s="303"/>
      <c r="G202" s="302">
        <v>2.0315082765423083</v>
      </c>
      <c r="H202" s="302">
        <v>5.5969423780397811</v>
      </c>
      <c r="I202" s="302">
        <v>0.52090552586098648</v>
      </c>
      <c r="J202" s="302">
        <f t="shared" si="94"/>
        <v>8.1493561804430747</v>
      </c>
      <c r="K202" s="303"/>
      <c r="L202" s="302">
        <v>2.7970156516903106</v>
      </c>
      <c r="M202" s="302">
        <v>9.2506807027605689</v>
      </c>
      <c r="N202" s="302">
        <v>0.43032818534841893</v>
      </c>
      <c r="O202" s="302">
        <f t="shared" si="93"/>
        <v>12.478024539799298</v>
      </c>
    </row>
    <row r="203" spans="1:15" s="236" customFormat="1" x14ac:dyDescent="0.2">
      <c r="A203" s="237" t="str">
        <f>name!E$11</f>
        <v>Process, plant and machine operatives</v>
      </c>
      <c r="B203" s="302">
        <v>1.277968010775735</v>
      </c>
      <c r="C203" s="302">
        <v>1.399829398268263</v>
      </c>
      <c r="D203" s="302">
        <v>0.12931478764417562</v>
      </c>
      <c r="E203" s="302">
        <f t="shared" si="91"/>
        <v>2.8071121966881734</v>
      </c>
      <c r="F203" s="303"/>
      <c r="G203" s="302">
        <v>1.085826621826945</v>
      </c>
      <c r="H203" s="302">
        <v>2.1200955471933067</v>
      </c>
      <c r="I203" s="302">
        <v>9.450764898731788E-2</v>
      </c>
      <c r="J203" s="302">
        <f t="shared" si="94"/>
        <v>3.3004298180075695</v>
      </c>
      <c r="K203" s="303"/>
      <c r="L203" s="302">
        <v>1.0263690110344941</v>
      </c>
      <c r="M203" s="302">
        <v>4.3574927349277983</v>
      </c>
      <c r="N203" s="302">
        <v>0.15883357665246939</v>
      </c>
      <c r="O203" s="302">
        <f t="shared" si="93"/>
        <v>5.5426953226147617</v>
      </c>
    </row>
    <row r="204" spans="1:15" s="236" customFormat="1" x14ac:dyDescent="0.2">
      <c r="A204" s="237" t="str">
        <f>name!E$12</f>
        <v>Elementary occupations</v>
      </c>
      <c r="B204" s="302">
        <v>16.635582028922411</v>
      </c>
      <c r="C204" s="302">
        <v>45.720439412973576</v>
      </c>
      <c r="D204" s="302">
        <v>0.2135977862506391</v>
      </c>
      <c r="E204" s="302">
        <f t="shared" si="91"/>
        <v>62.569619228146628</v>
      </c>
      <c r="F204" s="303"/>
      <c r="G204" s="302">
        <v>16.052832657817632</v>
      </c>
      <c r="H204" s="302">
        <v>50.406281722414576</v>
      </c>
      <c r="I204" s="302">
        <v>0.11971276135241254</v>
      </c>
      <c r="J204" s="302">
        <f t="shared" si="94"/>
        <v>66.578827141584625</v>
      </c>
      <c r="K204" s="303"/>
      <c r="L204" s="302">
        <v>18.847281846180589</v>
      </c>
      <c r="M204" s="302">
        <v>50.45020076411793</v>
      </c>
      <c r="N204" s="302">
        <v>0.12961746612267008</v>
      </c>
      <c r="O204" s="302">
        <f t="shared" si="93"/>
        <v>69.427100076421183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54.320477114882934</v>
      </c>
      <c r="C206" s="311">
        <f t="shared" ref="C206:E206" si="95">SUM(C196:C204)</f>
        <v>62.205816166750417</v>
      </c>
      <c r="D206" s="311">
        <f t="shared" si="95"/>
        <v>5.544706718366645</v>
      </c>
      <c r="E206" s="311">
        <f t="shared" si="95"/>
        <v>122.071</v>
      </c>
      <c r="F206" s="311"/>
      <c r="G206" s="311">
        <f t="shared" ref="G206:J206" si="96">SUM(G196:G204)</f>
        <v>53.521438656114775</v>
      </c>
      <c r="H206" s="311">
        <f t="shared" si="96"/>
        <v>72.218153043867204</v>
      </c>
      <c r="I206" s="311">
        <f t="shared" si="96"/>
        <v>3.9854083000181149</v>
      </c>
      <c r="J206" s="311">
        <f t="shared" si="96"/>
        <v>129.72500000000011</v>
      </c>
      <c r="K206" s="311"/>
      <c r="L206" s="311">
        <f t="shared" ref="L206:O206" si="97">SUM(L196:L204)</f>
        <v>63.917519355228379</v>
      </c>
      <c r="M206" s="311">
        <f t="shared" si="97"/>
        <v>84.5793317411337</v>
      </c>
      <c r="N206" s="311">
        <f t="shared" si="97"/>
        <v>4.7941489036380922</v>
      </c>
      <c r="O206" s="311">
        <f t="shared" si="97"/>
        <v>153.29100000000014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2.4748669378476227</v>
      </c>
      <c r="C213" s="302">
        <v>0.3916384817948852</v>
      </c>
      <c r="D213" s="302">
        <v>0.77570637031973666</v>
      </c>
      <c r="E213" s="302">
        <f>SUM(B213:D213)</f>
        <v>3.6422117899622446</v>
      </c>
      <c r="F213" s="303"/>
      <c r="G213" s="302">
        <v>1.6579686058866776</v>
      </c>
      <c r="H213" s="302">
        <v>0.42553936236701878</v>
      </c>
      <c r="I213" s="302">
        <v>0.56527358611032386</v>
      </c>
      <c r="J213" s="302">
        <f>SUM(G213:I213)</f>
        <v>2.6487815543640201</v>
      </c>
      <c r="K213" s="303"/>
      <c r="L213" s="302">
        <v>1.4858893567096421</v>
      </c>
      <c r="M213" s="302">
        <v>0.49200330295887956</v>
      </c>
      <c r="N213" s="302">
        <v>0.55954497302576212</v>
      </c>
      <c r="O213" s="302">
        <f>SUM(L213:N213)</f>
        <v>2.5374376326942838</v>
      </c>
    </row>
    <row r="214" spans="1:15" s="236" customFormat="1" x14ac:dyDescent="0.2">
      <c r="A214" s="237" t="str">
        <f>name!E$5</f>
        <v>Professional occupations</v>
      </c>
      <c r="B214" s="302">
        <v>3.215664696527857</v>
      </c>
      <c r="C214" s="302">
        <v>0.44301863414177056</v>
      </c>
      <c r="D214" s="302">
        <v>1.1439109546163508</v>
      </c>
      <c r="E214" s="302">
        <f t="shared" ref="E214:E221" si="98">SUM(B214:D214)</f>
        <v>4.8025942852859789</v>
      </c>
      <c r="F214" s="303"/>
      <c r="G214" s="302">
        <v>2.4379201849185095</v>
      </c>
      <c r="H214" s="302">
        <v>0.41751239366678317</v>
      </c>
      <c r="I214" s="302">
        <v>0.74977004890680876</v>
      </c>
      <c r="J214" s="302">
        <f t="shared" ref="J214:J216" si="99">SUM(G214:I214)</f>
        <v>3.6052026274921012</v>
      </c>
      <c r="K214" s="303"/>
      <c r="L214" s="302">
        <v>2.7485725720729621</v>
      </c>
      <c r="M214" s="302">
        <v>0.59380783673101978</v>
      </c>
      <c r="N214" s="302">
        <v>0.64728013323299527</v>
      </c>
      <c r="O214" s="302">
        <f t="shared" ref="O214:O221" si="100">SUM(L214:N214)</f>
        <v>3.9896605420369773</v>
      </c>
    </row>
    <row r="215" spans="1:15" s="236" customFormat="1" x14ac:dyDescent="0.2">
      <c r="A215" s="237" t="str">
        <f>name!E$6</f>
        <v>Associate professional occupations</v>
      </c>
      <c r="B215" s="302">
        <v>2.3554055990306875</v>
      </c>
      <c r="C215" s="302">
        <v>0.6270486428726445</v>
      </c>
      <c r="D215" s="302">
        <v>2.3075348101416031</v>
      </c>
      <c r="E215" s="302">
        <f t="shared" si="98"/>
        <v>5.2899890520449349</v>
      </c>
      <c r="F215" s="303"/>
      <c r="G215" s="302">
        <v>1.6602767943830909</v>
      </c>
      <c r="H215" s="302">
        <v>0.48851052676185852</v>
      </c>
      <c r="I215" s="302">
        <v>2.1695431818525588</v>
      </c>
      <c r="J215" s="302">
        <f t="shared" si="99"/>
        <v>4.3183305029975081</v>
      </c>
      <c r="K215" s="303"/>
      <c r="L215" s="302">
        <v>1.4579261452735919</v>
      </c>
      <c r="M215" s="302">
        <v>0.45085194483284508</v>
      </c>
      <c r="N215" s="302">
        <v>2.0337582979643427</v>
      </c>
      <c r="O215" s="302">
        <f t="shared" si="100"/>
        <v>3.9425363880707796</v>
      </c>
    </row>
    <row r="216" spans="1:15" s="236" customFormat="1" x14ac:dyDescent="0.2">
      <c r="A216" s="237" t="str">
        <f>name!E$7</f>
        <v>Administrative and secretarial occupations</v>
      </c>
      <c r="B216" s="302">
        <v>1.0240299962460218</v>
      </c>
      <c r="C216" s="302">
        <v>0.59843359252386386</v>
      </c>
      <c r="D216" s="302">
        <v>0.14121701125719305</v>
      </c>
      <c r="E216" s="302">
        <f t="shared" si="98"/>
        <v>1.7636806000270786</v>
      </c>
      <c r="F216" s="303"/>
      <c r="G216" s="302">
        <v>0.61244272257199517</v>
      </c>
      <c r="H216" s="302">
        <v>0.46458762412053811</v>
      </c>
      <c r="I216" s="302">
        <v>0.12499068448767221</v>
      </c>
      <c r="J216" s="302">
        <f t="shared" si="99"/>
        <v>1.2020210311802055</v>
      </c>
      <c r="K216" s="303"/>
      <c r="L216" s="302">
        <v>0.42518952442942803</v>
      </c>
      <c r="M216" s="302">
        <v>0.32351131285962631</v>
      </c>
      <c r="N216" s="302">
        <v>8.9604314160767043E-2</v>
      </c>
      <c r="O216" s="302">
        <f t="shared" si="100"/>
        <v>0.83830515144982143</v>
      </c>
    </row>
    <row r="217" spans="1:15" s="236" customFormat="1" x14ac:dyDescent="0.2">
      <c r="A217" s="237" t="str">
        <f>name!E$8</f>
        <v>Skilled trades occupations</v>
      </c>
      <c r="B217" s="302">
        <v>0.9326127831568426</v>
      </c>
      <c r="C217" s="302">
        <v>0.22169357584656971</v>
      </c>
      <c r="D217" s="302">
        <v>0.4020593247392576</v>
      </c>
      <c r="E217" s="302">
        <f t="shared" si="98"/>
        <v>1.55636568374267</v>
      </c>
      <c r="F217" s="303"/>
      <c r="G217" s="302">
        <v>0.47444056449911892</v>
      </c>
      <c r="H217" s="302">
        <v>0.13180537497983982</v>
      </c>
      <c r="I217" s="302">
        <v>0.24370012629838897</v>
      </c>
      <c r="J217" s="302">
        <f>SUM(G217:I217)</f>
        <v>0.84994606577734777</v>
      </c>
      <c r="K217" s="303"/>
      <c r="L217" s="302">
        <v>0.36164011176359062</v>
      </c>
      <c r="M217" s="302">
        <v>0.21139213230389048</v>
      </c>
      <c r="N217" s="302">
        <v>0.23450037135886709</v>
      </c>
      <c r="O217" s="302">
        <f t="shared" si="100"/>
        <v>0.80753261542634824</v>
      </c>
    </row>
    <row r="218" spans="1:15" s="236" customFormat="1" x14ac:dyDescent="0.2">
      <c r="A218" s="237" t="str">
        <f>name!E$9</f>
        <v>Caring, leisure and other service occupations</v>
      </c>
      <c r="B218" s="302">
        <v>0.385196694911976</v>
      </c>
      <c r="C218" s="302">
        <v>0.17789234926841688</v>
      </c>
      <c r="D218" s="302">
        <v>6.4293279127215844E-2</v>
      </c>
      <c r="E218" s="302">
        <f t="shared" si="98"/>
        <v>0.62738232330760868</v>
      </c>
      <c r="F218" s="303"/>
      <c r="G218" s="302">
        <v>0.21388530729524344</v>
      </c>
      <c r="H218" s="302">
        <v>0.21463832243247541</v>
      </c>
      <c r="I218" s="302">
        <v>6.813607523088111E-2</v>
      </c>
      <c r="J218" s="302">
        <f t="shared" ref="J218:J221" si="101">SUM(G218:I218)</f>
        <v>0.49665970495859996</v>
      </c>
      <c r="K218" s="303"/>
      <c r="L218" s="302">
        <v>0.19895662293737726</v>
      </c>
      <c r="M218" s="302">
        <v>0.18633861870533044</v>
      </c>
      <c r="N218" s="302">
        <v>6.2538814954082117E-2</v>
      </c>
      <c r="O218" s="302">
        <f t="shared" si="100"/>
        <v>0.44783405659678976</v>
      </c>
    </row>
    <row r="219" spans="1:15" s="236" customFormat="1" x14ac:dyDescent="0.2">
      <c r="A219" s="237" t="str">
        <f>name!E$10</f>
        <v>Sales and customer service occupations</v>
      </c>
      <c r="B219" s="302">
        <v>0.61108017461526243</v>
      </c>
      <c r="C219" s="302">
        <v>0.22802071674991939</v>
      </c>
      <c r="D219" s="302">
        <v>0.14797754523816262</v>
      </c>
      <c r="E219" s="302">
        <f t="shared" si="98"/>
        <v>0.98707843660334449</v>
      </c>
      <c r="F219" s="303"/>
      <c r="G219" s="302">
        <v>0.35592812587607203</v>
      </c>
      <c r="H219" s="302">
        <v>0.20115206925686552</v>
      </c>
      <c r="I219" s="302">
        <v>8.5884708960643028E-2</v>
      </c>
      <c r="J219" s="302">
        <f t="shared" si="101"/>
        <v>0.64296490409358065</v>
      </c>
      <c r="K219" s="303"/>
      <c r="L219" s="302">
        <v>0.36786699502322812</v>
      </c>
      <c r="M219" s="302">
        <v>0.21059579865934011</v>
      </c>
      <c r="N219" s="302">
        <v>6.388426241938544E-2</v>
      </c>
      <c r="O219" s="302">
        <f t="shared" si="100"/>
        <v>0.64234705610195375</v>
      </c>
    </row>
    <row r="220" spans="1:15" s="236" customFormat="1" x14ac:dyDescent="0.2">
      <c r="A220" s="237" t="str">
        <f>name!E$11</f>
        <v>Process, plant and machine operatives</v>
      </c>
      <c r="B220" s="302">
        <v>0.18531086569927427</v>
      </c>
      <c r="C220" s="302">
        <v>0.14301237136801007</v>
      </c>
      <c r="D220" s="302">
        <v>6.858285973120487E-2</v>
      </c>
      <c r="E220" s="302">
        <f t="shared" si="98"/>
        <v>0.39690609679848921</v>
      </c>
      <c r="F220" s="303"/>
      <c r="G220" s="302">
        <v>8.5564310559948606E-2</v>
      </c>
      <c r="H220" s="302">
        <v>9.2719405426242685E-2</v>
      </c>
      <c r="I220" s="302">
        <v>4.5601752144465151E-2</v>
      </c>
      <c r="J220" s="302">
        <f t="shared" si="101"/>
        <v>0.22388546813065646</v>
      </c>
      <c r="K220" s="303"/>
      <c r="L220" s="302">
        <v>5.006428927580741E-2</v>
      </c>
      <c r="M220" s="302">
        <v>0.10146453717026842</v>
      </c>
      <c r="N220" s="302">
        <v>3.6043321652896455E-2</v>
      </c>
      <c r="O220" s="302">
        <f t="shared" si="100"/>
        <v>0.18757214809897227</v>
      </c>
    </row>
    <row r="221" spans="1:15" s="236" customFormat="1" x14ac:dyDescent="0.2">
      <c r="A221" s="237" t="str">
        <f>name!E$12</f>
        <v>Elementary occupations</v>
      </c>
      <c r="B221" s="302">
        <v>0.65140111613347806</v>
      </c>
      <c r="C221" s="302">
        <v>0.74804444120037439</v>
      </c>
      <c r="D221" s="302">
        <v>0.10034617489379188</v>
      </c>
      <c r="E221" s="302">
        <f t="shared" si="98"/>
        <v>1.4997917322276444</v>
      </c>
      <c r="F221" s="303"/>
      <c r="G221" s="302">
        <v>0.30729045552305523</v>
      </c>
      <c r="H221" s="302">
        <v>0.6419991618164651</v>
      </c>
      <c r="I221" s="302">
        <v>5.6918523666460046E-2</v>
      </c>
      <c r="J221" s="302">
        <f t="shared" si="101"/>
        <v>1.0062081410059804</v>
      </c>
      <c r="K221" s="303"/>
      <c r="L221" s="302">
        <v>0.26198732003389519</v>
      </c>
      <c r="M221" s="302">
        <v>0.52457320566532217</v>
      </c>
      <c r="N221" s="302">
        <v>6.1213883824863258E-2</v>
      </c>
      <c r="O221" s="302">
        <f t="shared" si="100"/>
        <v>0.84777440952408067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11.835568864169021</v>
      </c>
      <c r="C223" s="311">
        <f t="shared" ref="C223:E223" si="102">SUM(C213:C221)</f>
        <v>3.5788028057664549</v>
      </c>
      <c r="D223" s="311">
        <f t="shared" si="102"/>
        <v>5.1516283300645149</v>
      </c>
      <c r="E223" s="311">
        <f t="shared" si="102"/>
        <v>20.565999999999992</v>
      </c>
      <c r="F223" s="311"/>
      <c r="G223" s="311">
        <f t="shared" ref="G223:J223" si="103">SUM(G213:G221)</f>
        <v>7.8057170715137101</v>
      </c>
      <c r="H223" s="311">
        <f t="shared" si="103"/>
        <v>3.0784642408280876</v>
      </c>
      <c r="I223" s="311">
        <f t="shared" si="103"/>
        <v>4.1098186876582021</v>
      </c>
      <c r="J223" s="311">
        <f t="shared" si="103"/>
        <v>14.994000000000002</v>
      </c>
      <c r="K223" s="311"/>
      <c r="L223" s="311">
        <f t="shared" ref="L223:O223" si="104">SUM(L213:L221)</f>
        <v>7.3580929375195234</v>
      </c>
      <c r="M223" s="311">
        <f t="shared" si="104"/>
        <v>3.0945386898865221</v>
      </c>
      <c r="N223" s="311">
        <f t="shared" si="104"/>
        <v>3.7883683725939621</v>
      </c>
      <c r="O223" s="311">
        <f t="shared" si="104"/>
        <v>14.241000000000007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6.3327505761235514</v>
      </c>
      <c r="C230" s="302">
        <v>0.5353753837410572</v>
      </c>
      <c r="D230" s="302">
        <v>0.92144075640261414</v>
      </c>
      <c r="E230" s="302">
        <f>SUM(B230:D230)</f>
        <v>7.7895667162672222</v>
      </c>
      <c r="F230" s="303"/>
      <c r="G230" s="302">
        <v>5.74952142609368</v>
      </c>
      <c r="H230" s="302">
        <v>0.84316917006703773</v>
      </c>
      <c r="I230" s="302">
        <v>0.84219114189914324</v>
      </c>
      <c r="J230" s="302">
        <f>SUM(G230:I230)</f>
        <v>7.4348817380598611</v>
      </c>
      <c r="K230" s="303"/>
      <c r="L230" s="302">
        <v>5.5243706005077282</v>
      </c>
      <c r="M230" s="302">
        <v>0.96103994402506843</v>
      </c>
      <c r="N230" s="302">
        <v>1.0477264612849915</v>
      </c>
      <c r="O230" s="302">
        <f>SUM(L230:N230)</f>
        <v>7.533137005817788</v>
      </c>
    </row>
    <row r="231" spans="1:15" s="236" customFormat="1" x14ac:dyDescent="0.2">
      <c r="A231" s="237" t="str">
        <f>name!E$5</f>
        <v>Professional occupations</v>
      </c>
      <c r="B231" s="302">
        <v>16.503920381445731</v>
      </c>
      <c r="C231" s="302">
        <v>0.80505889701047495</v>
      </c>
      <c r="D231" s="302">
        <v>2.1147986338072924</v>
      </c>
      <c r="E231" s="302">
        <f t="shared" ref="E231:E238" si="105">SUM(B231:D231)</f>
        <v>19.4237779122635</v>
      </c>
      <c r="F231" s="303"/>
      <c r="G231" s="302">
        <v>16.750982732202342</v>
      </c>
      <c r="H231" s="302">
        <v>1.1887733756105443</v>
      </c>
      <c r="I231" s="302">
        <v>1.7168553979675563</v>
      </c>
      <c r="J231" s="302">
        <f t="shared" ref="J231:J233" si="106">SUM(G231:I231)</f>
        <v>19.656611505780443</v>
      </c>
      <c r="K231" s="303"/>
      <c r="L231" s="302">
        <v>22.310632427961281</v>
      </c>
      <c r="M231" s="302">
        <v>1.6750049257482664</v>
      </c>
      <c r="N231" s="302">
        <v>1.783017185218343</v>
      </c>
      <c r="O231" s="302">
        <f t="shared" ref="O231:O238" si="107">SUM(L231:N231)</f>
        <v>25.76865453892789</v>
      </c>
    </row>
    <row r="232" spans="1:15" s="236" customFormat="1" x14ac:dyDescent="0.2">
      <c r="A232" s="237" t="str">
        <f>name!E$6</f>
        <v>Associate professional occupations</v>
      </c>
      <c r="B232" s="302">
        <v>6.0144955220068352</v>
      </c>
      <c r="C232" s="302">
        <v>0.54307480859248358</v>
      </c>
      <c r="D232" s="302">
        <v>0.99520220359924338</v>
      </c>
      <c r="E232" s="302">
        <f t="shared" si="105"/>
        <v>7.5527725341985619</v>
      </c>
      <c r="F232" s="303"/>
      <c r="G232" s="302">
        <v>5.7154358754688648</v>
      </c>
      <c r="H232" s="302">
        <v>0.67714310857027782</v>
      </c>
      <c r="I232" s="302">
        <v>0.94393250572609833</v>
      </c>
      <c r="J232" s="302">
        <f t="shared" si="106"/>
        <v>7.3365114897652415</v>
      </c>
      <c r="K232" s="303"/>
      <c r="L232" s="302">
        <v>5.8112781279593477</v>
      </c>
      <c r="M232" s="302">
        <v>0.63817516988055012</v>
      </c>
      <c r="N232" s="302">
        <v>1.0953226654242703</v>
      </c>
      <c r="O232" s="302">
        <f t="shared" si="107"/>
        <v>7.5447759632641684</v>
      </c>
    </row>
    <row r="233" spans="1:15" s="236" customFormat="1" x14ac:dyDescent="0.2">
      <c r="A233" s="237" t="str">
        <f>name!E$7</f>
        <v>Administrative and secretarial occupations</v>
      </c>
      <c r="B233" s="302">
        <v>1.9531310203730718</v>
      </c>
      <c r="C233" s="302">
        <v>0.7501743577558293</v>
      </c>
      <c r="D233" s="302">
        <v>0.16224037844834621</v>
      </c>
      <c r="E233" s="302">
        <f t="shared" si="105"/>
        <v>2.8655457565772471</v>
      </c>
      <c r="F233" s="303"/>
      <c r="G233" s="302">
        <v>1.6332264919225767</v>
      </c>
      <c r="H233" s="302">
        <v>0.69999943983488588</v>
      </c>
      <c r="I233" s="302">
        <v>0.13173278784537612</v>
      </c>
      <c r="J233" s="302">
        <f t="shared" si="106"/>
        <v>2.4649587196028389</v>
      </c>
      <c r="K233" s="303"/>
      <c r="L233" s="302">
        <v>1.6122400419525089</v>
      </c>
      <c r="M233" s="302">
        <v>0.58277296341661233</v>
      </c>
      <c r="N233" s="302">
        <v>0.10699971015462223</v>
      </c>
      <c r="O233" s="302">
        <f t="shared" si="107"/>
        <v>2.3020127155237438</v>
      </c>
    </row>
    <row r="234" spans="1:15" s="236" customFormat="1" x14ac:dyDescent="0.2">
      <c r="A234" s="237" t="str">
        <f>name!E$8</f>
        <v>Skilled trades occupations</v>
      </c>
      <c r="B234" s="302">
        <v>2.4235078806206678</v>
      </c>
      <c r="C234" s="302">
        <v>0.16878122754595842</v>
      </c>
      <c r="D234" s="302">
        <v>0.62069244462320861</v>
      </c>
      <c r="E234" s="302">
        <f t="shared" si="105"/>
        <v>3.2129815527898349</v>
      </c>
      <c r="F234" s="303"/>
      <c r="G234" s="302">
        <v>1.5788313074592746</v>
      </c>
      <c r="H234" s="302">
        <v>0.12327984929261127</v>
      </c>
      <c r="I234" s="302">
        <v>0.38223638384864783</v>
      </c>
      <c r="J234" s="302">
        <f>SUM(G234:I234)</f>
        <v>2.0843475406005338</v>
      </c>
      <c r="K234" s="303"/>
      <c r="L234" s="302">
        <v>1.2101259882951005</v>
      </c>
      <c r="M234" s="302">
        <v>0.17434537150163626</v>
      </c>
      <c r="N234" s="302">
        <v>0.6713559801072464</v>
      </c>
      <c r="O234" s="302">
        <f t="shared" si="107"/>
        <v>2.055827339903983</v>
      </c>
    </row>
    <row r="235" spans="1:15" s="236" customFormat="1" x14ac:dyDescent="0.2">
      <c r="A235" s="237" t="str">
        <f>name!E$9</f>
        <v>Caring, leisure and other service occupations</v>
      </c>
      <c r="B235" s="302">
        <v>0.68637920677799347</v>
      </c>
      <c r="C235" s="302">
        <v>0.11822106194637765</v>
      </c>
      <c r="D235" s="302">
        <v>0.10470282179225353</v>
      </c>
      <c r="E235" s="302">
        <f t="shared" si="105"/>
        <v>0.90930309051662461</v>
      </c>
      <c r="F235" s="303"/>
      <c r="G235" s="302">
        <v>0.54451536230969633</v>
      </c>
      <c r="H235" s="302">
        <v>0.10593566653019072</v>
      </c>
      <c r="I235" s="302">
        <v>9.817207019372258E-2</v>
      </c>
      <c r="J235" s="302">
        <f t="shared" ref="J235:J238" si="108">SUM(G235:I235)</f>
        <v>0.74862309903360957</v>
      </c>
      <c r="K235" s="303"/>
      <c r="L235" s="302">
        <v>0.69163272967781808</v>
      </c>
      <c r="M235" s="302">
        <v>0.10342373935203245</v>
      </c>
      <c r="N235" s="302">
        <v>0.14986607740781563</v>
      </c>
      <c r="O235" s="302">
        <f t="shared" si="107"/>
        <v>0.94492254643766616</v>
      </c>
    </row>
    <row r="236" spans="1:15" s="236" customFormat="1" x14ac:dyDescent="0.2">
      <c r="A236" s="237" t="str">
        <f>name!E$10</f>
        <v>Sales and customer service occupations</v>
      </c>
      <c r="B236" s="302">
        <v>1.2450688126775744</v>
      </c>
      <c r="C236" s="302">
        <v>0.46984635855113099</v>
      </c>
      <c r="D236" s="302">
        <v>0.12991846811033195</v>
      </c>
      <c r="E236" s="302">
        <f t="shared" si="105"/>
        <v>1.8448336393390374</v>
      </c>
      <c r="F236" s="303"/>
      <c r="G236" s="302">
        <v>0.93471327864681653</v>
      </c>
      <c r="H236" s="302">
        <v>0.29645332460978824</v>
      </c>
      <c r="I236" s="302">
        <v>7.3927653164826176E-2</v>
      </c>
      <c r="J236" s="302">
        <f t="shared" si="108"/>
        <v>1.3050942564214307</v>
      </c>
      <c r="K236" s="303"/>
      <c r="L236" s="302">
        <v>1.0870279617941176</v>
      </c>
      <c r="M236" s="302">
        <v>0.3489400828655379</v>
      </c>
      <c r="N236" s="302">
        <v>8.5844021192527264E-2</v>
      </c>
      <c r="O236" s="302">
        <f t="shared" si="107"/>
        <v>1.5218120658521828</v>
      </c>
    </row>
    <row r="237" spans="1:15" s="236" customFormat="1" x14ac:dyDescent="0.2">
      <c r="A237" s="237" t="str">
        <f>name!E$11</f>
        <v>Process, plant and machine operatives</v>
      </c>
      <c r="B237" s="302">
        <v>0.18612536873083024</v>
      </c>
      <c r="C237" s="302">
        <v>0.10178717204037099</v>
      </c>
      <c r="D237" s="302">
        <v>0.16908950355710978</v>
      </c>
      <c r="E237" s="302">
        <f t="shared" si="105"/>
        <v>0.45700204432831099</v>
      </c>
      <c r="F237" s="303"/>
      <c r="G237" s="302">
        <v>0.11418637613952044</v>
      </c>
      <c r="H237" s="302">
        <v>0.113291118152997</v>
      </c>
      <c r="I237" s="302">
        <v>0.14106201181784545</v>
      </c>
      <c r="J237" s="302">
        <f t="shared" si="108"/>
        <v>0.3685395061103629</v>
      </c>
      <c r="K237" s="303"/>
      <c r="L237" s="302">
        <v>0.1099636611556699</v>
      </c>
      <c r="M237" s="302">
        <v>0.12108101290441492</v>
      </c>
      <c r="N237" s="302">
        <v>0.21712776665671904</v>
      </c>
      <c r="O237" s="302">
        <f t="shared" si="107"/>
        <v>0.44817244071680384</v>
      </c>
    </row>
    <row r="238" spans="1:15" s="236" customFormat="1" x14ac:dyDescent="0.2">
      <c r="A238" s="237" t="str">
        <f>name!E$12</f>
        <v>Elementary occupations</v>
      </c>
      <c r="B238" s="302">
        <v>0.29838483066528193</v>
      </c>
      <c r="C238" s="302">
        <v>0.15358636867285039</v>
      </c>
      <c r="D238" s="302">
        <v>0.18524555438152451</v>
      </c>
      <c r="E238" s="302">
        <f t="shared" si="105"/>
        <v>0.63721675371965691</v>
      </c>
      <c r="F238" s="303"/>
      <c r="G238" s="302">
        <v>0.18036432083920337</v>
      </c>
      <c r="H238" s="302">
        <v>9.5037171519831778E-2</v>
      </c>
      <c r="I238" s="302">
        <v>0.10803065226669596</v>
      </c>
      <c r="J238" s="302">
        <f t="shared" si="108"/>
        <v>0.38343214462573111</v>
      </c>
      <c r="K238" s="303"/>
      <c r="L238" s="302">
        <v>0.17552696976385679</v>
      </c>
      <c r="M238" s="302">
        <v>9.3485121764469645E-2</v>
      </c>
      <c r="N238" s="302">
        <v>0.17067329202742937</v>
      </c>
      <c r="O238" s="302">
        <f t="shared" si="107"/>
        <v>0.43968538355575582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35.643763599421533</v>
      </c>
      <c r="C240" s="311">
        <f t="shared" ref="C240:E240" si="109">SUM(C230:C238)</f>
        <v>3.6459056358565336</v>
      </c>
      <c r="D240" s="311">
        <f t="shared" si="109"/>
        <v>5.4033307647219235</v>
      </c>
      <c r="E240" s="311">
        <f t="shared" si="109"/>
        <v>44.692999999999991</v>
      </c>
      <c r="F240" s="311"/>
      <c r="G240" s="311">
        <f t="shared" ref="G240:J240" si="110">SUM(G230:G238)</f>
        <v>33.201777171081979</v>
      </c>
      <c r="H240" s="311">
        <f t="shared" si="110"/>
        <v>4.1430822241881646</v>
      </c>
      <c r="I240" s="311">
        <f t="shared" si="110"/>
        <v>4.4381406047299121</v>
      </c>
      <c r="J240" s="311">
        <f t="shared" si="110"/>
        <v>41.783000000000058</v>
      </c>
      <c r="K240" s="311"/>
      <c r="L240" s="311">
        <f t="shared" ref="L240:O240" si="111">SUM(L230:L238)</f>
        <v>38.532798509067433</v>
      </c>
      <c r="M240" s="311">
        <f t="shared" si="111"/>
        <v>4.6982683314585882</v>
      </c>
      <c r="N240" s="311">
        <f t="shared" si="111"/>
        <v>5.3279331594739645</v>
      </c>
      <c r="O240" s="311">
        <f t="shared" si="111"/>
        <v>48.558999999999976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7.2205295662975875</v>
      </c>
      <c r="C247" s="302">
        <v>0.5912605216009349</v>
      </c>
      <c r="D247" s="302">
        <v>0.89279393751507319</v>
      </c>
      <c r="E247" s="302">
        <f>SUM(B247:D247)</f>
        <v>8.7045840254135953</v>
      </c>
      <c r="F247" s="303"/>
      <c r="G247" s="302">
        <v>7.4418269394699283</v>
      </c>
      <c r="H247" s="302">
        <v>0.71229677292586147</v>
      </c>
      <c r="I247" s="302">
        <v>1.1684832692998066</v>
      </c>
      <c r="J247" s="302">
        <f>SUM(G247:I247)</f>
        <v>9.3226069816955963</v>
      </c>
      <c r="K247" s="303"/>
      <c r="L247" s="302">
        <v>5.6768508636411701</v>
      </c>
      <c r="M247" s="302">
        <v>0.77035231545480876</v>
      </c>
      <c r="N247" s="302">
        <v>1.1728597302769352</v>
      </c>
      <c r="O247" s="302">
        <f>SUM(L247:N247)</f>
        <v>7.6200629093729138</v>
      </c>
    </row>
    <row r="248" spans="1:15" s="236" customFormat="1" x14ac:dyDescent="0.2">
      <c r="A248" s="237" t="str">
        <f>name!E$5</f>
        <v>Professional occupations</v>
      </c>
      <c r="B248" s="302">
        <v>8.4667246542528964</v>
      </c>
      <c r="C248" s="302">
        <v>0.50020367133266308</v>
      </c>
      <c r="D248" s="302">
        <v>1.105322415338128</v>
      </c>
      <c r="E248" s="302">
        <f t="shared" ref="E248:E255" si="112">SUM(B248:D248)</f>
        <v>10.072250740923687</v>
      </c>
      <c r="F248" s="303"/>
      <c r="G248" s="302">
        <v>10.032077110706762</v>
      </c>
      <c r="H248" s="302">
        <v>0.54158360264361727</v>
      </c>
      <c r="I248" s="302">
        <v>1.2982831058422237</v>
      </c>
      <c r="J248" s="302">
        <f t="shared" ref="J248:J250" si="113">SUM(G248:I248)</f>
        <v>11.871943819192603</v>
      </c>
      <c r="K248" s="303"/>
      <c r="L248" s="302">
        <v>10.825518393915972</v>
      </c>
      <c r="M248" s="302">
        <v>0.54460781741581976</v>
      </c>
      <c r="N248" s="302">
        <v>1.1019042490108173</v>
      </c>
      <c r="O248" s="302">
        <f t="shared" ref="O248:O255" si="114">SUM(L248:N248)</f>
        <v>12.472030460342609</v>
      </c>
    </row>
    <row r="249" spans="1:15" s="236" customFormat="1" x14ac:dyDescent="0.2">
      <c r="A249" s="237" t="str">
        <f>name!E$6</f>
        <v>Associate professional occupations</v>
      </c>
      <c r="B249" s="302">
        <v>9.1626612713808893</v>
      </c>
      <c r="C249" s="302">
        <v>1.0686077228538962</v>
      </c>
      <c r="D249" s="302">
        <v>1.5791290549071009</v>
      </c>
      <c r="E249" s="302">
        <f t="shared" si="112"/>
        <v>11.810398049141886</v>
      </c>
      <c r="F249" s="303"/>
      <c r="G249" s="302">
        <v>9.5048380082853807</v>
      </c>
      <c r="H249" s="302">
        <v>0.9187932839254993</v>
      </c>
      <c r="I249" s="302">
        <v>1.7453792149501128</v>
      </c>
      <c r="J249" s="302">
        <f t="shared" si="113"/>
        <v>12.169010507160992</v>
      </c>
      <c r="K249" s="303"/>
      <c r="L249" s="302">
        <v>7.9816672803236095</v>
      </c>
      <c r="M249" s="302">
        <v>0.85945908155853246</v>
      </c>
      <c r="N249" s="302">
        <v>1.7675535311225308</v>
      </c>
      <c r="O249" s="302">
        <f t="shared" si="114"/>
        <v>10.608679893004672</v>
      </c>
    </row>
    <row r="250" spans="1:15" s="236" customFormat="1" x14ac:dyDescent="0.2">
      <c r="A250" s="237" t="str">
        <f>name!E$7</f>
        <v>Administrative and secretarial occupations</v>
      </c>
      <c r="B250" s="302">
        <v>8.998262330672075</v>
      </c>
      <c r="C250" s="302">
        <v>3.4659643771732562</v>
      </c>
      <c r="D250" s="302">
        <v>0.37761062113614996</v>
      </c>
      <c r="E250" s="302">
        <f t="shared" si="112"/>
        <v>12.84183732898148</v>
      </c>
      <c r="F250" s="303"/>
      <c r="G250" s="302">
        <v>7.8944414729758901</v>
      </c>
      <c r="H250" s="302">
        <v>2.6164367303634792</v>
      </c>
      <c r="I250" s="302">
        <v>0.29153538956875796</v>
      </c>
      <c r="J250" s="302">
        <f t="shared" si="113"/>
        <v>10.802413592908128</v>
      </c>
      <c r="K250" s="303"/>
      <c r="L250" s="302">
        <v>5.8116760075901883</v>
      </c>
      <c r="M250" s="302">
        <v>1.9314727387967288</v>
      </c>
      <c r="N250" s="302">
        <v>0.23314036476163588</v>
      </c>
      <c r="O250" s="302">
        <f t="shared" si="114"/>
        <v>7.976289111148553</v>
      </c>
    </row>
    <row r="251" spans="1:15" s="236" customFormat="1" x14ac:dyDescent="0.2">
      <c r="A251" s="237" t="str">
        <f>name!E$8</f>
        <v>Skilled trades occupations</v>
      </c>
      <c r="B251" s="302">
        <v>0.50781271853217758</v>
      </c>
      <c r="C251" s="302">
        <v>0.10502793339882674</v>
      </c>
      <c r="D251" s="302">
        <v>0.40903787649089091</v>
      </c>
      <c r="E251" s="302">
        <f t="shared" si="112"/>
        <v>1.0218785284218952</v>
      </c>
      <c r="F251" s="303"/>
      <c r="G251" s="302">
        <v>0.36696854146181629</v>
      </c>
      <c r="H251" s="302">
        <v>6.1634705419998409E-2</v>
      </c>
      <c r="I251" s="302">
        <v>0.33307596500473685</v>
      </c>
      <c r="J251" s="302">
        <f>SUM(G251:I251)</f>
        <v>0.76167921188655163</v>
      </c>
      <c r="K251" s="303"/>
      <c r="L251" s="302">
        <v>0.30753123125021853</v>
      </c>
      <c r="M251" s="302">
        <v>5.9920605979020464E-2</v>
      </c>
      <c r="N251" s="302">
        <v>0.29131653823281295</v>
      </c>
      <c r="O251" s="302">
        <f t="shared" si="114"/>
        <v>0.65876837546205191</v>
      </c>
    </row>
    <row r="252" spans="1:15" s="236" customFormat="1" x14ac:dyDescent="0.2">
      <c r="A252" s="237" t="str">
        <f>name!E$9</f>
        <v>Caring, leisure and other service occupations</v>
      </c>
      <c r="B252" s="302">
        <v>0.42270058853143233</v>
      </c>
      <c r="C252" s="302">
        <v>3.4628003548550293E-2</v>
      </c>
      <c r="D252" s="302">
        <v>0.14796147805176255</v>
      </c>
      <c r="E252" s="302">
        <f t="shared" si="112"/>
        <v>0.60529007013174518</v>
      </c>
      <c r="F252" s="303"/>
      <c r="G252" s="302">
        <v>0.31918917559934107</v>
      </c>
      <c r="H252" s="302">
        <v>2.5079011963635385E-2</v>
      </c>
      <c r="I252" s="302">
        <v>0.11808899518285486</v>
      </c>
      <c r="J252" s="302">
        <f t="shared" ref="J252:J255" si="115">SUM(G252:I252)</f>
        <v>0.46235718274583132</v>
      </c>
      <c r="K252" s="303"/>
      <c r="L252" s="302">
        <v>0.30653128609917951</v>
      </c>
      <c r="M252" s="302">
        <v>1.7927964558131396E-2</v>
      </c>
      <c r="N252" s="302">
        <v>0.13574607512650347</v>
      </c>
      <c r="O252" s="302">
        <f t="shared" si="114"/>
        <v>0.46020532578381435</v>
      </c>
    </row>
    <row r="253" spans="1:15" s="236" customFormat="1" x14ac:dyDescent="0.2">
      <c r="A253" s="237" t="str">
        <f>name!E$10</f>
        <v>Sales and customer service occupations</v>
      </c>
      <c r="B253" s="302">
        <v>2.4292701230575657</v>
      </c>
      <c r="C253" s="302">
        <v>0.91252917617723861</v>
      </c>
      <c r="D253" s="302">
        <v>0.56222501888614329</v>
      </c>
      <c r="E253" s="302">
        <f t="shared" si="112"/>
        <v>3.904024318120948</v>
      </c>
      <c r="F253" s="303"/>
      <c r="G253" s="302">
        <v>1.9947976390148419</v>
      </c>
      <c r="H253" s="302">
        <v>0.75465262535394317</v>
      </c>
      <c r="I253" s="302">
        <v>0.25642850027466874</v>
      </c>
      <c r="J253" s="302">
        <f t="shared" si="115"/>
        <v>3.0058787646434539</v>
      </c>
      <c r="K253" s="303"/>
      <c r="L253" s="302">
        <v>1.6514257014719043</v>
      </c>
      <c r="M253" s="302">
        <v>0.66951792184780423</v>
      </c>
      <c r="N253" s="302">
        <v>0.18402376953933772</v>
      </c>
      <c r="O253" s="302">
        <f t="shared" si="114"/>
        <v>2.5049673928590463</v>
      </c>
    </row>
    <row r="254" spans="1:15" s="236" customFormat="1" x14ac:dyDescent="0.2">
      <c r="A254" s="237" t="str">
        <f>name!E$11</f>
        <v>Process, plant and machine operatives</v>
      </c>
      <c r="B254" s="302">
        <v>0.19716917341282861</v>
      </c>
      <c r="C254" s="302">
        <v>3.9706085679583655E-2</v>
      </c>
      <c r="D254" s="302">
        <v>0.10931244171968485</v>
      </c>
      <c r="E254" s="302">
        <f t="shared" si="112"/>
        <v>0.3461877008120971</v>
      </c>
      <c r="F254" s="303"/>
      <c r="G254" s="302">
        <v>0.13709137483020226</v>
      </c>
      <c r="H254" s="302">
        <v>2.490585921554923E-2</v>
      </c>
      <c r="I254" s="302">
        <v>0.20349302816659365</v>
      </c>
      <c r="J254" s="302">
        <f t="shared" si="115"/>
        <v>0.36549026221234515</v>
      </c>
      <c r="K254" s="303"/>
      <c r="L254" s="302">
        <v>0.11911497931909147</v>
      </c>
      <c r="M254" s="302">
        <v>3.8256844654793183E-2</v>
      </c>
      <c r="N254" s="302">
        <v>0.22792294166101518</v>
      </c>
      <c r="O254" s="302">
        <f t="shared" si="114"/>
        <v>0.38529476563489984</v>
      </c>
    </row>
    <row r="255" spans="1:15" s="236" customFormat="1" x14ac:dyDescent="0.2">
      <c r="A255" s="237" t="str">
        <f>name!E$12</f>
        <v>Elementary occupations</v>
      </c>
      <c r="B255" s="302">
        <v>0.45428942101233588</v>
      </c>
      <c r="C255" s="302">
        <v>0.1312251800687082</v>
      </c>
      <c r="D255" s="302">
        <v>0.13703463697165605</v>
      </c>
      <c r="E255" s="302">
        <f t="shared" si="112"/>
        <v>0.72254923805270022</v>
      </c>
      <c r="F255" s="303"/>
      <c r="G255" s="302">
        <v>0.32267036787499093</v>
      </c>
      <c r="H255" s="302">
        <v>8.2578984326255392E-2</v>
      </c>
      <c r="I255" s="302">
        <v>0.10437032535320723</v>
      </c>
      <c r="J255" s="302">
        <f t="shared" si="115"/>
        <v>0.50961967755445348</v>
      </c>
      <c r="K255" s="303"/>
      <c r="L255" s="302">
        <v>0.28663009273434181</v>
      </c>
      <c r="M255" s="302">
        <v>7.5838488885950336E-2</v>
      </c>
      <c r="N255" s="302">
        <v>0.10223318477113126</v>
      </c>
      <c r="O255" s="302">
        <f t="shared" si="114"/>
        <v>0.46470176639142341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37.859419847149788</v>
      </c>
      <c r="C257" s="311">
        <f t="shared" ref="C257:E257" si="116">SUM(C247:C255)</f>
        <v>6.8491526718336564</v>
      </c>
      <c r="D257" s="311">
        <f t="shared" si="116"/>
        <v>5.3204274810165888</v>
      </c>
      <c r="E257" s="311">
        <f t="shared" si="116"/>
        <v>50.029000000000032</v>
      </c>
      <c r="F257" s="311"/>
      <c r="G257" s="311">
        <f t="shared" ref="G257:J257" si="117">SUM(G247:G255)</f>
        <v>38.013900630219155</v>
      </c>
      <c r="H257" s="311">
        <f t="shared" si="117"/>
        <v>5.7379615761378382</v>
      </c>
      <c r="I257" s="311">
        <f t="shared" si="117"/>
        <v>5.5191377936429609</v>
      </c>
      <c r="J257" s="311">
        <f t="shared" si="117"/>
        <v>49.270999999999965</v>
      </c>
      <c r="K257" s="311"/>
      <c r="L257" s="311">
        <f t="shared" ref="L257:O257" si="118">SUM(L247:L255)</f>
        <v>32.96694583634568</v>
      </c>
      <c r="M257" s="311">
        <f t="shared" si="118"/>
        <v>4.9673537791515896</v>
      </c>
      <c r="N257" s="311">
        <f t="shared" si="118"/>
        <v>5.2167003845027198</v>
      </c>
      <c r="O257" s="311">
        <f t="shared" si="118"/>
        <v>43.150999999999982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4.2871871048429444</v>
      </c>
      <c r="C264" s="302">
        <v>0.96959020790134276</v>
      </c>
      <c r="D264" s="302">
        <v>1.5892939059947513</v>
      </c>
      <c r="E264" s="302">
        <f>SUM(B264:D264)</f>
        <v>6.8460712187390378</v>
      </c>
      <c r="F264" s="303"/>
      <c r="G264" s="302">
        <v>4.8830322005888558</v>
      </c>
      <c r="H264" s="302">
        <v>1.475481372389881</v>
      </c>
      <c r="I264" s="302">
        <v>1.5710214988352582</v>
      </c>
      <c r="J264" s="302">
        <f>SUM(G264:I264)</f>
        <v>7.9295350718139952</v>
      </c>
      <c r="K264" s="303"/>
      <c r="L264" s="302">
        <v>5.4283989357719209</v>
      </c>
      <c r="M264" s="302">
        <v>1.4775786042250001</v>
      </c>
      <c r="N264" s="302">
        <v>1.804019717230597</v>
      </c>
      <c r="O264" s="302">
        <f>SUM(L264:N264)</f>
        <v>8.7099972572275171</v>
      </c>
    </row>
    <row r="265" spans="1:15" s="236" customFormat="1" x14ac:dyDescent="0.2">
      <c r="A265" s="237" t="str">
        <f>name!E$5</f>
        <v>Professional occupations</v>
      </c>
      <c r="B265" s="302">
        <v>3.6882538953023221</v>
      </c>
      <c r="C265" s="302">
        <v>0.67292397541741256</v>
      </c>
      <c r="D265" s="302">
        <v>0.5942398665282328</v>
      </c>
      <c r="E265" s="302">
        <f t="shared" ref="E265:E272" si="119">SUM(B265:D265)</f>
        <v>4.9554177372479673</v>
      </c>
      <c r="F265" s="303"/>
      <c r="G265" s="302">
        <v>4.8359233150808469</v>
      </c>
      <c r="H265" s="302">
        <v>1.1632136420342036</v>
      </c>
      <c r="I265" s="302">
        <v>0.46260425696321028</v>
      </c>
      <c r="J265" s="302">
        <f t="shared" ref="J265:J267" si="120">SUM(G265:I265)</f>
        <v>6.4617412140782609</v>
      </c>
      <c r="K265" s="303"/>
      <c r="L265" s="302">
        <v>6.1231331720510305</v>
      </c>
      <c r="M265" s="302">
        <v>1.4579083358801412</v>
      </c>
      <c r="N265" s="302">
        <v>0.41543122658191139</v>
      </c>
      <c r="O265" s="302">
        <f t="shared" ref="O265:O272" si="121">SUM(L265:N265)</f>
        <v>7.996472734513083</v>
      </c>
    </row>
    <row r="266" spans="1:15" s="236" customFormat="1" x14ac:dyDescent="0.2">
      <c r="A266" s="237" t="str">
        <f>name!E$6</f>
        <v>Associate professional occupations</v>
      </c>
      <c r="B266" s="302">
        <v>3.5097305798782799</v>
      </c>
      <c r="C266" s="302">
        <v>0.94443969756474022</v>
      </c>
      <c r="D266" s="302">
        <v>0.39271319786175046</v>
      </c>
      <c r="E266" s="302">
        <f t="shared" si="119"/>
        <v>4.8468834753047707</v>
      </c>
      <c r="F266" s="303"/>
      <c r="G266" s="302">
        <v>4.1683527418794561</v>
      </c>
      <c r="H266" s="302">
        <v>1.3074726327231778</v>
      </c>
      <c r="I266" s="302">
        <v>0.31313078048453785</v>
      </c>
      <c r="J266" s="302">
        <f t="shared" si="120"/>
        <v>5.7889561550871713</v>
      </c>
      <c r="K266" s="303"/>
      <c r="L266" s="302">
        <v>5.4496403581551816</v>
      </c>
      <c r="M266" s="302">
        <v>1.5023360967211075</v>
      </c>
      <c r="N266" s="302">
        <v>0.36434549796317839</v>
      </c>
      <c r="O266" s="302">
        <f t="shared" si="121"/>
        <v>7.3163219528394672</v>
      </c>
    </row>
    <row r="267" spans="1:15" s="236" customFormat="1" x14ac:dyDescent="0.2">
      <c r="A267" s="237" t="str">
        <f>name!E$7</f>
        <v>Administrative and secretarial occupations</v>
      </c>
      <c r="B267" s="302">
        <v>2.6678993968855886</v>
      </c>
      <c r="C267" s="302">
        <v>2.7171578958193168</v>
      </c>
      <c r="D267" s="302">
        <v>0.3200107341089421</v>
      </c>
      <c r="E267" s="302">
        <f t="shared" si="119"/>
        <v>5.7050680268138478</v>
      </c>
      <c r="F267" s="303"/>
      <c r="G267" s="302">
        <v>2.7274104818689766</v>
      </c>
      <c r="H267" s="302">
        <v>3.6678837322487481</v>
      </c>
      <c r="I267" s="302">
        <v>0.30557668486653872</v>
      </c>
      <c r="J267" s="302">
        <f t="shared" si="120"/>
        <v>6.7008708989842631</v>
      </c>
      <c r="K267" s="303"/>
      <c r="L267" s="302">
        <v>2.7109337789836019</v>
      </c>
      <c r="M267" s="302">
        <v>3.5224705579788815</v>
      </c>
      <c r="N267" s="302">
        <v>0.37723066029184293</v>
      </c>
      <c r="O267" s="302">
        <f t="shared" si="121"/>
        <v>6.6106349972543264</v>
      </c>
    </row>
    <row r="268" spans="1:15" s="236" customFormat="1" x14ac:dyDescent="0.2">
      <c r="A268" s="237" t="str">
        <f>name!E$8</f>
        <v>Skilled trades occupations</v>
      </c>
      <c r="B268" s="302">
        <v>1.2574692225047011</v>
      </c>
      <c r="C268" s="302">
        <v>0.22837099541991512</v>
      </c>
      <c r="D268" s="302">
        <v>0.82524124553640521</v>
      </c>
      <c r="E268" s="302">
        <f t="shared" si="119"/>
        <v>2.3110814634610213</v>
      </c>
      <c r="F268" s="303"/>
      <c r="G268" s="302">
        <v>1.0635100210242558</v>
      </c>
      <c r="H268" s="302">
        <v>0.19849554756308288</v>
      </c>
      <c r="I268" s="302">
        <v>0.52894016180746872</v>
      </c>
      <c r="J268" s="302">
        <f>SUM(G268:I268)</f>
        <v>1.7909457303948075</v>
      </c>
      <c r="K268" s="303"/>
      <c r="L268" s="302">
        <v>1.2891224175018881</v>
      </c>
      <c r="M268" s="302">
        <v>0.30745713404631675</v>
      </c>
      <c r="N268" s="302">
        <v>0.78641427956764309</v>
      </c>
      <c r="O268" s="302">
        <f t="shared" si="121"/>
        <v>2.3829938311158481</v>
      </c>
    </row>
    <row r="269" spans="1:15" s="236" customFormat="1" x14ac:dyDescent="0.2">
      <c r="A269" s="237" t="str">
        <f>name!E$9</f>
        <v>Caring, leisure and other service occupations</v>
      </c>
      <c r="B269" s="302">
        <v>0.55393502202331024</v>
      </c>
      <c r="C269" s="302">
        <v>0.30693865221610955</v>
      </c>
      <c r="D269" s="302">
        <v>0.15069782550364533</v>
      </c>
      <c r="E269" s="302">
        <f t="shared" si="119"/>
        <v>1.0115714997430652</v>
      </c>
      <c r="F269" s="303"/>
      <c r="G269" s="302">
        <v>0.5577239724278451</v>
      </c>
      <c r="H269" s="302">
        <v>0.35474853465594131</v>
      </c>
      <c r="I269" s="302">
        <v>0.12316118006826611</v>
      </c>
      <c r="J269" s="302">
        <f t="shared" ref="J269:J272" si="122">SUM(G269:I269)</f>
        <v>1.0356336871520526</v>
      </c>
      <c r="K269" s="303"/>
      <c r="L269" s="302">
        <v>0.70500444147383023</v>
      </c>
      <c r="M269" s="302">
        <v>0.32779481774633895</v>
      </c>
      <c r="N269" s="302">
        <v>0.24004231448132091</v>
      </c>
      <c r="O269" s="302">
        <f t="shared" si="121"/>
        <v>1.27284157370149</v>
      </c>
    </row>
    <row r="270" spans="1:15" s="236" customFormat="1" x14ac:dyDescent="0.2">
      <c r="A270" s="237" t="str">
        <f>name!E$10</f>
        <v>Sales and customer service occupations</v>
      </c>
      <c r="B270" s="302">
        <v>1.8510579671717564</v>
      </c>
      <c r="C270" s="302">
        <v>1.0413349358606618</v>
      </c>
      <c r="D270" s="302">
        <v>0.40566776097517743</v>
      </c>
      <c r="E270" s="302">
        <f t="shared" si="119"/>
        <v>3.2980606640075956</v>
      </c>
      <c r="F270" s="303"/>
      <c r="G270" s="302">
        <v>1.6950121447430948</v>
      </c>
      <c r="H270" s="302">
        <v>1.2415862146417074</v>
      </c>
      <c r="I270" s="302">
        <v>0.28659563851597086</v>
      </c>
      <c r="J270" s="302">
        <f t="shared" si="122"/>
        <v>3.2231939979007729</v>
      </c>
      <c r="K270" s="303"/>
      <c r="L270" s="302">
        <v>2.0154236708456006</v>
      </c>
      <c r="M270" s="302">
        <v>1.4068895883225341</v>
      </c>
      <c r="N270" s="302">
        <v>0.2755855157503812</v>
      </c>
      <c r="O270" s="302">
        <f t="shared" si="121"/>
        <v>3.6978987749185159</v>
      </c>
    </row>
    <row r="271" spans="1:15" s="236" customFormat="1" x14ac:dyDescent="0.2">
      <c r="A271" s="237" t="str">
        <f>name!E$11</f>
        <v>Process, plant and machine operatives</v>
      </c>
      <c r="B271" s="302">
        <v>0.24399277135412828</v>
      </c>
      <c r="C271" s="302">
        <v>7.8125329507886032E-2</v>
      </c>
      <c r="D271" s="302">
        <v>3.3815665354525862E-2</v>
      </c>
      <c r="E271" s="302">
        <f t="shared" si="119"/>
        <v>0.35593376621654016</v>
      </c>
      <c r="F271" s="303"/>
      <c r="G271" s="302">
        <v>0.19877187764772902</v>
      </c>
      <c r="H271" s="302">
        <v>6.5496581391976311E-2</v>
      </c>
      <c r="I271" s="302">
        <v>3.0918943469601914E-2</v>
      </c>
      <c r="J271" s="302">
        <f t="shared" si="122"/>
        <v>0.2951874025093072</v>
      </c>
      <c r="K271" s="303"/>
      <c r="L271" s="302">
        <v>0.20379577337812232</v>
      </c>
      <c r="M271" s="302">
        <v>7.3862009531255185E-2</v>
      </c>
      <c r="N271" s="302">
        <v>4.4214380623892068E-2</v>
      </c>
      <c r="O271" s="302">
        <f t="shared" si="121"/>
        <v>0.32187216353326953</v>
      </c>
    </row>
    <row r="272" spans="1:15" s="236" customFormat="1" x14ac:dyDescent="0.2">
      <c r="A272" s="237" t="str">
        <f>name!E$12</f>
        <v>Elementary occupations</v>
      </c>
      <c r="B272" s="302">
        <v>0.40074567594698274</v>
      </c>
      <c r="C272" s="302">
        <v>0.72388387181945835</v>
      </c>
      <c r="D272" s="302">
        <v>0.15928260069973429</v>
      </c>
      <c r="E272" s="302">
        <f t="shared" si="119"/>
        <v>1.2839121484661755</v>
      </c>
      <c r="F272" s="303"/>
      <c r="G272" s="302">
        <v>0.3398835681353658</v>
      </c>
      <c r="H272" s="302">
        <v>0.77228781220054143</v>
      </c>
      <c r="I272" s="302">
        <v>8.7764461743367411E-2</v>
      </c>
      <c r="J272" s="302">
        <f t="shared" si="122"/>
        <v>1.1999358420792747</v>
      </c>
      <c r="K272" s="303"/>
      <c r="L272" s="302">
        <v>0.37492358980548329</v>
      </c>
      <c r="M272" s="302">
        <v>0.44785932810665352</v>
      </c>
      <c r="N272" s="302">
        <v>0.18418379698430126</v>
      </c>
      <c r="O272" s="302">
        <f t="shared" si="121"/>
        <v>1.0069667148964381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18.460271635910015</v>
      </c>
      <c r="C274" s="311">
        <f t="shared" ref="C274:E274" si="123">SUM(C264:C272)</f>
        <v>7.6827655615268426</v>
      </c>
      <c r="D274" s="311">
        <f t="shared" si="123"/>
        <v>4.4709628025631654</v>
      </c>
      <c r="E274" s="311">
        <f t="shared" si="123"/>
        <v>30.614000000000026</v>
      </c>
      <c r="F274" s="311"/>
      <c r="G274" s="311">
        <f t="shared" ref="G274:J274" si="124">SUM(G264:G272)</f>
        <v>20.469620323396427</v>
      </c>
      <c r="H274" s="311">
        <f t="shared" si="124"/>
        <v>10.246666069849258</v>
      </c>
      <c r="I274" s="311">
        <f t="shared" si="124"/>
        <v>3.7097136067542205</v>
      </c>
      <c r="J274" s="311">
        <f t="shared" si="124"/>
        <v>34.42599999999991</v>
      </c>
      <c r="K274" s="311"/>
      <c r="L274" s="311">
        <f t="shared" ref="L274:O274" si="125">SUM(L264:L272)</f>
        <v>24.300376137966659</v>
      </c>
      <c r="M274" s="311">
        <f t="shared" si="125"/>
        <v>10.524156472558229</v>
      </c>
      <c r="N274" s="311">
        <f t="shared" si="125"/>
        <v>4.4914673894750683</v>
      </c>
      <c r="O274" s="311">
        <f t="shared" si="125"/>
        <v>39.315999999999953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14.283361998108393</v>
      </c>
      <c r="C281" s="302">
        <v>3.1075237020935709</v>
      </c>
      <c r="D281" s="302">
        <v>3.9212426219904688</v>
      </c>
      <c r="E281" s="302">
        <f>SUM(B281:D281)</f>
        <v>21.312128322192432</v>
      </c>
      <c r="F281" s="303"/>
      <c r="G281" s="302">
        <v>15.805374361175597</v>
      </c>
      <c r="H281" s="302">
        <v>3.7870507087516252</v>
      </c>
      <c r="I281" s="302">
        <v>4.0151184644222067</v>
      </c>
      <c r="J281" s="302">
        <f>SUM(G281:I281)</f>
        <v>23.607543534349432</v>
      </c>
      <c r="K281" s="303"/>
      <c r="L281" s="302">
        <v>14.779912518073594</v>
      </c>
      <c r="M281" s="302">
        <v>5.0348910715903825</v>
      </c>
      <c r="N281" s="302">
        <v>5.3847355915549029</v>
      </c>
      <c r="O281" s="302">
        <f>SUM(L281:N281)</f>
        <v>25.199539181218881</v>
      </c>
    </row>
    <row r="282" spans="1:15" s="236" customFormat="1" x14ac:dyDescent="0.2">
      <c r="A282" s="237" t="str">
        <f>name!E$5</f>
        <v>Professional occupations</v>
      </c>
      <c r="B282" s="302">
        <v>36.576839090293142</v>
      </c>
      <c r="C282" s="302">
        <v>5.8014203102716566</v>
      </c>
      <c r="D282" s="302">
        <v>12.604556463111381</v>
      </c>
      <c r="E282" s="302">
        <f t="shared" ref="E282:E289" si="126">SUM(B282:D282)</f>
        <v>54.98281586367618</v>
      </c>
      <c r="F282" s="303"/>
      <c r="G282" s="302">
        <v>47.193934532305505</v>
      </c>
      <c r="H282" s="302">
        <v>6.9782604147191805</v>
      </c>
      <c r="I282" s="302">
        <v>10.757532530576889</v>
      </c>
      <c r="J282" s="302">
        <f t="shared" ref="J282:J284" si="127">SUM(G282:I282)</f>
        <v>64.929727477601574</v>
      </c>
      <c r="K282" s="303"/>
      <c r="L282" s="302">
        <v>59.940429707116735</v>
      </c>
      <c r="M282" s="302">
        <v>9.5750334414211942</v>
      </c>
      <c r="N282" s="302">
        <v>12.404337832300767</v>
      </c>
      <c r="O282" s="302">
        <f t="shared" ref="O282:O289" si="128">SUM(L282:N282)</f>
        <v>81.919800980838701</v>
      </c>
    </row>
    <row r="283" spans="1:15" s="236" customFormat="1" x14ac:dyDescent="0.2">
      <c r="A283" s="237" t="str">
        <f>name!E$6</f>
        <v>Associate professional occupations</v>
      </c>
      <c r="B283" s="302">
        <v>17.723313835005502</v>
      </c>
      <c r="C283" s="302">
        <v>4.4417517828814308</v>
      </c>
      <c r="D283" s="302">
        <v>4.6893348234592143</v>
      </c>
      <c r="E283" s="302">
        <f t="shared" si="126"/>
        <v>26.854400441346144</v>
      </c>
      <c r="F283" s="303"/>
      <c r="G283" s="302">
        <v>20.693569440071585</v>
      </c>
      <c r="H283" s="302">
        <v>4.523393538481395</v>
      </c>
      <c r="I283" s="302">
        <v>4.0056834159586971</v>
      </c>
      <c r="J283" s="302">
        <f t="shared" si="127"/>
        <v>29.222646394511674</v>
      </c>
      <c r="K283" s="303"/>
      <c r="L283" s="302">
        <v>23.129351521403652</v>
      </c>
      <c r="M283" s="302">
        <v>5.3813617867626169</v>
      </c>
      <c r="N283" s="302">
        <v>5.0172907381239016</v>
      </c>
      <c r="O283" s="302">
        <f t="shared" si="128"/>
        <v>33.528004046290171</v>
      </c>
    </row>
    <row r="284" spans="1:15" s="236" customFormat="1" x14ac:dyDescent="0.2">
      <c r="A284" s="237" t="str">
        <f>name!E$7</f>
        <v>Administrative and secretarial occupations</v>
      </c>
      <c r="B284" s="302">
        <v>11.074156935537969</v>
      </c>
      <c r="C284" s="302">
        <v>10.935058396329257</v>
      </c>
      <c r="D284" s="302">
        <v>2.3370597914850042</v>
      </c>
      <c r="E284" s="302">
        <f t="shared" si="126"/>
        <v>24.346275123352228</v>
      </c>
      <c r="F284" s="303"/>
      <c r="G284" s="302">
        <v>10.88833959310476</v>
      </c>
      <c r="H284" s="302">
        <v>7.8290462188240646</v>
      </c>
      <c r="I284" s="302">
        <v>1.823465119981343</v>
      </c>
      <c r="J284" s="302">
        <f t="shared" si="127"/>
        <v>20.540850931910168</v>
      </c>
      <c r="K284" s="303"/>
      <c r="L284" s="302">
        <v>8.8406080776691205</v>
      </c>
      <c r="M284" s="302">
        <v>7.1143138197187339</v>
      </c>
      <c r="N284" s="302">
        <v>1.7952305927908934</v>
      </c>
      <c r="O284" s="302">
        <f t="shared" si="128"/>
        <v>17.750152490178749</v>
      </c>
    </row>
    <row r="285" spans="1:15" s="236" customFormat="1" x14ac:dyDescent="0.2">
      <c r="A285" s="237" t="str">
        <f>name!E$8</f>
        <v>Skilled trades occupations</v>
      </c>
      <c r="B285" s="302">
        <v>2.8556460514398836</v>
      </c>
      <c r="C285" s="302">
        <v>0.69951159475828117</v>
      </c>
      <c r="D285" s="302">
        <v>0.70897700131377384</v>
      </c>
      <c r="E285" s="302">
        <f t="shared" si="126"/>
        <v>4.2641346475119386</v>
      </c>
      <c r="F285" s="303"/>
      <c r="G285" s="302">
        <v>2.2761528875783346</v>
      </c>
      <c r="H285" s="302">
        <v>0.43034558398307982</v>
      </c>
      <c r="I285" s="302">
        <v>0.54222168309294305</v>
      </c>
      <c r="J285" s="302">
        <f>SUM(G285:I285)</f>
        <v>3.2487201546543574</v>
      </c>
      <c r="K285" s="303"/>
      <c r="L285" s="302">
        <v>2.1500930754324488</v>
      </c>
      <c r="M285" s="302">
        <v>0.62626156463717741</v>
      </c>
      <c r="N285" s="302">
        <v>0.85309896932997953</v>
      </c>
      <c r="O285" s="302">
        <f t="shared" si="128"/>
        <v>3.6294536093996057</v>
      </c>
    </row>
    <row r="286" spans="1:15" s="236" customFormat="1" x14ac:dyDescent="0.2">
      <c r="A286" s="237" t="str">
        <f>name!E$9</f>
        <v>Caring, leisure and other service occupations</v>
      </c>
      <c r="B286" s="302">
        <v>1.3342365410021011</v>
      </c>
      <c r="C286" s="302">
        <v>0.56422373598799369</v>
      </c>
      <c r="D286" s="302">
        <v>0.84484760990843577</v>
      </c>
      <c r="E286" s="302">
        <f t="shared" si="126"/>
        <v>2.7433078868985308</v>
      </c>
      <c r="F286" s="303"/>
      <c r="G286" s="302">
        <v>2.4650907289325334</v>
      </c>
      <c r="H286" s="302">
        <v>1.1016200663658759</v>
      </c>
      <c r="I286" s="302">
        <v>1.2502948615112479</v>
      </c>
      <c r="J286" s="302">
        <f t="shared" ref="J286:J289" si="129">SUM(G286:I286)</f>
        <v>4.8170056568096573</v>
      </c>
      <c r="K286" s="303"/>
      <c r="L286" s="302">
        <v>3.2941495498863129</v>
      </c>
      <c r="M286" s="302">
        <v>1.4903927617685377</v>
      </c>
      <c r="N286" s="302">
        <v>1.9173440894175633</v>
      </c>
      <c r="O286" s="302">
        <f t="shared" si="128"/>
        <v>6.7018864010724135</v>
      </c>
    </row>
    <row r="287" spans="1:15" s="236" customFormat="1" x14ac:dyDescent="0.2">
      <c r="A287" s="237" t="str">
        <f>name!E$10</f>
        <v>Sales and customer service occupations</v>
      </c>
      <c r="B287" s="302">
        <v>2.5011878929346154</v>
      </c>
      <c r="C287" s="302">
        <v>1.6387213025894551</v>
      </c>
      <c r="D287" s="302">
        <v>0.80025174708754587</v>
      </c>
      <c r="E287" s="302">
        <f t="shared" si="126"/>
        <v>4.9401609426116169</v>
      </c>
      <c r="F287" s="303"/>
      <c r="G287" s="302">
        <v>2.3577556748134949</v>
      </c>
      <c r="H287" s="302">
        <v>1.275550621478444</v>
      </c>
      <c r="I287" s="302">
        <v>0.49574815969980734</v>
      </c>
      <c r="J287" s="302">
        <f t="shared" si="129"/>
        <v>4.1290544559917457</v>
      </c>
      <c r="K287" s="303"/>
      <c r="L287" s="302">
        <v>2.4175557539743369</v>
      </c>
      <c r="M287" s="302">
        <v>1.4790041516546517</v>
      </c>
      <c r="N287" s="302">
        <v>0.47876761448139143</v>
      </c>
      <c r="O287" s="302">
        <f t="shared" si="128"/>
        <v>4.3753275201103801</v>
      </c>
    </row>
    <row r="288" spans="1:15" s="236" customFormat="1" x14ac:dyDescent="0.2">
      <c r="A288" s="237" t="str">
        <f>name!E$11</f>
        <v>Process, plant and machine operatives</v>
      </c>
      <c r="B288" s="302">
        <v>0.77935012574925466</v>
      </c>
      <c r="C288" s="302">
        <v>0.57983858244337372</v>
      </c>
      <c r="D288" s="302">
        <v>0.21469916900657654</v>
      </c>
      <c r="E288" s="302">
        <f t="shared" si="126"/>
        <v>1.5738878771992049</v>
      </c>
      <c r="F288" s="303"/>
      <c r="G288" s="302">
        <v>0.57692437847526978</v>
      </c>
      <c r="H288" s="302">
        <v>0.48953769014245457</v>
      </c>
      <c r="I288" s="302">
        <v>0.19678386364605019</v>
      </c>
      <c r="J288" s="302">
        <f t="shared" si="129"/>
        <v>1.2632459322637746</v>
      </c>
      <c r="K288" s="303"/>
      <c r="L288" s="302">
        <v>0.4745474020535751</v>
      </c>
      <c r="M288" s="302">
        <v>0.70250373097156271</v>
      </c>
      <c r="N288" s="302">
        <v>0.25131409761644874</v>
      </c>
      <c r="O288" s="302">
        <f t="shared" si="128"/>
        <v>1.4283652306415866</v>
      </c>
    </row>
    <row r="289" spans="1:15" s="236" customFormat="1" x14ac:dyDescent="0.2">
      <c r="A289" s="237" t="str">
        <f>name!E$12</f>
        <v>Elementary occupations</v>
      </c>
      <c r="B289" s="302">
        <v>1.7645392568993157</v>
      </c>
      <c r="C289" s="302">
        <v>1.460890088563215</v>
      </c>
      <c r="D289" s="302">
        <v>0.35945954974920347</v>
      </c>
      <c r="E289" s="302">
        <f t="shared" si="126"/>
        <v>3.5848888952117344</v>
      </c>
      <c r="F289" s="303"/>
      <c r="G289" s="302">
        <v>1.5030934072358737</v>
      </c>
      <c r="H289" s="302">
        <v>1.1502389525651475</v>
      </c>
      <c r="I289" s="302">
        <v>0.24587310210660537</v>
      </c>
      <c r="J289" s="302">
        <f t="shared" si="129"/>
        <v>2.8992054619076266</v>
      </c>
      <c r="K289" s="303"/>
      <c r="L289" s="302">
        <v>1.3754233027762759</v>
      </c>
      <c r="M289" s="302">
        <v>1.3280880038761635</v>
      </c>
      <c r="N289" s="302">
        <v>0.33095923359689661</v>
      </c>
      <c r="O289" s="302">
        <f t="shared" si="128"/>
        <v>3.0344705402493357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88.89263172697018</v>
      </c>
      <c r="C291" s="311">
        <f t="shared" ref="C291:E291" si="130">SUM(C281:C289)</f>
        <v>29.228939495918233</v>
      </c>
      <c r="D291" s="311">
        <f t="shared" si="130"/>
        <v>26.480428777111602</v>
      </c>
      <c r="E291" s="311">
        <f t="shared" si="130"/>
        <v>144.60200000000003</v>
      </c>
      <c r="F291" s="311"/>
      <c r="G291" s="311">
        <f t="shared" ref="G291:J291" si="131">SUM(G281:G289)</f>
        <v>103.76023500369296</v>
      </c>
      <c r="H291" s="311">
        <f t="shared" si="131"/>
        <v>27.565043795311265</v>
      </c>
      <c r="I291" s="311">
        <f t="shared" si="131"/>
        <v>23.332721200995788</v>
      </c>
      <c r="J291" s="311">
        <f t="shared" si="131"/>
        <v>154.65800000000002</v>
      </c>
      <c r="K291" s="311"/>
      <c r="L291" s="311">
        <f t="shared" ref="L291:O291" si="132">SUM(L281:L289)</f>
        <v>116.40207090838605</v>
      </c>
      <c r="M291" s="311">
        <f t="shared" si="132"/>
        <v>32.731850332401024</v>
      </c>
      <c r="N291" s="311">
        <f t="shared" si="132"/>
        <v>28.433078759212744</v>
      </c>
      <c r="O291" s="311">
        <f t="shared" si="132"/>
        <v>177.56699999999984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12.199291335338708</v>
      </c>
      <c r="C298" s="302">
        <v>1.7926808919524824</v>
      </c>
      <c r="D298" s="302">
        <v>3.6718883624739869</v>
      </c>
      <c r="E298" s="302">
        <f>SUM(B298:D298)</f>
        <v>17.663860589765179</v>
      </c>
      <c r="F298" s="303"/>
      <c r="G298" s="302">
        <v>11.735092055294146</v>
      </c>
      <c r="H298" s="302">
        <v>2.8156968983957595</v>
      </c>
      <c r="I298" s="302">
        <v>4.2424860509247431</v>
      </c>
      <c r="J298" s="302">
        <f>SUM(G298:I298)</f>
        <v>18.79327500461465</v>
      </c>
      <c r="K298" s="303"/>
      <c r="L298" s="302">
        <v>12.249006065027238</v>
      </c>
      <c r="M298" s="302">
        <v>3.0665755604495653</v>
      </c>
      <c r="N298" s="302">
        <v>5.1192025729025188</v>
      </c>
      <c r="O298" s="302">
        <f>SUM(L298:N298)</f>
        <v>20.434784198379322</v>
      </c>
    </row>
    <row r="299" spans="1:15" s="236" customFormat="1" x14ac:dyDescent="0.2">
      <c r="A299" s="237" t="str">
        <f>name!E$5</f>
        <v>Professional occupations</v>
      </c>
      <c r="B299" s="302">
        <v>12.029973244709923</v>
      </c>
      <c r="C299" s="302">
        <v>1.9395140812222462</v>
      </c>
      <c r="D299" s="302">
        <v>2.7238598655340831</v>
      </c>
      <c r="E299" s="302">
        <f t="shared" ref="E299:E306" si="133">SUM(B299:D299)</f>
        <v>16.693347191466252</v>
      </c>
      <c r="F299" s="303"/>
      <c r="G299" s="302">
        <v>13.183562792362634</v>
      </c>
      <c r="H299" s="302">
        <v>3.2332124796608097</v>
      </c>
      <c r="I299" s="302">
        <v>2.7673257795257906</v>
      </c>
      <c r="J299" s="302">
        <f t="shared" ref="J299:J301" si="134">SUM(G299:I299)</f>
        <v>19.184101051549234</v>
      </c>
      <c r="K299" s="303"/>
      <c r="L299" s="302">
        <v>17.891839059895212</v>
      </c>
      <c r="M299" s="302">
        <v>5.0938077784997109</v>
      </c>
      <c r="N299" s="302">
        <v>2.6531690900922289</v>
      </c>
      <c r="O299" s="302">
        <f t="shared" ref="O299:O306" si="135">SUM(L299:N299)</f>
        <v>25.638815928487148</v>
      </c>
    </row>
    <row r="300" spans="1:15" s="236" customFormat="1" x14ac:dyDescent="0.2">
      <c r="A300" s="237" t="str">
        <f>name!E$6</f>
        <v>Associate professional occupations</v>
      </c>
      <c r="B300" s="302">
        <v>14.880995172546609</v>
      </c>
      <c r="C300" s="302">
        <v>2.8400387951447423</v>
      </c>
      <c r="D300" s="302">
        <v>6.163888183079175</v>
      </c>
      <c r="E300" s="302">
        <f t="shared" si="133"/>
        <v>23.884922150770528</v>
      </c>
      <c r="F300" s="303"/>
      <c r="G300" s="302">
        <v>14.680580218470835</v>
      </c>
      <c r="H300" s="302">
        <v>3.7472740439267338</v>
      </c>
      <c r="I300" s="302">
        <v>6.3003189359817133</v>
      </c>
      <c r="J300" s="302">
        <f t="shared" si="134"/>
        <v>24.728173198379285</v>
      </c>
      <c r="K300" s="303"/>
      <c r="L300" s="302">
        <v>15.886114215917143</v>
      </c>
      <c r="M300" s="302">
        <v>4.8818581294695544</v>
      </c>
      <c r="N300" s="302">
        <v>6.4320802016760714</v>
      </c>
      <c r="O300" s="302">
        <f t="shared" si="135"/>
        <v>27.200052547062768</v>
      </c>
    </row>
    <row r="301" spans="1:15" s="236" customFormat="1" x14ac:dyDescent="0.2">
      <c r="A301" s="237" t="str">
        <f>name!E$7</f>
        <v>Administrative and secretarial occupations</v>
      </c>
      <c r="B301" s="302">
        <v>9.9119369091044636</v>
      </c>
      <c r="C301" s="302">
        <v>5.0889529697140805</v>
      </c>
      <c r="D301" s="302">
        <v>1.7384503981446549</v>
      </c>
      <c r="E301" s="302">
        <f t="shared" si="133"/>
        <v>16.739340276963198</v>
      </c>
      <c r="F301" s="303"/>
      <c r="G301" s="302">
        <v>8.6890037067626551</v>
      </c>
      <c r="H301" s="302">
        <v>5.5807253242208219</v>
      </c>
      <c r="I301" s="302">
        <v>1.6569349076079249</v>
      </c>
      <c r="J301" s="302">
        <f t="shared" si="134"/>
        <v>15.926663938591402</v>
      </c>
      <c r="K301" s="303"/>
      <c r="L301" s="302">
        <v>10.293889179838322</v>
      </c>
      <c r="M301" s="302">
        <v>6.1587111334240117</v>
      </c>
      <c r="N301" s="302">
        <v>2.1384198167932986</v>
      </c>
      <c r="O301" s="302">
        <f t="shared" si="135"/>
        <v>18.591020130055632</v>
      </c>
    </row>
    <row r="302" spans="1:15" s="236" customFormat="1" x14ac:dyDescent="0.2">
      <c r="A302" s="237" t="str">
        <f>name!E$8</f>
        <v>Skilled trades occupations</v>
      </c>
      <c r="B302" s="302">
        <v>3.8156712685523897</v>
      </c>
      <c r="C302" s="302">
        <v>0.88921564590117941</v>
      </c>
      <c r="D302" s="302">
        <v>1.8824976949627621</v>
      </c>
      <c r="E302" s="302">
        <f t="shared" si="133"/>
        <v>6.5873846094163309</v>
      </c>
      <c r="F302" s="303"/>
      <c r="G302" s="302">
        <v>2.6180159119719733</v>
      </c>
      <c r="H302" s="302">
        <v>0.71729904885565476</v>
      </c>
      <c r="I302" s="302">
        <v>1.6116837501457215</v>
      </c>
      <c r="J302" s="302">
        <f>SUM(G302:I302)</f>
        <v>4.9469987109733493</v>
      </c>
      <c r="K302" s="303"/>
      <c r="L302" s="302">
        <v>2.4810206210105408</v>
      </c>
      <c r="M302" s="302">
        <v>1.3185806078945033</v>
      </c>
      <c r="N302" s="302">
        <v>2.0103216527419212</v>
      </c>
      <c r="O302" s="302">
        <f t="shared" si="135"/>
        <v>5.8099228816469655</v>
      </c>
    </row>
    <row r="303" spans="1:15" s="236" customFormat="1" x14ac:dyDescent="0.2">
      <c r="A303" s="237" t="str">
        <f>name!E$9</f>
        <v>Caring, leisure and other service occupations</v>
      </c>
      <c r="B303" s="302">
        <v>4.9631305296453867</v>
      </c>
      <c r="C303" s="302">
        <v>3.9762402008781437</v>
      </c>
      <c r="D303" s="302">
        <v>2.1257783742624627</v>
      </c>
      <c r="E303" s="302">
        <f t="shared" si="133"/>
        <v>11.065149104785993</v>
      </c>
      <c r="F303" s="303"/>
      <c r="G303" s="302">
        <v>4.3338073371663706</v>
      </c>
      <c r="H303" s="302">
        <v>4.565178056613286</v>
      </c>
      <c r="I303" s="302">
        <v>2.76679512776693</v>
      </c>
      <c r="J303" s="302">
        <f t="shared" ref="J303:J306" si="136">SUM(G303:I303)</f>
        <v>11.665780521546587</v>
      </c>
      <c r="K303" s="303"/>
      <c r="L303" s="302">
        <v>5.4362396561763955</v>
      </c>
      <c r="M303" s="302">
        <v>5.1537595119832247</v>
      </c>
      <c r="N303" s="302">
        <v>3.291093560537091</v>
      </c>
      <c r="O303" s="302">
        <f t="shared" si="135"/>
        <v>13.881092728696711</v>
      </c>
    </row>
    <row r="304" spans="1:15" s="236" customFormat="1" x14ac:dyDescent="0.2">
      <c r="A304" s="237" t="str">
        <f>name!E$10</f>
        <v>Sales and customer service occupations</v>
      </c>
      <c r="B304" s="302">
        <v>5.4612679414043495</v>
      </c>
      <c r="C304" s="302">
        <v>2.3932973372854214</v>
      </c>
      <c r="D304" s="302">
        <v>1.1186887235852716</v>
      </c>
      <c r="E304" s="302">
        <f t="shared" si="133"/>
        <v>8.9732540022750431</v>
      </c>
      <c r="F304" s="303"/>
      <c r="G304" s="302">
        <v>4.59774561888013</v>
      </c>
      <c r="H304" s="302">
        <v>2.7971467841716016</v>
      </c>
      <c r="I304" s="302">
        <v>0.92534344709950722</v>
      </c>
      <c r="J304" s="302">
        <f t="shared" si="136"/>
        <v>8.3202358501512386</v>
      </c>
      <c r="K304" s="303"/>
      <c r="L304" s="302">
        <v>5.7179923372929666</v>
      </c>
      <c r="M304" s="302">
        <v>3.8754900976029898</v>
      </c>
      <c r="N304" s="302">
        <v>1.0238022524642518</v>
      </c>
      <c r="O304" s="302">
        <f t="shared" si="135"/>
        <v>10.617284687360209</v>
      </c>
    </row>
    <row r="305" spans="1:15" s="236" customFormat="1" x14ac:dyDescent="0.2">
      <c r="A305" s="237" t="str">
        <f>name!E$11</f>
        <v>Process, plant and machine operatives</v>
      </c>
      <c r="B305" s="302">
        <v>3.646121682464444</v>
      </c>
      <c r="C305" s="302">
        <v>2.1496570025446498</v>
      </c>
      <c r="D305" s="302">
        <v>0.32282162714749979</v>
      </c>
      <c r="E305" s="302">
        <f t="shared" si="133"/>
        <v>6.1186003121565928</v>
      </c>
      <c r="F305" s="303"/>
      <c r="G305" s="302">
        <v>2.8346991476178571</v>
      </c>
      <c r="H305" s="302">
        <v>2.6990064219190479</v>
      </c>
      <c r="I305" s="302">
        <v>0.38580186840096042</v>
      </c>
      <c r="J305" s="302">
        <f t="shared" si="136"/>
        <v>5.9195074379378658</v>
      </c>
      <c r="K305" s="303"/>
      <c r="L305" s="302">
        <v>2.5175944934247587</v>
      </c>
      <c r="M305" s="302">
        <v>3.3270823536383607</v>
      </c>
      <c r="N305" s="302">
        <v>0.44425814141237474</v>
      </c>
      <c r="O305" s="302">
        <f t="shared" si="135"/>
        <v>6.2889349884754946</v>
      </c>
    </row>
    <row r="306" spans="1:15" s="236" customFormat="1" x14ac:dyDescent="0.2">
      <c r="A306" s="237" t="str">
        <f>name!E$12</f>
        <v>Elementary occupations</v>
      </c>
      <c r="B306" s="302">
        <v>17.685590491480916</v>
      </c>
      <c r="C306" s="302">
        <v>25.081994852580163</v>
      </c>
      <c r="D306" s="302">
        <v>3.0855564183396158</v>
      </c>
      <c r="E306" s="302">
        <f t="shared" si="133"/>
        <v>45.853141762400689</v>
      </c>
      <c r="F306" s="303"/>
      <c r="G306" s="302">
        <v>13.556735795896017</v>
      </c>
      <c r="H306" s="302">
        <v>23.000648165223851</v>
      </c>
      <c r="I306" s="302">
        <v>2.6548803251365376</v>
      </c>
      <c r="J306" s="302">
        <f t="shared" si="136"/>
        <v>39.212264286256406</v>
      </c>
      <c r="K306" s="303"/>
      <c r="L306" s="302">
        <v>16.042791696220792</v>
      </c>
      <c r="M306" s="302">
        <v>21.460395549633905</v>
      </c>
      <c r="N306" s="302">
        <v>3.2949046639810411</v>
      </c>
      <c r="O306" s="302">
        <f t="shared" si="135"/>
        <v>40.79809190983574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84.593978575247206</v>
      </c>
      <c r="C308" s="311">
        <f t="shared" ref="C308:E308" si="137">SUM(C298:C306)</f>
        <v>46.151591777223111</v>
      </c>
      <c r="D308" s="311">
        <f t="shared" si="137"/>
        <v>22.833429647529513</v>
      </c>
      <c r="E308" s="311">
        <f t="shared" si="137"/>
        <v>153.57899999999981</v>
      </c>
      <c r="F308" s="311"/>
      <c r="G308" s="311">
        <f t="shared" ref="G308:J308" si="138">SUM(G298:G306)</f>
        <v>76.229242584422622</v>
      </c>
      <c r="H308" s="311">
        <f t="shared" si="138"/>
        <v>49.156187222987569</v>
      </c>
      <c r="I308" s="311">
        <f t="shared" si="138"/>
        <v>23.31157019258983</v>
      </c>
      <c r="J308" s="311">
        <f t="shared" si="138"/>
        <v>148.69700000000003</v>
      </c>
      <c r="K308" s="311"/>
      <c r="L308" s="311">
        <f t="shared" ref="L308:O308" si="139">SUM(L298:L306)</f>
        <v>88.516487324803364</v>
      </c>
      <c r="M308" s="311">
        <f t="shared" si="139"/>
        <v>54.336260722595824</v>
      </c>
      <c r="N308" s="311">
        <f t="shared" si="139"/>
        <v>26.407251952600799</v>
      </c>
      <c r="O308" s="311">
        <f t="shared" si="139"/>
        <v>169.26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4.878327194145883</v>
      </c>
      <c r="C315" s="302">
        <v>1.086745318415441</v>
      </c>
      <c r="D315" s="302">
        <v>0.58067581478006569</v>
      </c>
      <c r="E315" s="302">
        <f>SUM(B315:D315)</f>
        <v>6.5457483273413901</v>
      </c>
      <c r="F315" s="303"/>
      <c r="G315" s="302">
        <v>4.993910654177582</v>
      </c>
      <c r="H315" s="302">
        <v>1.4656825751444822</v>
      </c>
      <c r="I315" s="302">
        <v>0.55586250333479481</v>
      </c>
      <c r="J315" s="302">
        <f>SUM(G315:I315)</f>
        <v>7.015455732656859</v>
      </c>
      <c r="K315" s="303"/>
      <c r="L315" s="302">
        <v>4.9588478984737749</v>
      </c>
      <c r="M315" s="302">
        <v>1.7974065126841943</v>
      </c>
      <c r="N315" s="302">
        <v>0.58127132943180071</v>
      </c>
      <c r="O315" s="302">
        <f>SUM(L315:N315)</f>
        <v>7.3375257405897703</v>
      </c>
    </row>
    <row r="316" spans="1:15" s="236" customFormat="1" x14ac:dyDescent="0.2">
      <c r="A316" s="237" t="str">
        <f>name!E$5</f>
        <v>Professional occupations</v>
      </c>
      <c r="B316" s="302">
        <v>8.8317324216374153</v>
      </c>
      <c r="C316" s="302">
        <v>2.9647075514867689</v>
      </c>
      <c r="D316" s="302">
        <v>1.16000735501287</v>
      </c>
      <c r="E316" s="302">
        <f t="shared" ref="E316:E323" si="140">SUM(B316:D316)</f>
        <v>12.956447328137052</v>
      </c>
      <c r="F316" s="303"/>
      <c r="G316" s="302">
        <v>10.516245108911104</v>
      </c>
      <c r="H316" s="302">
        <v>3.7920477121144187</v>
      </c>
      <c r="I316" s="302">
        <v>1.1420143751530969</v>
      </c>
      <c r="J316" s="302">
        <f t="shared" ref="J316:J318" si="141">SUM(G316:I316)</f>
        <v>15.45030719617862</v>
      </c>
      <c r="K316" s="303"/>
      <c r="L316" s="302">
        <v>13.159989699159949</v>
      </c>
      <c r="M316" s="302">
        <v>4.8611384937502082</v>
      </c>
      <c r="N316" s="302">
        <v>0.85559226369861219</v>
      </c>
      <c r="O316" s="302">
        <f t="shared" ref="O316:O323" si="142">SUM(L316:N316)</f>
        <v>18.876720456608769</v>
      </c>
    </row>
    <row r="317" spans="1:15" s="236" customFormat="1" x14ac:dyDescent="0.2">
      <c r="A317" s="237" t="str">
        <f>name!E$6</f>
        <v>Associate professional occupations</v>
      </c>
      <c r="B317" s="302">
        <v>21.32483224941673</v>
      </c>
      <c r="C317" s="302">
        <v>3.7453793351789875</v>
      </c>
      <c r="D317" s="302">
        <v>0.81311618936157881</v>
      </c>
      <c r="E317" s="302">
        <f t="shared" si="140"/>
        <v>25.883327773957298</v>
      </c>
      <c r="F317" s="303"/>
      <c r="G317" s="302">
        <v>21.932830893985368</v>
      </c>
      <c r="H317" s="302">
        <v>3.8707384064552781</v>
      </c>
      <c r="I317" s="302">
        <v>0.64545700571419196</v>
      </c>
      <c r="J317" s="302">
        <f t="shared" si="141"/>
        <v>26.449026306154838</v>
      </c>
      <c r="K317" s="303"/>
      <c r="L317" s="302">
        <v>22.364144028977936</v>
      </c>
      <c r="M317" s="302">
        <v>4.4529523333114387</v>
      </c>
      <c r="N317" s="302">
        <v>0.62131442724441699</v>
      </c>
      <c r="O317" s="302">
        <f t="shared" si="142"/>
        <v>27.438410789533794</v>
      </c>
    </row>
    <row r="318" spans="1:15" s="236" customFormat="1" x14ac:dyDescent="0.2">
      <c r="A318" s="237" t="str">
        <f>name!E$7</f>
        <v>Administrative and secretarial occupations</v>
      </c>
      <c r="B318" s="302">
        <v>9.686467181131059</v>
      </c>
      <c r="C318" s="302">
        <v>10.546625442609136</v>
      </c>
      <c r="D318" s="302">
        <v>0.2479646282345731</v>
      </c>
      <c r="E318" s="302">
        <f t="shared" si="140"/>
        <v>20.481057251974768</v>
      </c>
      <c r="F318" s="303"/>
      <c r="G318" s="302">
        <v>8.3587963352846248</v>
      </c>
      <c r="H318" s="302">
        <v>9.5465419620312808</v>
      </c>
      <c r="I318" s="302">
        <v>0.20601767593687287</v>
      </c>
      <c r="J318" s="302">
        <f t="shared" si="141"/>
        <v>18.111355973252781</v>
      </c>
      <c r="K318" s="303"/>
      <c r="L318" s="302">
        <v>6.4601616499481773</v>
      </c>
      <c r="M318" s="302">
        <v>9.3900126552692083</v>
      </c>
      <c r="N318" s="302">
        <v>0.11998577010173567</v>
      </c>
      <c r="O318" s="302">
        <f t="shared" si="142"/>
        <v>15.970160075319122</v>
      </c>
    </row>
    <row r="319" spans="1:15" s="236" customFormat="1" x14ac:dyDescent="0.2">
      <c r="A319" s="237" t="str">
        <f>name!E$8</f>
        <v>Skilled trades occupations</v>
      </c>
      <c r="B319" s="302">
        <v>0.86771509799998381</v>
      </c>
      <c r="C319" s="302">
        <v>0.1131380584048695</v>
      </c>
      <c r="D319" s="302">
        <v>0.41164444894097535</v>
      </c>
      <c r="E319" s="302">
        <f t="shared" si="140"/>
        <v>1.3924976053458287</v>
      </c>
      <c r="F319" s="303"/>
      <c r="G319" s="302">
        <v>0.64557502858060845</v>
      </c>
      <c r="H319" s="302">
        <v>8.595813424221796E-2</v>
      </c>
      <c r="I319" s="302">
        <v>0.20257796711068476</v>
      </c>
      <c r="J319" s="302">
        <f>SUM(G319:I319)</f>
        <v>0.9341111299335112</v>
      </c>
      <c r="K319" s="303"/>
      <c r="L319" s="302">
        <v>0.73980864163722604</v>
      </c>
      <c r="M319" s="302">
        <v>0.19292998529221667</v>
      </c>
      <c r="N319" s="302">
        <v>0.2382835430246911</v>
      </c>
      <c r="O319" s="302">
        <f t="shared" si="142"/>
        <v>1.1710221699541337</v>
      </c>
    </row>
    <row r="320" spans="1:15" s="236" customFormat="1" x14ac:dyDescent="0.2">
      <c r="A320" s="237" t="str">
        <f>name!E$9</f>
        <v>Caring, leisure and other service occupations</v>
      </c>
      <c r="B320" s="302">
        <v>1.627077927935993</v>
      </c>
      <c r="C320" s="302">
        <v>0.71275538111849657</v>
      </c>
      <c r="D320" s="302">
        <v>0.20448522309441969</v>
      </c>
      <c r="E320" s="302">
        <f t="shared" si="140"/>
        <v>2.5443185321489095</v>
      </c>
      <c r="F320" s="303"/>
      <c r="G320" s="302">
        <v>1.4262860777702397</v>
      </c>
      <c r="H320" s="302">
        <v>0.68056409799274342</v>
      </c>
      <c r="I320" s="302">
        <v>0.22969940122477078</v>
      </c>
      <c r="J320" s="302">
        <f t="shared" ref="J320:J323" si="143">SUM(G320:I320)</f>
        <v>2.3365495769877542</v>
      </c>
      <c r="K320" s="303"/>
      <c r="L320" s="302">
        <v>1.6858589343613388</v>
      </c>
      <c r="M320" s="302">
        <v>0.72017505832988515</v>
      </c>
      <c r="N320" s="302">
        <v>0.26438688516238507</v>
      </c>
      <c r="O320" s="302">
        <f t="shared" si="142"/>
        <v>2.6704208778536094</v>
      </c>
    </row>
    <row r="321" spans="1:15" s="236" customFormat="1" x14ac:dyDescent="0.2">
      <c r="A321" s="237" t="str">
        <f>name!E$10</f>
        <v>Sales and customer service occupations</v>
      </c>
      <c r="B321" s="302">
        <v>0.83038248877880794</v>
      </c>
      <c r="C321" s="302">
        <v>0.96932757884354392</v>
      </c>
      <c r="D321" s="302">
        <v>0.14995242759819954</v>
      </c>
      <c r="E321" s="302">
        <f t="shared" si="140"/>
        <v>1.9496624952205515</v>
      </c>
      <c r="F321" s="303"/>
      <c r="G321" s="302">
        <v>0.74182594326721074</v>
      </c>
      <c r="H321" s="302">
        <v>0.96338017934410092</v>
      </c>
      <c r="I321" s="302">
        <v>0.10084332665465405</v>
      </c>
      <c r="J321" s="302">
        <f t="shared" si="143"/>
        <v>1.8060494492659658</v>
      </c>
      <c r="K321" s="303"/>
      <c r="L321" s="302">
        <v>0.75866774797837344</v>
      </c>
      <c r="M321" s="302">
        <v>1.1909645159051976</v>
      </c>
      <c r="N321" s="302">
        <v>9.5246227725045249E-2</v>
      </c>
      <c r="O321" s="302">
        <f t="shared" si="142"/>
        <v>2.0448784916086162</v>
      </c>
    </row>
    <row r="322" spans="1:15" s="236" customFormat="1" x14ac:dyDescent="0.2">
      <c r="A322" s="237" t="str">
        <f>name!E$11</f>
        <v>Process, plant and machine operatives</v>
      </c>
      <c r="B322" s="302">
        <v>0.54399199019451672</v>
      </c>
      <c r="C322" s="302">
        <v>0.3157329560400996</v>
      </c>
      <c r="D322" s="302">
        <v>8.0827107880277527E-2</v>
      </c>
      <c r="E322" s="302">
        <f t="shared" si="140"/>
        <v>0.94055205411489395</v>
      </c>
      <c r="F322" s="303"/>
      <c r="G322" s="302">
        <v>0.38158850283411971</v>
      </c>
      <c r="H322" s="302">
        <v>0.23446180090538907</v>
      </c>
      <c r="I322" s="302">
        <v>8.8404803770600407E-2</v>
      </c>
      <c r="J322" s="302">
        <f t="shared" si="143"/>
        <v>0.7044551075101092</v>
      </c>
      <c r="K322" s="303"/>
      <c r="L322" s="302">
        <v>0.37888442743337203</v>
      </c>
      <c r="M322" s="302">
        <v>0.3329668991168519</v>
      </c>
      <c r="N322" s="302">
        <v>0.23378548061962628</v>
      </c>
      <c r="O322" s="302">
        <f t="shared" si="142"/>
        <v>0.94563680716985021</v>
      </c>
    </row>
    <row r="323" spans="1:15" s="236" customFormat="1" x14ac:dyDescent="0.2">
      <c r="A323" s="237" t="str">
        <f>name!E$12</f>
        <v>Elementary occupations</v>
      </c>
      <c r="B323" s="302">
        <v>1.2820008493256922</v>
      </c>
      <c r="C323" s="302">
        <v>1.8283942912709825</v>
      </c>
      <c r="D323" s="302">
        <v>0.84599349116266365</v>
      </c>
      <c r="E323" s="302">
        <f t="shared" si="140"/>
        <v>3.9563886317593386</v>
      </c>
      <c r="F323" s="303"/>
      <c r="G323" s="302">
        <v>0.95394849529423031</v>
      </c>
      <c r="H323" s="302">
        <v>1.3460047225269951</v>
      </c>
      <c r="I323" s="302">
        <v>0.74273631023847075</v>
      </c>
      <c r="J323" s="302">
        <f t="shared" si="143"/>
        <v>3.0426895280596962</v>
      </c>
      <c r="K323" s="303"/>
      <c r="L323" s="302">
        <v>0.94403942249322792</v>
      </c>
      <c r="M323" s="302">
        <v>1.2021573230600575</v>
      </c>
      <c r="N323" s="302">
        <v>1.2010278458091148</v>
      </c>
      <c r="O323" s="302">
        <f t="shared" si="142"/>
        <v>3.3472245913624006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49.872527400566078</v>
      </c>
      <c r="C325" s="311">
        <f t="shared" ref="C325:E325" si="144">SUM(C315:C323)</f>
        <v>22.282805913368325</v>
      </c>
      <c r="D325" s="311">
        <f t="shared" si="144"/>
        <v>4.4946666860656235</v>
      </c>
      <c r="E325" s="311">
        <f t="shared" si="144"/>
        <v>76.65000000000002</v>
      </c>
      <c r="F325" s="311"/>
      <c r="G325" s="311">
        <f t="shared" ref="G325:J325" si="145">SUM(G315:G323)</f>
        <v>49.95100704010509</v>
      </c>
      <c r="H325" s="311">
        <f t="shared" si="145"/>
        <v>21.985379590756907</v>
      </c>
      <c r="I325" s="311">
        <f t="shared" si="145"/>
        <v>3.9136133691381372</v>
      </c>
      <c r="J325" s="311">
        <f t="shared" si="145"/>
        <v>75.850000000000151</v>
      </c>
      <c r="K325" s="311"/>
      <c r="L325" s="311">
        <f t="shared" ref="L325:O325" si="146">SUM(L315:L323)</f>
        <v>51.450402450463372</v>
      </c>
      <c r="M325" s="311">
        <f t="shared" si="146"/>
        <v>24.140703776719256</v>
      </c>
      <c r="N325" s="311">
        <f t="shared" si="146"/>
        <v>4.2108937728174283</v>
      </c>
      <c r="O325" s="311">
        <f t="shared" si="146"/>
        <v>79.802000000000078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2.9691811984605603</v>
      </c>
      <c r="C332" s="302">
        <v>1.1850685594770374</v>
      </c>
      <c r="D332" s="302">
        <v>1.7046194743182772</v>
      </c>
      <c r="E332" s="302">
        <f>SUM(B332:D332)</f>
        <v>5.8588692322558744</v>
      </c>
      <c r="F332" s="303"/>
      <c r="G332" s="302">
        <v>2.8370095444495762</v>
      </c>
      <c r="H332" s="302">
        <v>1.7270332742723189</v>
      </c>
      <c r="I332" s="302">
        <v>1.9040394140509125</v>
      </c>
      <c r="J332" s="302">
        <f>SUM(G332:I332)</f>
        <v>6.468082232772808</v>
      </c>
      <c r="K332" s="303"/>
      <c r="L332" s="302">
        <v>2.559396449755944</v>
      </c>
      <c r="M332" s="302">
        <v>2.0823829034059842</v>
      </c>
      <c r="N332" s="302">
        <v>2.1553650698991142</v>
      </c>
      <c r="O332" s="302">
        <f>SUM(L332:N332)</f>
        <v>6.7971444230610416</v>
      </c>
    </row>
    <row r="333" spans="1:15" s="236" customFormat="1" x14ac:dyDescent="0.2">
      <c r="A333" s="237" t="str">
        <f>name!E$5</f>
        <v>Professional occupations</v>
      </c>
      <c r="B333" s="302">
        <v>46.934799352700608</v>
      </c>
      <c r="C333" s="302">
        <v>27.161370992215698</v>
      </c>
      <c r="D333" s="302">
        <v>9.0207847165612627</v>
      </c>
      <c r="E333" s="302">
        <f t="shared" ref="E333:E340" si="147">SUM(B333:D333)</f>
        <v>83.116955061477569</v>
      </c>
      <c r="F333" s="303"/>
      <c r="G333" s="302">
        <v>47.629605437480542</v>
      </c>
      <c r="H333" s="302">
        <v>33.107779310351781</v>
      </c>
      <c r="I333" s="302">
        <v>11.435191713946248</v>
      </c>
      <c r="J333" s="302">
        <f t="shared" ref="J333:J335" si="148">SUM(G333:I333)</f>
        <v>92.172576461778576</v>
      </c>
      <c r="K333" s="303"/>
      <c r="L333" s="302">
        <v>49.363235014367568</v>
      </c>
      <c r="M333" s="302">
        <v>37.469063288361909</v>
      </c>
      <c r="N333" s="302">
        <v>11.742459846924914</v>
      </c>
      <c r="O333" s="302">
        <f t="shared" ref="O333:O340" si="149">SUM(L333:N333)</f>
        <v>98.574758149654386</v>
      </c>
    </row>
    <row r="334" spans="1:15" s="236" customFormat="1" x14ac:dyDescent="0.2">
      <c r="A334" s="237" t="str">
        <f>name!E$6</f>
        <v>Associate professional occupations</v>
      </c>
      <c r="B334" s="302">
        <v>5.4822788665212432</v>
      </c>
      <c r="C334" s="302">
        <v>5.3691473037655753</v>
      </c>
      <c r="D334" s="302">
        <v>4.4566162473150035</v>
      </c>
      <c r="E334" s="302">
        <f t="shared" si="147"/>
        <v>15.308042417601822</v>
      </c>
      <c r="F334" s="303"/>
      <c r="G334" s="302">
        <v>5.4954461916299797</v>
      </c>
      <c r="H334" s="302">
        <v>6.399198596713096</v>
      </c>
      <c r="I334" s="302">
        <v>3.9495793103506083</v>
      </c>
      <c r="J334" s="302">
        <f t="shared" si="148"/>
        <v>15.844224098693683</v>
      </c>
      <c r="K334" s="303"/>
      <c r="L334" s="302">
        <v>6.4748302785244407</v>
      </c>
      <c r="M334" s="302">
        <v>8.0113227747903366</v>
      </c>
      <c r="N334" s="302">
        <v>4.1403589523662836</v>
      </c>
      <c r="O334" s="302">
        <f t="shared" si="149"/>
        <v>18.626512005681061</v>
      </c>
    </row>
    <row r="335" spans="1:15" s="236" customFormat="1" x14ac:dyDescent="0.2">
      <c r="A335" s="237" t="str">
        <f>name!E$7</f>
        <v>Administrative and secretarial occupations</v>
      </c>
      <c r="B335" s="302">
        <v>4.2444706007483566</v>
      </c>
      <c r="C335" s="302">
        <v>7.3730676239897255</v>
      </c>
      <c r="D335" s="302">
        <v>0.66505203546441993</v>
      </c>
      <c r="E335" s="302">
        <f t="shared" si="147"/>
        <v>12.282590260202502</v>
      </c>
      <c r="F335" s="303"/>
      <c r="G335" s="302">
        <v>3.4011739023417942</v>
      </c>
      <c r="H335" s="302">
        <v>6.9038781866535279</v>
      </c>
      <c r="I335" s="302">
        <v>0.52376030450607292</v>
      </c>
      <c r="J335" s="302">
        <f t="shared" si="148"/>
        <v>10.828812393501394</v>
      </c>
      <c r="K335" s="303"/>
      <c r="L335" s="302">
        <v>2.2894363063510301</v>
      </c>
      <c r="M335" s="302">
        <v>3.8493747519287407</v>
      </c>
      <c r="N335" s="302">
        <v>0.41430986370962553</v>
      </c>
      <c r="O335" s="302">
        <f t="shared" si="149"/>
        <v>6.5531209219893967</v>
      </c>
    </row>
    <row r="336" spans="1:15" s="236" customFormat="1" x14ac:dyDescent="0.2">
      <c r="A336" s="237" t="str">
        <f>name!E$8</f>
        <v>Skilled trades occupations</v>
      </c>
      <c r="B336" s="302">
        <v>1.5571351606820572</v>
      </c>
      <c r="C336" s="302">
        <v>0.95537432621779983</v>
      </c>
      <c r="D336" s="302">
        <v>0.42774183023505313</v>
      </c>
      <c r="E336" s="302">
        <f t="shared" si="147"/>
        <v>2.9402513171349103</v>
      </c>
      <c r="F336" s="303"/>
      <c r="G336" s="302">
        <v>1.0728771252842031</v>
      </c>
      <c r="H336" s="302">
        <v>0.71355356137080217</v>
      </c>
      <c r="I336" s="302">
        <v>0.38064314591222947</v>
      </c>
      <c r="J336" s="302">
        <f>SUM(G336:I336)</f>
        <v>2.167073832567235</v>
      </c>
      <c r="K336" s="303"/>
      <c r="L336" s="302">
        <v>0.75209456808840991</v>
      </c>
      <c r="M336" s="302">
        <v>0.42996428309499457</v>
      </c>
      <c r="N336" s="302">
        <v>0.35726246449250371</v>
      </c>
      <c r="O336" s="302">
        <f t="shared" si="149"/>
        <v>1.5393213156759082</v>
      </c>
    </row>
    <row r="337" spans="1:15" s="236" customFormat="1" x14ac:dyDescent="0.2">
      <c r="A337" s="237" t="str">
        <f>name!E$9</f>
        <v>Caring, leisure and other service occupations</v>
      </c>
      <c r="B337" s="302">
        <v>16.164334527058458</v>
      </c>
      <c r="C337" s="302">
        <v>19.544750086016183</v>
      </c>
      <c r="D337" s="302">
        <v>1.5168766617278788</v>
      </c>
      <c r="E337" s="302">
        <f t="shared" si="147"/>
        <v>37.225961274802515</v>
      </c>
      <c r="F337" s="303"/>
      <c r="G337" s="302">
        <v>13.527715466413932</v>
      </c>
      <c r="H337" s="302">
        <v>19.658058554852907</v>
      </c>
      <c r="I337" s="302">
        <v>1.3577965429284551</v>
      </c>
      <c r="J337" s="302">
        <f t="shared" ref="J337:J340" si="150">SUM(G337:I337)</f>
        <v>34.543570564195292</v>
      </c>
      <c r="K337" s="303"/>
      <c r="L337" s="302">
        <v>16.043915434416007</v>
      </c>
      <c r="M337" s="302">
        <v>19.110580737780985</v>
      </c>
      <c r="N337" s="302">
        <v>1.5167866053570824</v>
      </c>
      <c r="O337" s="302">
        <f t="shared" si="149"/>
        <v>36.671282777554076</v>
      </c>
    </row>
    <row r="338" spans="1:15" s="236" customFormat="1" x14ac:dyDescent="0.2">
      <c r="A338" s="237" t="str">
        <f>name!E$10</f>
        <v>Sales and customer service occupations</v>
      </c>
      <c r="B338" s="302">
        <v>0.38382551605507781</v>
      </c>
      <c r="C338" s="302">
        <v>0.60348686582003019</v>
      </c>
      <c r="D338" s="302">
        <v>0.29807160956118378</v>
      </c>
      <c r="E338" s="302">
        <f t="shared" si="147"/>
        <v>1.2853839914362917</v>
      </c>
      <c r="F338" s="303"/>
      <c r="G338" s="302">
        <v>0.31369030171559004</v>
      </c>
      <c r="H338" s="302">
        <v>0.58348667969927881</v>
      </c>
      <c r="I338" s="302">
        <v>0.21079597684743595</v>
      </c>
      <c r="J338" s="302">
        <f t="shared" si="150"/>
        <v>1.1079729582623048</v>
      </c>
      <c r="K338" s="303"/>
      <c r="L338" s="302">
        <v>0.34507101971679688</v>
      </c>
      <c r="M338" s="302">
        <v>0.57413204776980864</v>
      </c>
      <c r="N338" s="302">
        <v>0.1989502490872759</v>
      </c>
      <c r="O338" s="302">
        <f t="shared" si="149"/>
        <v>1.1181533165738815</v>
      </c>
    </row>
    <row r="339" spans="1:15" s="236" customFormat="1" x14ac:dyDescent="0.2">
      <c r="A339" s="237" t="str">
        <f>name!E$11</f>
        <v>Process, plant and machine operatives</v>
      </c>
      <c r="B339" s="302">
        <v>0.24074977485400922</v>
      </c>
      <c r="C339" s="302">
        <v>0.44283237233014161</v>
      </c>
      <c r="D339" s="302">
        <v>2.8899198595405897</v>
      </c>
      <c r="E339" s="302">
        <f t="shared" si="147"/>
        <v>3.5735020067247403</v>
      </c>
      <c r="F339" s="303"/>
      <c r="G339" s="302">
        <v>0.15943377626089297</v>
      </c>
      <c r="H339" s="302">
        <v>0.39750503945036292</v>
      </c>
      <c r="I339" s="302">
        <v>3.8112376826557237</v>
      </c>
      <c r="J339" s="302">
        <f t="shared" si="150"/>
        <v>4.3681764983669797</v>
      </c>
      <c r="K339" s="303"/>
      <c r="L339" s="302">
        <v>0.1169891934985912</v>
      </c>
      <c r="M339" s="302">
        <v>0.45312050143931581</v>
      </c>
      <c r="N339" s="302">
        <v>3.8212345778986934</v>
      </c>
      <c r="O339" s="302">
        <f t="shared" si="149"/>
        <v>4.3913442728366006</v>
      </c>
    </row>
    <row r="340" spans="1:15" s="236" customFormat="1" x14ac:dyDescent="0.2">
      <c r="A340" s="237" t="str">
        <f>name!E$12</f>
        <v>Elementary occupations</v>
      </c>
      <c r="B340" s="302">
        <v>0.91336443588075222</v>
      </c>
      <c r="C340" s="302">
        <v>10.543362064965581</v>
      </c>
      <c r="D340" s="302">
        <v>0.36271793751734716</v>
      </c>
      <c r="E340" s="302">
        <f t="shared" si="147"/>
        <v>11.81944443836368</v>
      </c>
      <c r="F340" s="303"/>
      <c r="G340" s="302">
        <v>0.62936317564492295</v>
      </c>
      <c r="H340" s="302">
        <v>8.3599045159896423</v>
      </c>
      <c r="I340" s="302">
        <v>0.19424326822717458</v>
      </c>
      <c r="J340" s="302">
        <f t="shared" si="150"/>
        <v>9.1835109598617386</v>
      </c>
      <c r="K340" s="303"/>
      <c r="L340" s="302">
        <v>0.47975320910152541</v>
      </c>
      <c r="M340" s="302">
        <v>3.582580660056006</v>
      </c>
      <c r="N340" s="302">
        <v>0.48702894781620626</v>
      </c>
      <c r="O340" s="302">
        <f t="shared" si="149"/>
        <v>4.5493628169737379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78.890139432961135</v>
      </c>
      <c r="C342" s="311">
        <f t="shared" ref="C342:E342" si="151">SUM(C332:C340)</f>
        <v>73.178460194797779</v>
      </c>
      <c r="D342" s="311">
        <f t="shared" si="151"/>
        <v>21.342400372241016</v>
      </c>
      <c r="E342" s="311">
        <f t="shared" si="151"/>
        <v>173.41099999999992</v>
      </c>
      <c r="F342" s="311"/>
      <c r="G342" s="311">
        <f t="shared" ref="G342:J342" si="152">SUM(G332:G340)</f>
        <v>75.066314921221448</v>
      </c>
      <c r="H342" s="311">
        <f t="shared" si="152"/>
        <v>77.850397719353722</v>
      </c>
      <c r="I342" s="311">
        <f t="shared" si="152"/>
        <v>23.767287359424859</v>
      </c>
      <c r="J342" s="311">
        <f t="shared" si="152"/>
        <v>176.68400000000003</v>
      </c>
      <c r="K342" s="311"/>
      <c r="L342" s="311">
        <f t="shared" ref="L342:O342" si="153">SUM(L332:L340)</f>
        <v>78.424721473820327</v>
      </c>
      <c r="M342" s="311">
        <f t="shared" si="153"/>
        <v>75.562521948628088</v>
      </c>
      <c r="N342" s="311">
        <f t="shared" si="153"/>
        <v>24.8337565775517</v>
      </c>
      <c r="O342" s="311">
        <f t="shared" si="153"/>
        <v>178.82100000000008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7.7903541404091161</v>
      </c>
      <c r="C349" s="302">
        <v>2.3709441546602559</v>
      </c>
      <c r="D349" s="302">
        <v>1.0057553032114837</v>
      </c>
      <c r="E349" s="302">
        <f>SUM(B349:D349)</f>
        <v>11.167053598280855</v>
      </c>
      <c r="F349" s="303"/>
      <c r="G349" s="302">
        <v>8.342929450793994</v>
      </c>
      <c r="H349" s="302">
        <v>3.4197738697304394</v>
      </c>
      <c r="I349" s="302">
        <v>1.391949412846309</v>
      </c>
      <c r="J349" s="302">
        <f>SUM(G349:I349)</f>
        <v>13.154652733370742</v>
      </c>
      <c r="K349" s="303"/>
      <c r="L349" s="302">
        <v>8.2849716068672308</v>
      </c>
      <c r="M349" s="302">
        <v>4.1026948786918922</v>
      </c>
      <c r="N349" s="302">
        <v>1.8063348492487366</v>
      </c>
      <c r="O349" s="302">
        <f>SUM(L349:N349)</f>
        <v>14.19400133480786</v>
      </c>
    </row>
    <row r="350" spans="1:15" s="236" customFormat="1" x14ac:dyDescent="0.2">
      <c r="A350" s="237" t="str">
        <f>name!E$5</f>
        <v>Professional occupations</v>
      </c>
      <c r="B350" s="302">
        <v>38.775145127533662</v>
      </c>
      <c r="C350" s="302">
        <v>19.302726362170024</v>
      </c>
      <c r="D350" s="302">
        <v>6.3888937289021444</v>
      </c>
      <c r="E350" s="302">
        <f t="shared" ref="E350:E357" si="154">SUM(B350:D350)</f>
        <v>64.466765218605829</v>
      </c>
      <c r="F350" s="303"/>
      <c r="G350" s="302">
        <v>43.77939126737671</v>
      </c>
      <c r="H350" s="302">
        <v>24.118925639049703</v>
      </c>
      <c r="I350" s="302">
        <v>7.7875450659659853</v>
      </c>
      <c r="J350" s="302">
        <f t="shared" ref="J350:J352" si="155">SUM(G350:I350)</f>
        <v>75.685861972392402</v>
      </c>
      <c r="K350" s="303"/>
      <c r="L350" s="302">
        <v>47.973199923982364</v>
      </c>
      <c r="M350" s="302">
        <v>25.644989787817927</v>
      </c>
      <c r="N350" s="302">
        <v>9.0003673968742817</v>
      </c>
      <c r="O350" s="302">
        <f t="shared" ref="O350:O357" si="156">SUM(L350:N350)</f>
        <v>82.618557108674565</v>
      </c>
    </row>
    <row r="351" spans="1:15" s="236" customFormat="1" x14ac:dyDescent="0.2">
      <c r="A351" s="237" t="str">
        <f>name!E$6</f>
        <v>Associate professional occupations</v>
      </c>
      <c r="B351" s="302">
        <v>16.39677798654952</v>
      </c>
      <c r="C351" s="302">
        <v>11.24646974909602</v>
      </c>
      <c r="D351" s="302">
        <v>3.6571277756780414</v>
      </c>
      <c r="E351" s="302">
        <f t="shared" si="154"/>
        <v>31.30037551132358</v>
      </c>
      <c r="F351" s="303"/>
      <c r="G351" s="302">
        <v>18.054516108356054</v>
      </c>
      <c r="H351" s="302">
        <v>13.656047562598749</v>
      </c>
      <c r="I351" s="302">
        <v>3.1538648050830034</v>
      </c>
      <c r="J351" s="302">
        <f t="shared" si="155"/>
        <v>34.864428476037808</v>
      </c>
      <c r="K351" s="303"/>
      <c r="L351" s="302">
        <v>30.115216659014994</v>
      </c>
      <c r="M351" s="302">
        <v>20.833625842562007</v>
      </c>
      <c r="N351" s="302">
        <v>4.6081858314969617</v>
      </c>
      <c r="O351" s="302">
        <f t="shared" si="156"/>
        <v>55.557028333073966</v>
      </c>
    </row>
    <row r="352" spans="1:15" s="236" customFormat="1" x14ac:dyDescent="0.2">
      <c r="A352" s="237" t="str">
        <f>name!E$7</f>
        <v>Administrative and secretarial occupations</v>
      </c>
      <c r="B352" s="302">
        <v>11.978754007784556</v>
      </c>
      <c r="C352" s="302">
        <v>15.306911693671264</v>
      </c>
      <c r="D352" s="302">
        <v>0.9802425289598613</v>
      </c>
      <c r="E352" s="302">
        <f t="shared" si="154"/>
        <v>28.265908230415683</v>
      </c>
      <c r="F352" s="303"/>
      <c r="G352" s="302">
        <v>11.027843092490068</v>
      </c>
      <c r="H352" s="302">
        <v>14.406751876005712</v>
      </c>
      <c r="I352" s="302">
        <v>0.64471488209084482</v>
      </c>
      <c r="J352" s="302">
        <f t="shared" si="155"/>
        <v>26.079309850586625</v>
      </c>
      <c r="K352" s="303"/>
      <c r="L352" s="302">
        <v>9.8204211675241257</v>
      </c>
      <c r="M352" s="302">
        <v>8.4116562404709789</v>
      </c>
      <c r="N352" s="302">
        <v>0.4042765405521821</v>
      </c>
      <c r="O352" s="302">
        <f t="shared" si="156"/>
        <v>18.636353948547288</v>
      </c>
    </row>
    <row r="353" spans="1:15" s="236" customFormat="1" x14ac:dyDescent="0.2">
      <c r="A353" s="237" t="str">
        <f>name!E$8</f>
        <v>Skilled trades occupations</v>
      </c>
      <c r="B353" s="302">
        <v>1.4975607633367896</v>
      </c>
      <c r="C353" s="302">
        <v>1.3427525100740598</v>
      </c>
      <c r="D353" s="302">
        <v>0.2916712979024691</v>
      </c>
      <c r="E353" s="302">
        <f t="shared" si="154"/>
        <v>3.1319845713133185</v>
      </c>
      <c r="F353" s="303"/>
      <c r="G353" s="302">
        <v>1.0478474996910527</v>
      </c>
      <c r="H353" s="302">
        <v>0.99215011761328231</v>
      </c>
      <c r="I353" s="302">
        <v>0.42567818181047096</v>
      </c>
      <c r="J353" s="302">
        <f>SUM(G353:I353)</f>
        <v>2.4656757991148064</v>
      </c>
      <c r="K353" s="303"/>
      <c r="L353" s="302">
        <v>0.74304328385451346</v>
      </c>
      <c r="M353" s="302">
        <v>0.80767930436377799</v>
      </c>
      <c r="N353" s="302">
        <v>0.39284569968942396</v>
      </c>
      <c r="O353" s="302">
        <f t="shared" si="156"/>
        <v>1.9435682879077154</v>
      </c>
    </row>
    <row r="354" spans="1:15" s="236" customFormat="1" x14ac:dyDescent="0.2">
      <c r="A354" s="237" t="str">
        <f>name!E$9</f>
        <v>Caring, leisure and other service occupations</v>
      </c>
      <c r="B354" s="302">
        <v>42.299083809401665</v>
      </c>
      <c r="C354" s="302">
        <v>36.605428695680558</v>
      </c>
      <c r="D354" s="302">
        <v>9.1761978126297787</v>
      </c>
      <c r="E354" s="302">
        <f t="shared" si="154"/>
        <v>88.080710317712004</v>
      </c>
      <c r="F354" s="303"/>
      <c r="G354" s="302">
        <v>40.759016956026173</v>
      </c>
      <c r="H354" s="302">
        <v>37.395620933506756</v>
      </c>
      <c r="I354" s="302">
        <v>8.7097173561357124</v>
      </c>
      <c r="J354" s="302">
        <f t="shared" ref="J354:J357" si="157">SUM(G354:I354)</f>
        <v>86.864355245668634</v>
      </c>
      <c r="K354" s="303"/>
      <c r="L354" s="302">
        <v>49.152623119288613</v>
      </c>
      <c r="M354" s="302">
        <v>37.87133025929726</v>
      </c>
      <c r="N354" s="302">
        <v>10.432293236559255</v>
      </c>
      <c r="O354" s="302">
        <f t="shared" si="156"/>
        <v>97.456246615145133</v>
      </c>
    </row>
    <row r="355" spans="1:15" s="236" customFormat="1" x14ac:dyDescent="0.2">
      <c r="A355" s="237" t="str">
        <f>name!E$10</f>
        <v>Sales and customer service occupations</v>
      </c>
      <c r="B355" s="302">
        <v>1.5617261312908355</v>
      </c>
      <c r="C355" s="302">
        <v>1.7633110793569888</v>
      </c>
      <c r="D355" s="302">
        <v>0.24667728023232724</v>
      </c>
      <c r="E355" s="302">
        <f t="shared" si="154"/>
        <v>3.5717144908801517</v>
      </c>
      <c r="F355" s="303"/>
      <c r="G355" s="302">
        <v>1.4466146753800286</v>
      </c>
      <c r="H355" s="302">
        <v>1.6642595357606342</v>
      </c>
      <c r="I355" s="302">
        <v>0.1652952329859563</v>
      </c>
      <c r="J355" s="302">
        <f t="shared" si="157"/>
        <v>3.2761694441266194</v>
      </c>
      <c r="K355" s="303"/>
      <c r="L355" s="302">
        <v>1.5404055726157</v>
      </c>
      <c r="M355" s="302">
        <v>1.7664917171948182</v>
      </c>
      <c r="N355" s="302">
        <v>0.20763510459658929</v>
      </c>
      <c r="O355" s="302">
        <f t="shared" si="156"/>
        <v>3.5145323944071074</v>
      </c>
    </row>
    <row r="356" spans="1:15" s="236" customFormat="1" x14ac:dyDescent="0.2">
      <c r="A356" s="237" t="str">
        <f>name!E$11</f>
        <v>Process, plant and machine operatives</v>
      </c>
      <c r="B356" s="302">
        <v>0.40604284252807288</v>
      </c>
      <c r="C356" s="302">
        <v>1.1533139808544144</v>
      </c>
      <c r="D356" s="302">
        <v>6.1377475473803657E-2</v>
      </c>
      <c r="E356" s="302">
        <f t="shared" si="154"/>
        <v>1.6207342988562909</v>
      </c>
      <c r="F356" s="303"/>
      <c r="G356" s="302">
        <v>0.28782044161460568</v>
      </c>
      <c r="H356" s="302">
        <v>0.94350685423162095</v>
      </c>
      <c r="I356" s="302">
        <v>9.9290187957923021E-2</v>
      </c>
      <c r="J356" s="302">
        <f t="shared" si="157"/>
        <v>1.3306174838041498</v>
      </c>
      <c r="K356" s="303"/>
      <c r="L356" s="302">
        <v>0.18120093533152296</v>
      </c>
      <c r="M356" s="302">
        <v>0.77030615553162241</v>
      </c>
      <c r="N356" s="302">
        <v>8.7793070399504972E-2</v>
      </c>
      <c r="O356" s="302">
        <f t="shared" si="156"/>
        <v>1.0393001612626502</v>
      </c>
    </row>
    <row r="357" spans="1:15" s="236" customFormat="1" x14ac:dyDescent="0.2">
      <c r="A357" s="237" t="str">
        <f>name!E$12</f>
        <v>Elementary occupations</v>
      </c>
      <c r="B357" s="302">
        <v>1.8744187127326568</v>
      </c>
      <c r="C357" s="302">
        <v>6.0284728361989597</v>
      </c>
      <c r="D357" s="302">
        <v>0.1228622136807422</v>
      </c>
      <c r="E357" s="302">
        <f t="shared" si="154"/>
        <v>8.025753762612359</v>
      </c>
      <c r="F357" s="303"/>
      <c r="G357" s="302">
        <v>1.4965534076487543</v>
      </c>
      <c r="H357" s="302">
        <v>4.4959818348741019</v>
      </c>
      <c r="I357" s="302">
        <v>8.2393752375159696E-2</v>
      </c>
      <c r="J357" s="302">
        <f t="shared" si="157"/>
        <v>6.0749289948980163</v>
      </c>
      <c r="K357" s="303"/>
      <c r="L357" s="302">
        <v>0.65230022919222164</v>
      </c>
      <c r="M357" s="302">
        <v>2.7284281140392168</v>
      </c>
      <c r="N357" s="302">
        <v>5.4683472942164614E-2</v>
      </c>
      <c r="O357" s="302">
        <f t="shared" si="156"/>
        <v>3.4354118161736031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122.57986352156688</v>
      </c>
      <c r="C359" s="311">
        <f t="shared" ref="C359:E359" si="158">SUM(C349:C357)</f>
        <v>95.120331061762556</v>
      </c>
      <c r="D359" s="311">
        <f t="shared" si="158"/>
        <v>21.930805416670655</v>
      </c>
      <c r="E359" s="311">
        <f t="shared" si="158"/>
        <v>239.63100000000009</v>
      </c>
      <c r="F359" s="311"/>
      <c r="G359" s="311">
        <f t="shared" ref="G359:J359" si="159">SUM(G349:G357)</f>
        <v>126.24253289937747</v>
      </c>
      <c r="H359" s="311">
        <f t="shared" si="159"/>
        <v>101.093018223371</v>
      </c>
      <c r="I359" s="311">
        <f t="shared" si="159"/>
        <v>22.460448877251366</v>
      </c>
      <c r="J359" s="311">
        <f t="shared" si="159"/>
        <v>249.79599999999985</v>
      </c>
      <c r="K359" s="311"/>
      <c r="L359" s="311">
        <f t="shared" ref="L359:O359" si="160">SUM(L349:L357)</f>
        <v>148.46338249767132</v>
      </c>
      <c r="M359" s="311">
        <f t="shared" si="160"/>
        <v>102.93720229996951</v>
      </c>
      <c r="N359" s="311">
        <f t="shared" si="160"/>
        <v>26.994415202359107</v>
      </c>
      <c r="O359" s="311">
        <f t="shared" si="160"/>
        <v>278.39499999999987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4.3186704536922722</v>
      </c>
      <c r="C366" s="302">
        <v>2.1267811945530917</v>
      </c>
      <c r="D366" s="302">
        <v>0.92569115385835088</v>
      </c>
      <c r="E366" s="302">
        <f>SUM(B366:D366)</f>
        <v>7.371142802103714</v>
      </c>
      <c r="F366" s="303"/>
      <c r="G366" s="302">
        <v>4.8083689743500306</v>
      </c>
      <c r="H366" s="302">
        <v>3.4812726982618831</v>
      </c>
      <c r="I366" s="302">
        <v>0.78794233168409133</v>
      </c>
      <c r="J366" s="302">
        <f>SUM(G366:I366)</f>
        <v>9.0775840042960052</v>
      </c>
      <c r="K366" s="303"/>
      <c r="L366" s="302">
        <v>5.2277486819666921</v>
      </c>
      <c r="M366" s="302">
        <v>5.1166604580238104</v>
      </c>
      <c r="N366" s="302">
        <v>0.74888237859912354</v>
      </c>
      <c r="O366" s="302">
        <f>SUM(L366:N366)</f>
        <v>11.093291518589627</v>
      </c>
    </row>
    <row r="367" spans="1:15" s="236" customFormat="1" x14ac:dyDescent="0.2">
      <c r="A367" s="237" t="str">
        <f>name!E$5</f>
        <v>Professional occupations</v>
      </c>
      <c r="B367" s="302">
        <v>2.9425578369821332</v>
      </c>
      <c r="C367" s="302">
        <v>1.4170407236179696</v>
      </c>
      <c r="D367" s="302">
        <v>3.5208226792539232</v>
      </c>
      <c r="E367" s="302">
        <f t="shared" ref="E367:E374" si="161">SUM(B367:D367)</f>
        <v>7.8804212398540265</v>
      </c>
      <c r="F367" s="303"/>
      <c r="G367" s="302">
        <v>3.7820349582784965</v>
      </c>
      <c r="H367" s="302">
        <v>2.4095653406214121</v>
      </c>
      <c r="I367" s="302">
        <v>3.2830991291499578</v>
      </c>
      <c r="J367" s="302">
        <f t="shared" ref="J367:J369" si="162">SUM(G367:I367)</f>
        <v>9.4746994280498669</v>
      </c>
      <c r="K367" s="303"/>
      <c r="L367" s="302">
        <v>4.5822192516600424</v>
      </c>
      <c r="M367" s="302">
        <v>3.5350597765469818</v>
      </c>
      <c r="N367" s="302">
        <v>3.5444812921878901</v>
      </c>
      <c r="O367" s="302">
        <f t="shared" ref="O367:O374" si="163">SUM(L367:N367)</f>
        <v>11.661760320394915</v>
      </c>
    </row>
    <row r="368" spans="1:15" s="236" customFormat="1" x14ac:dyDescent="0.2">
      <c r="A368" s="237" t="str">
        <f>name!E$6</f>
        <v>Associate professional occupations</v>
      </c>
      <c r="B368" s="302">
        <v>3.5125651128103335</v>
      </c>
      <c r="C368" s="302">
        <v>2.3431659780139773</v>
      </c>
      <c r="D368" s="302">
        <v>10.950517379728193</v>
      </c>
      <c r="E368" s="302">
        <f t="shared" si="161"/>
        <v>16.806248470552504</v>
      </c>
      <c r="F368" s="303"/>
      <c r="G368" s="302">
        <v>3.8782499334163139</v>
      </c>
      <c r="H368" s="302">
        <v>3.0960202685590943</v>
      </c>
      <c r="I368" s="302">
        <v>11.31112360948975</v>
      </c>
      <c r="J368" s="302">
        <f t="shared" si="162"/>
        <v>18.285393811465156</v>
      </c>
      <c r="K368" s="303"/>
      <c r="L368" s="302">
        <v>3.4947413020170526</v>
      </c>
      <c r="M368" s="302">
        <v>3.0118861665473378</v>
      </c>
      <c r="N368" s="302">
        <v>11.927808026776733</v>
      </c>
      <c r="O368" s="302">
        <f t="shared" si="163"/>
        <v>18.434435495341123</v>
      </c>
    </row>
    <row r="369" spans="1:15" s="236" customFormat="1" x14ac:dyDescent="0.2">
      <c r="A369" s="237" t="str">
        <f>name!E$7</f>
        <v>Administrative and secretarial occupations</v>
      </c>
      <c r="B369" s="302">
        <v>1.1586947433856494</v>
      </c>
      <c r="C369" s="302">
        <v>3.0556254623122761</v>
      </c>
      <c r="D369" s="302">
        <v>0.29281095317523997</v>
      </c>
      <c r="E369" s="302">
        <f t="shared" si="161"/>
        <v>4.5071311588731655</v>
      </c>
      <c r="F369" s="303"/>
      <c r="G369" s="302">
        <v>1.2197612024182418</v>
      </c>
      <c r="H369" s="302">
        <v>3.5381799847425897</v>
      </c>
      <c r="I369" s="302">
        <v>0.28841360926450654</v>
      </c>
      <c r="J369" s="302">
        <f t="shared" si="162"/>
        <v>5.0463547964253381</v>
      </c>
      <c r="K369" s="303"/>
      <c r="L369" s="302">
        <v>1.0128165057751699</v>
      </c>
      <c r="M369" s="302">
        <v>2.6899595374259815</v>
      </c>
      <c r="N369" s="302">
        <v>0.18295254877450179</v>
      </c>
      <c r="O369" s="302">
        <f t="shared" si="163"/>
        <v>3.8857285919756528</v>
      </c>
    </row>
    <row r="370" spans="1:15" s="236" customFormat="1" x14ac:dyDescent="0.2">
      <c r="A370" s="237" t="str">
        <f>name!E$8</f>
        <v>Skilled trades occupations</v>
      </c>
      <c r="B370" s="302">
        <v>2.3173460026305435</v>
      </c>
      <c r="C370" s="302">
        <v>1.0753004344004884</v>
      </c>
      <c r="D370" s="302">
        <v>1.4236752427497259</v>
      </c>
      <c r="E370" s="302">
        <f t="shared" si="161"/>
        <v>4.8163216797807582</v>
      </c>
      <c r="F370" s="303"/>
      <c r="G370" s="302">
        <v>2.0840094133632028</v>
      </c>
      <c r="H370" s="302">
        <v>1.092023980742562</v>
      </c>
      <c r="I370" s="302">
        <v>1.3878678108924889</v>
      </c>
      <c r="J370" s="302">
        <f>SUM(G370:I370)</f>
        <v>4.5639012049982535</v>
      </c>
      <c r="K370" s="303"/>
      <c r="L370" s="302">
        <v>2.2370567490893314</v>
      </c>
      <c r="M370" s="302">
        <v>2.2408102923923372</v>
      </c>
      <c r="N370" s="302">
        <v>1.7620410217035516</v>
      </c>
      <c r="O370" s="302">
        <f t="shared" si="163"/>
        <v>6.2399080631852204</v>
      </c>
    </row>
    <row r="371" spans="1:15" s="236" customFormat="1" x14ac:dyDescent="0.2">
      <c r="A371" s="237" t="str">
        <f>name!E$9</f>
        <v>Caring, leisure and other service occupations</v>
      </c>
      <c r="B371" s="302">
        <v>1.537546731917544</v>
      </c>
      <c r="C371" s="302">
        <v>2.7346881478969616</v>
      </c>
      <c r="D371" s="302">
        <v>0.58413271479579776</v>
      </c>
      <c r="E371" s="302">
        <f t="shared" si="161"/>
        <v>4.8563675946103038</v>
      </c>
      <c r="F371" s="303"/>
      <c r="G371" s="302">
        <v>1.4780782405378319</v>
      </c>
      <c r="H371" s="302">
        <v>2.7328384423176035</v>
      </c>
      <c r="I371" s="302">
        <v>0.6701104503500892</v>
      </c>
      <c r="J371" s="302">
        <f t="shared" ref="J371:J374" si="164">SUM(G371:I371)</f>
        <v>4.8810271332055244</v>
      </c>
      <c r="K371" s="303"/>
      <c r="L371" s="302">
        <v>1.2749615366066582</v>
      </c>
      <c r="M371" s="302">
        <v>2.8648242577384821</v>
      </c>
      <c r="N371" s="302">
        <v>0.59648494287805953</v>
      </c>
      <c r="O371" s="302">
        <f t="shared" si="163"/>
        <v>4.7362707372232</v>
      </c>
    </row>
    <row r="372" spans="1:15" s="236" customFormat="1" x14ac:dyDescent="0.2">
      <c r="A372" s="237" t="str">
        <f>name!E$10</f>
        <v>Sales and customer service occupations</v>
      </c>
      <c r="B372" s="302">
        <v>0.89577396280019528</v>
      </c>
      <c r="C372" s="302">
        <v>1.5778334002630523</v>
      </c>
      <c r="D372" s="302">
        <v>0.19501426370460412</v>
      </c>
      <c r="E372" s="302">
        <f t="shared" si="161"/>
        <v>2.6686216267678513</v>
      </c>
      <c r="F372" s="303"/>
      <c r="G372" s="302">
        <v>0.89692343289229093</v>
      </c>
      <c r="H372" s="302">
        <v>1.7478222742617859</v>
      </c>
      <c r="I372" s="302">
        <v>0.1303954926700919</v>
      </c>
      <c r="J372" s="302">
        <f t="shared" si="164"/>
        <v>2.7751411998241688</v>
      </c>
      <c r="K372" s="303"/>
      <c r="L372" s="302">
        <v>1.1143573327286247</v>
      </c>
      <c r="M372" s="302">
        <v>2.191394652613182</v>
      </c>
      <c r="N372" s="302">
        <v>0.10854389091112848</v>
      </c>
      <c r="O372" s="302">
        <f t="shared" si="163"/>
        <v>3.4142958762529352</v>
      </c>
    </row>
    <row r="373" spans="1:15" s="236" customFormat="1" x14ac:dyDescent="0.2">
      <c r="A373" s="237" t="str">
        <f>name!E$11</f>
        <v>Process, plant and machine operatives</v>
      </c>
      <c r="B373" s="302">
        <v>0.20682567645427127</v>
      </c>
      <c r="C373" s="302">
        <v>0.21028688840886645</v>
      </c>
      <c r="D373" s="302">
        <v>8.8072954788652263E-2</v>
      </c>
      <c r="E373" s="302">
        <f t="shared" si="161"/>
        <v>0.50518551965179004</v>
      </c>
      <c r="F373" s="303"/>
      <c r="G373" s="302">
        <v>0.16456721122008086</v>
      </c>
      <c r="H373" s="302">
        <v>0.21824517322868472</v>
      </c>
      <c r="I373" s="302">
        <v>0.10117939637053074</v>
      </c>
      <c r="J373" s="302">
        <f t="shared" si="164"/>
        <v>0.48399178081929634</v>
      </c>
      <c r="K373" s="303"/>
      <c r="L373" s="302">
        <v>0.1294566856624324</v>
      </c>
      <c r="M373" s="302">
        <v>0.24464313372365015</v>
      </c>
      <c r="N373" s="302">
        <v>0.12357364837836182</v>
      </c>
      <c r="O373" s="302">
        <f t="shared" si="163"/>
        <v>0.49767346776444438</v>
      </c>
    </row>
    <row r="374" spans="1:15" s="236" customFormat="1" x14ac:dyDescent="0.2">
      <c r="A374" s="237" t="str">
        <f>name!E$12</f>
        <v>Elementary occupations</v>
      </c>
      <c r="B374" s="302">
        <v>0.67413932438189794</v>
      </c>
      <c r="C374" s="302">
        <v>4.3163517887622342</v>
      </c>
      <c r="D374" s="302">
        <v>0.22806879466186863</v>
      </c>
      <c r="E374" s="302">
        <f t="shared" si="161"/>
        <v>5.2185599078060001</v>
      </c>
      <c r="F374" s="303"/>
      <c r="G374" s="302">
        <v>0.55178181315715513</v>
      </c>
      <c r="H374" s="302">
        <v>3.8813657931617946</v>
      </c>
      <c r="I374" s="302">
        <v>0.15975903459738633</v>
      </c>
      <c r="J374" s="302">
        <f t="shared" si="164"/>
        <v>4.5929066409163362</v>
      </c>
      <c r="K374" s="303"/>
      <c r="L374" s="302">
        <v>0.54008601752793062</v>
      </c>
      <c r="M374" s="302">
        <v>2.6357823261599864</v>
      </c>
      <c r="N374" s="302">
        <v>0.26676758558497038</v>
      </c>
      <c r="O374" s="302">
        <f t="shared" si="163"/>
        <v>3.4426359292728876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17.56411984505484</v>
      </c>
      <c r="C376" s="311">
        <f t="shared" ref="C376:E376" si="165">SUM(C366:C374)</f>
        <v>18.857074018228918</v>
      </c>
      <c r="D376" s="311">
        <f t="shared" si="165"/>
        <v>18.208806136716355</v>
      </c>
      <c r="E376" s="311">
        <f t="shared" si="165"/>
        <v>54.630000000000109</v>
      </c>
      <c r="F376" s="311"/>
      <c r="G376" s="311">
        <f t="shared" ref="G376:J376" si="166">SUM(G366:G374)</f>
        <v>18.863775179633645</v>
      </c>
      <c r="H376" s="311">
        <f t="shared" si="166"/>
        <v>22.19733395589741</v>
      </c>
      <c r="I376" s="311">
        <f t="shared" si="166"/>
        <v>18.119890864468893</v>
      </c>
      <c r="J376" s="311">
        <f t="shared" si="166"/>
        <v>59.180999999999941</v>
      </c>
      <c r="K376" s="311"/>
      <c r="L376" s="311">
        <f t="shared" ref="L376:O376" si="167">SUM(L366:L374)</f>
        <v>19.613444063033931</v>
      </c>
      <c r="M376" s="311">
        <f t="shared" si="167"/>
        <v>24.53102060117175</v>
      </c>
      <c r="N376" s="311">
        <f t="shared" si="167"/>
        <v>19.261535335794321</v>
      </c>
      <c r="O376" s="311">
        <f t="shared" si="167"/>
        <v>63.405999999999999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4.3095000626755517</v>
      </c>
      <c r="C383" s="302">
        <v>1.3122571085769876</v>
      </c>
      <c r="D383" s="302">
        <v>2.0176682201875629</v>
      </c>
      <c r="E383" s="302">
        <f>SUM(B383:D383)</f>
        <v>7.6394253914401027</v>
      </c>
      <c r="F383" s="303"/>
      <c r="G383" s="302">
        <v>4.293867278282316</v>
      </c>
      <c r="H383" s="302">
        <v>2.3462328781280046</v>
      </c>
      <c r="I383" s="302">
        <v>1.6266271624465403</v>
      </c>
      <c r="J383" s="302">
        <f>SUM(G383:I383)</f>
        <v>8.2667273188568604</v>
      </c>
      <c r="K383" s="303"/>
      <c r="L383" s="302">
        <v>4.4471304747261842</v>
      </c>
      <c r="M383" s="302">
        <v>3.2671024332052139</v>
      </c>
      <c r="N383" s="302">
        <v>1.5551930703386412</v>
      </c>
      <c r="O383" s="302">
        <f>SUM(L383:N383)</f>
        <v>9.2694259782700392</v>
      </c>
    </row>
    <row r="384" spans="1:15" s="236" customFormat="1" x14ac:dyDescent="0.2">
      <c r="A384" s="237" t="str">
        <f>name!E$5</f>
        <v>Professional occupations</v>
      </c>
      <c r="B384" s="302">
        <v>5.7502614565423009</v>
      </c>
      <c r="C384" s="302">
        <v>1.4348211434072495</v>
      </c>
      <c r="D384" s="302">
        <v>4.8669707209799942</v>
      </c>
      <c r="E384" s="302">
        <f t="shared" ref="E384:E391" si="168">SUM(B384:D384)</f>
        <v>12.052053320929545</v>
      </c>
      <c r="F384" s="303"/>
      <c r="G384" s="302">
        <v>5.6516355133271787</v>
      </c>
      <c r="H384" s="302">
        <v>2.3227360448792562</v>
      </c>
      <c r="I384" s="302">
        <v>4.2545225420944641</v>
      </c>
      <c r="J384" s="302">
        <f t="shared" ref="J384:J386" si="169">SUM(G384:I384)</f>
        <v>12.228894100300899</v>
      </c>
      <c r="K384" s="303"/>
      <c r="L384" s="302">
        <v>6.0993883430631319</v>
      </c>
      <c r="M384" s="302">
        <v>2.5101345572853098</v>
      </c>
      <c r="N384" s="302">
        <v>3.8108603794968614</v>
      </c>
      <c r="O384" s="302">
        <f t="shared" ref="O384:O391" si="170">SUM(L384:N384)</f>
        <v>12.420383279845304</v>
      </c>
    </row>
    <row r="385" spans="1:15" s="236" customFormat="1" x14ac:dyDescent="0.2">
      <c r="A385" s="237" t="str">
        <f>name!E$6</f>
        <v>Associate professional occupations</v>
      </c>
      <c r="B385" s="302">
        <v>2.5826289249026888</v>
      </c>
      <c r="C385" s="302">
        <v>1.2618841261033726</v>
      </c>
      <c r="D385" s="302">
        <v>3.7380502451777868</v>
      </c>
      <c r="E385" s="302">
        <f t="shared" si="168"/>
        <v>7.5825632961838485</v>
      </c>
      <c r="F385" s="303"/>
      <c r="G385" s="302">
        <v>2.4115927197777101</v>
      </c>
      <c r="H385" s="302">
        <v>1.7097767620210227</v>
      </c>
      <c r="I385" s="302">
        <v>3.7268150706690455</v>
      </c>
      <c r="J385" s="302">
        <f t="shared" si="169"/>
        <v>7.848184552467778</v>
      </c>
      <c r="K385" s="303"/>
      <c r="L385" s="302">
        <v>2.4098359618926386</v>
      </c>
      <c r="M385" s="302">
        <v>1.7415116374679211</v>
      </c>
      <c r="N385" s="302">
        <v>2.8740786136287668</v>
      </c>
      <c r="O385" s="302">
        <f t="shared" si="170"/>
        <v>7.025426212989327</v>
      </c>
    </row>
    <row r="386" spans="1:15" s="236" customFormat="1" x14ac:dyDescent="0.2">
      <c r="A386" s="237" t="str">
        <f>name!E$7</f>
        <v>Administrative and secretarial occupations</v>
      </c>
      <c r="B386" s="302">
        <v>1.6369657192757201</v>
      </c>
      <c r="C386" s="302">
        <v>2.031155966581335</v>
      </c>
      <c r="D386" s="302">
        <v>0.97622228205765482</v>
      </c>
      <c r="E386" s="302">
        <f t="shared" si="168"/>
        <v>4.6443439679147094</v>
      </c>
      <c r="F386" s="303"/>
      <c r="G386" s="302">
        <v>1.6266086671322599</v>
      </c>
      <c r="H386" s="302">
        <v>2.5969264660580507</v>
      </c>
      <c r="I386" s="302">
        <v>0.92127808556092239</v>
      </c>
      <c r="J386" s="302">
        <f t="shared" si="169"/>
        <v>5.1448132187512332</v>
      </c>
      <c r="K386" s="303"/>
      <c r="L386" s="302">
        <v>1.3137279793499543</v>
      </c>
      <c r="M386" s="302">
        <v>2.1564792027408703</v>
      </c>
      <c r="N386" s="302">
        <v>2.0668575463569665</v>
      </c>
      <c r="O386" s="302">
        <f t="shared" si="170"/>
        <v>5.537064728447791</v>
      </c>
    </row>
    <row r="387" spans="1:15" s="236" customFormat="1" x14ac:dyDescent="0.2">
      <c r="A387" s="237" t="str">
        <f>name!E$8</f>
        <v>Skilled trades occupations</v>
      </c>
      <c r="B387" s="302">
        <v>1.3494471114974493</v>
      </c>
      <c r="C387" s="302">
        <v>0.5260556167831324</v>
      </c>
      <c r="D387" s="302">
        <v>1.2599059975388707</v>
      </c>
      <c r="E387" s="302">
        <f t="shared" si="168"/>
        <v>3.1354087258194525</v>
      </c>
      <c r="F387" s="303"/>
      <c r="G387" s="302">
        <v>0.97689239455049426</v>
      </c>
      <c r="H387" s="302">
        <v>0.52911573002795964</v>
      </c>
      <c r="I387" s="302">
        <v>0.89818928099708162</v>
      </c>
      <c r="J387" s="302">
        <f>SUM(G387:I387)</f>
        <v>2.4041974055755353</v>
      </c>
      <c r="K387" s="303"/>
      <c r="L387" s="302">
        <v>1.2605520196625413</v>
      </c>
      <c r="M387" s="302">
        <v>1.040431759963798</v>
      </c>
      <c r="N387" s="302">
        <v>1.0972988036353739</v>
      </c>
      <c r="O387" s="302">
        <f t="shared" si="170"/>
        <v>3.3982825832617127</v>
      </c>
    </row>
    <row r="388" spans="1:15" s="236" customFormat="1" x14ac:dyDescent="0.2">
      <c r="A388" s="237" t="str">
        <f>name!E$9</f>
        <v>Caring, leisure and other service occupations</v>
      </c>
      <c r="B388" s="302">
        <v>5.6993166446320229</v>
      </c>
      <c r="C388" s="302">
        <v>4.9787829238118446</v>
      </c>
      <c r="D388" s="302">
        <v>7.5807061367550048</v>
      </c>
      <c r="E388" s="302">
        <f t="shared" si="168"/>
        <v>18.258805705198874</v>
      </c>
      <c r="F388" s="303"/>
      <c r="G388" s="302">
        <v>5.3455345713718421</v>
      </c>
      <c r="H388" s="302">
        <v>5.109499421726869</v>
      </c>
      <c r="I388" s="302">
        <v>7.8218656356609895</v>
      </c>
      <c r="J388" s="302">
        <f t="shared" ref="J388:J391" si="171">SUM(G388:I388)</f>
        <v>18.276899628759701</v>
      </c>
      <c r="K388" s="303"/>
      <c r="L388" s="302">
        <v>3.9937450237971714</v>
      </c>
      <c r="M388" s="302">
        <v>3.5070030971331767</v>
      </c>
      <c r="N388" s="302">
        <v>7.7094623599281427</v>
      </c>
      <c r="O388" s="302">
        <f t="shared" si="170"/>
        <v>15.210210480858491</v>
      </c>
    </row>
    <row r="389" spans="1:15" s="236" customFormat="1" x14ac:dyDescent="0.2">
      <c r="A389" s="237" t="str">
        <f>name!E$10</f>
        <v>Sales and customer service occupations</v>
      </c>
      <c r="B389" s="302">
        <v>1.0181074976625561</v>
      </c>
      <c r="C389" s="302">
        <v>1.0318465706334401</v>
      </c>
      <c r="D389" s="302">
        <v>0.78323008516001691</v>
      </c>
      <c r="E389" s="302">
        <f t="shared" si="168"/>
        <v>2.8331841534560129</v>
      </c>
      <c r="F389" s="303"/>
      <c r="G389" s="302">
        <v>0.80738407505920806</v>
      </c>
      <c r="H389" s="302">
        <v>1.231359312063451</v>
      </c>
      <c r="I389" s="302">
        <v>0.47957527983175147</v>
      </c>
      <c r="J389" s="302">
        <f t="shared" si="171"/>
        <v>2.5183186669544106</v>
      </c>
      <c r="K389" s="303"/>
      <c r="L389" s="302">
        <v>0.90936740638053626</v>
      </c>
      <c r="M389" s="302">
        <v>1.4138647630418864</v>
      </c>
      <c r="N389" s="302">
        <v>0.32873234769072657</v>
      </c>
      <c r="O389" s="302">
        <f t="shared" si="170"/>
        <v>2.6519645171131492</v>
      </c>
    </row>
    <row r="390" spans="1:15" s="236" customFormat="1" x14ac:dyDescent="0.2">
      <c r="A390" s="237" t="str">
        <f>name!E$11</f>
        <v>Process, plant and machine operatives</v>
      </c>
      <c r="B390" s="302">
        <v>0.79715498588700839</v>
      </c>
      <c r="C390" s="302">
        <v>0.45449852463076368</v>
      </c>
      <c r="D390" s="302">
        <v>0.31179545109164614</v>
      </c>
      <c r="E390" s="302">
        <f t="shared" si="168"/>
        <v>1.5634489616094183</v>
      </c>
      <c r="F390" s="303"/>
      <c r="G390" s="302">
        <v>0.46345997852280396</v>
      </c>
      <c r="H390" s="302">
        <v>0.40614080382720175</v>
      </c>
      <c r="I390" s="302">
        <v>0.32908252300588087</v>
      </c>
      <c r="J390" s="302">
        <f t="shared" si="171"/>
        <v>1.1986833053558865</v>
      </c>
      <c r="K390" s="303"/>
      <c r="L390" s="302">
        <v>0.40572550400656832</v>
      </c>
      <c r="M390" s="302">
        <v>0.54350022059072933</v>
      </c>
      <c r="N390" s="302">
        <v>0.31776935677506118</v>
      </c>
      <c r="O390" s="302">
        <f t="shared" si="170"/>
        <v>1.2669950813723589</v>
      </c>
    </row>
    <row r="391" spans="1:15" s="236" customFormat="1" x14ac:dyDescent="0.2">
      <c r="A391" s="237" t="str">
        <f>name!E$12</f>
        <v>Elementary occupations</v>
      </c>
      <c r="B391" s="302">
        <v>1.2793043650021749</v>
      </c>
      <c r="C391" s="302">
        <v>2.4066651268995023</v>
      </c>
      <c r="D391" s="302">
        <v>1.0627969855463264</v>
      </c>
      <c r="E391" s="302">
        <f t="shared" si="168"/>
        <v>4.7487664774480036</v>
      </c>
      <c r="F391" s="303"/>
      <c r="G391" s="302">
        <v>0.84320547322548023</v>
      </c>
      <c r="H391" s="302">
        <v>2.2801189989760036</v>
      </c>
      <c r="I391" s="302">
        <v>0.67695733077621512</v>
      </c>
      <c r="J391" s="302">
        <f t="shared" si="171"/>
        <v>3.800281802977699</v>
      </c>
      <c r="K391" s="303"/>
      <c r="L391" s="302">
        <v>0.96317804533649221</v>
      </c>
      <c r="M391" s="302">
        <v>1.2003306939671332</v>
      </c>
      <c r="N391" s="302">
        <v>0.6287383985382462</v>
      </c>
      <c r="O391" s="302">
        <f t="shared" si="170"/>
        <v>2.7922471378418718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24.422686768077472</v>
      </c>
      <c r="C393" s="311">
        <f t="shared" ref="C393:E393" si="172">SUM(C383:C391)</f>
        <v>15.437967107427628</v>
      </c>
      <c r="D393" s="311">
        <f t="shared" si="172"/>
        <v>22.597346124494866</v>
      </c>
      <c r="E393" s="311">
        <f t="shared" si="172"/>
        <v>62.457999999999963</v>
      </c>
      <c r="F393" s="311"/>
      <c r="G393" s="311">
        <f t="shared" ref="G393:J393" si="173">SUM(G383:G391)</f>
        <v>22.420180671249295</v>
      </c>
      <c r="H393" s="311">
        <f t="shared" si="173"/>
        <v>18.53190641770782</v>
      </c>
      <c r="I393" s="311">
        <f t="shared" si="173"/>
        <v>20.73491291104289</v>
      </c>
      <c r="J393" s="311">
        <f t="shared" si="173"/>
        <v>61.687000000000005</v>
      </c>
      <c r="K393" s="311"/>
      <c r="L393" s="311">
        <f t="shared" ref="L393:O393" si="174">SUM(L383:L391)</f>
        <v>21.802650758215218</v>
      </c>
      <c r="M393" s="311">
        <f t="shared" si="174"/>
        <v>17.380358365396038</v>
      </c>
      <c r="N393" s="311">
        <f t="shared" si="174"/>
        <v>20.388990876388785</v>
      </c>
      <c r="O393" s="311">
        <f t="shared" si="174"/>
        <v>59.572000000000038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South East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South East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South East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208.08900634129549</v>
      </c>
      <c r="C8" s="11">
        <f t="array" ref="C8:C16">MMULT(aggregation!$B$13:$AA$21,'Occ T2'!C8:C33)</f>
        <v>235.87276144010315</v>
      </c>
      <c r="D8" s="11">
        <f t="array" ref="D8:D16">MMULT(aggregation!$B$13:$AA$21,'Occ T2'!D8:D33)</f>
        <v>239.54215616019653</v>
      </c>
      <c r="E8" s="11">
        <f t="array" ref="E8:E16">MMULT(aggregation!$B$13:$AA$21,'Occ T2'!E8:E33)</f>
        <v>230.02385118149897</v>
      </c>
      <c r="F8" s="11">
        <f t="array" ref="F8:F16">MMULT(aggregation!$B$13:$AA$21,'Occ T2'!F8:F33)</f>
        <v>254.28783919519157</v>
      </c>
      <c r="G8" s="11"/>
      <c r="H8" s="11">
        <f>F8-D8</f>
        <v>14.745683034995039</v>
      </c>
      <c r="I8" s="11">
        <f t="array" ref="I8:I16">MMULT(aggregation!$B$13:$AA$21,'Occ T2'!I8:I33)</f>
        <v>125.43479022462334</v>
      </c>
      <c r="J8" s="11">
        <f>SUM(H8:I8)</f>
        <v>140.1804732596184</v>
      </c>
      <c r="L8" s="10" t="str">
        <f>name!E4</f>
        <v>Managers, directors and senior officials</v>
      </c>
      <c r="M8" s="11">
        <f t="array" ref="M8:M16">MMULT(aggregation!$B$13:$AA$21,'Occ T2'!M8:M33)</f>
        <v>135.35543113962427</v>
      </c>
      <c r="N8" s="11">
        <f t="array" ref="N8:N16">MMULT(aggregation!$B$13:$AA$21,'Occ T2'!N8:N33)</f>
        <v>148.9024569613845</v>
      </c>
      <c r="O8" s="11">
        <f t="array" ref="O8:O16">MMULT(aggregation!$B$13:$AA$21,'Occ T2'!O8:O33)</f>
        <v>148.55415642920198</v>
      </c>
      <c r="P8" s="11">
        <f t="array" ref="P8:P16">MMULT(aggregation!$B$13:$AA$21,'Occ T2'!P8:P33)</f>
        <v>140.56036287208318</v>
      </c>
      <c r="Q8" s="11">
        <f t="array" ref="Q8:Q16">MMULT(aggregation!$B$13:$AA$21,'Occ T2'!Q8:Q33)</f>
        <v>150.65401188684433</v>
      </c>
      <c r="R8" s="11"/>
      <c r="S8" s="11">
        <f>Q8-O8</f>
        <v>2.0998554576423487</v>
      </c>
      <c r="T8" s="11">
        <f t="array" ref="T8:T16">MMULT(aggregation!$B$13:$AA$21,'Occ T2'!T8:T33)</f>
        <v>68.468553753066033</v>
      </c>
      <c r="U8" s="11">
        <f>SUM(S8:T8)</f>
        <v>70.568409210708381</v>
      </c>
      <c r="W8" s="10" t="str">
        <f>name!E4</f>
        <v>Managers, directors and senior officials</v>
      </c>
      <c r="X8" s="11">
        <f t="array" ref="X8:X16">MMULT(aggregation!$B$13:$AA$21,'Occ T2'!X8:X33)</f>
        <v>72.73357520167113</v>
      </c>
      <c r="Y8" s="11">
        <f t="array" ref="Y8:Y16">MMULT(aggregation!$B$13:$AA$21,'Occ T2'!Y8:Y33)</f>
        <v>86.970304478718958</v>
      </c>
      <c r="Z8" s="11">
        <f t="array" ref="Z8:Z16">MMULT(aggregation!$B$13:$AA$21,'Occ T2'!Z8:Z33)</f>
        <v>90.987999730994616</v>
      </c>
      <c r="AA8" s="11">
        <f t="array" ref="AA8:AA16">MMULT(aggregation!$B$13:$AA$21,'Occ T2'!AA8:AA33)</f>
        <v>89.463488309415453</v>
      </c>
      <c r="AB8" s="11">
        <f t="array" ref="AB8:AB16">MMULT(aggregation!$B$13:$AA$21,'Occ T2'!AB8:AB33)</f>
        <v>103.63382730834692</v>
      </c>
      <c r="AC8" s="11"/>
      <c r="AD8" s="11">
        <f>AB8-Z8</f>
        <v>12.645827577352307</v>
      </c>
      <c r="AE8" s="11">
        <f t="array" ref="AE8:AE16">MMULT(aggregation!$B$13:$AA$21,'Occ T2'!AE8:AE33)</f>
        <v>56.966236471557323</v>
      </c>
      <c r="AF8" s="11">
        <f>SUM(AD8:AE8)</f>
        <v>69.61206404890963</v>
      </c>
    </row>
    <row r="9" spans="1:32" x14ac:dyDescent="0.2">
      <c r="A9" t="str">
        <f>name!E5</f>
        <v>Professional occupations</v>
      </c>
      <c r="B9" s="11">
        <v>369.2695755621059</v>
      </c>
      <c r="C9" s="11">
        <v>422.55204403030768</v>
      </c>
      <c r="D9" s="11">
        <v>437.21853137150271</v>
      </c>
      <c r="E9" s="11">
        <v>470.86057250735769</v>
      </c>
      <c r="F9" s="11">
        <v>519.87120692396388</v>
      </c>
      <c r="G9" s="11"/>
      <c r="H9" s="11">
        <f t="shared" ref="H9:H16" si="0">F9-D9</f>
        <v>82.652675552461176</v>
      </c>
      <c r="I9" s="11">
        <v>221.89014962029722</v>
      </c>
      <c r="J9" s="11">
        <f t="shared" ref="J9:J15" si="1">SUM(H9:I9)</f>
        <v>304.5428251727584</v>
      </c>
      <c r="L9" s="10" t="str">
        <f>name!E5</f>
        <v>Professional occupations</v>
      </c>
      <c r="M9" s="11">
        <v>188.46311279224108</v>
      </c>
      <c r="N9" s="11">
        <v>209.91305500502068</v>
      </c>
      <c r="O9" s="11">
        <v>217.64810227088159</v>
      </c>
      <c r="P9" s="11">
        <v>242.00193121864152</v>
      </c>
      <c r="Q9" s="11">
        <v>266.02916183157254</v>
      </c>
      <c r="R9" s="11"/>
      <c r="S9" s="11">
        <f t="shared" ref="S9:S16" si="2">Q9-O9</f>
        <v>48.381059560690943</v>
      </c>
      <c r="T9" s="11">
        <v>91.927661913969374</v>
      </c>
      <c r="U9" s="11">
        <f t="shared" ref="U9:U12" si="3">SUM(S9:T9)</f>
        <v>140.30872147466033</v>
      </c>
      <c r="W9" s="10" t="str">
        <f>name!E5</f>
        <v>Professional occupations</v>
      </c>
      <c r="X9" s="11">
        <v>180.80646276986488</v>
      </c>
      <c r="Y9" s="11">
        <v>212.63898902528706</v>
      </c>
      <c r="Z9" s="11">
        <v>219.57042910062077</v>
      </c>
      <c r="AA9" s="11">
        <v>228.85864128871611</v>
      </c>
      <c r="AB9" s="11">
        <v>253.8420450923914</v>
      </c>
      <c r="AC9" s="11"/>
      <c r="AD9" s="11">
        <f t="shared" ref="AD9:AD16" si="4">AB9-Z9</f>
        <v>34.271615991770631</v>
      </c>
      <c r="AE9" s="11">
        <v>129.96248770632783</v>
      </c>
      <c r="AF9" s="11">
        <f t="shared" ref="AF9:AF12" si="5">SUM(AD9:AE9)</f>
        <v>164.23410369809847</v>
      </c>
    </row>
    <row r="10" spans="1:32" x14ac:dyDescent="0.2">
      <c r="A10" t="str">
        <f>name!E6</f>
        <v>Associate professional occupations</v>
      </c>
      <c r="B10" s="11">
        <v>246.7437550147942</v>
      </c>
      <c r="C10" s="11">
        <v>260.87091328638905</v>
      </c>
      <c r="D10" s="11">
        <v>272.3259418346799</v>
      </c>
      <c r="E10" s="11">
        <v>287.16090082596918</v>
      </c>
      <c r="F10" s="11">
        <v>313.40362140559967</v>
      </c>
      <c r="G10" s="11"/>
      <c r="H10" s="11">
        <f t="shared" si="0"/>
        <v>41.07767957091977</v>
      </c>
      <c r="I10" s="11">
        <v>137.23162541604736</v>
      </c>
      <c r="J10" s="11">
        <f t="shared" si="1"/>
        <v>178.30930498696713</v>
      </c>
      <c r="L10" s="10" t="str">
        <f>name!E6</f>
        <v>Associate professional occupations</v>
      </c>
      <c r="M10" s="11">
        <v>131.21983102951427</v>
      </c>
      <c r="N10" s="11">
        <v>134.58205005101752</v>
      </c>
      <c r="O10" s="11">
        <v>140.59610989238774</v>
      </c>
      <c r="P10" s="11">
        <v>137.1615282339946</v>
      </c>
      <c r="Q10" s="11">
        <v>143.97663288554293</v>
      </c>
      <c r="R10" s="11"/>
      <c r="S10" s="11">
        <f t="shared" si="2"/>
        <v>3.3805229931551821</v>
      </c>
      <c r="T10" s="11">
        <v>52.240360403600199</v>
      </c>
      <c r="U10" s="11">
        <f t="shared" si="3"/>
        <v>55.620883396755382</v>
      </c>
      <c r="W10" s="10" t="str">
        <f>name!E6</f>
        <v>Associate professional occupations</v>
      </c>
      <c r="X10" s="11">
        <v>115.52392398528008</v>
      </c>
      <c r="Y10" s="11">
        <v>126.28886323537148</v>
      </c>
      <c r="Z10" s="11">
        <v>131.72983194229209</v>
      </c>
      <c r="AA10" s="11">
        <v>149.99937259197472</v>
      </c>
      <c r="AB10" s="11">
        <v>169.42698852005702</v>
      </c>
      <c r="AC10" s="11"/>
      <c r="AD10" s="11">
        <f t="shared" si="4"/>
        <v>37.697156577764929</v>
      </c>
      <c r="AE10" s="11">
        <v>84.991265012447144</v>
      </c>
      <c r="AF10" s="11">
        <f t="shared" si="5"/>
        <v>122.68842159021207</v>
      </c>
    </row>
    <row r="11" spans="1:32" x14ac:dyDescent="0.2">
      <c r="A11" t="str">
        <f>name!E7</f>
        <v>Administrative and secretarial occupations</v>
      </c>
      <c r="B11" s="11">
        <v>206.17249007652867</v>
      </c>
      <c r="C11" s="11">
        <v>198.67639495264666</v>
      </c>
      <c r="D11" s="11">
        <v>202.31960039675627</v>
      </c>
      <c r="E11" s="11">
        <v>203.74379723130173</v>
      </c>
      <c r="F11" s="11">
        <v>188.31649026800864</v>
      </c>
      <c r="G11" s="11"/>
      <c r="H11" s="11">
        <f t="shared" si="0"/>
        <v>-14.003110128747636</v>
      </c>
      <c r="I11" s="11">
        <v>100.88540863753609</v>
      </c>
      <c r="J11" s="11">
        <f t="shared" si="1"/>
        <v>86.882298508788452</v>
      </c>
      <c r="L11" s="10" t="str">
        <f>name!E7</f>
        <v>Administrative and secretarial occupations</v>
      </c>
      <c r="M11" s="11">
        <v>42.099605682430841</v>
      </c>
      <c r="N11" s="11">
        <v>38.838909916395124</v>
      </c>
      <c r="O11" s="11">
        <v>44.85192972863608</v>
      </c>
      <c r="P11" s="11">
        <v>46.982062354408917</v>
      </c>
      <c r="Q11" s="11">
        <v>51.069927121992528</v>
      </c>
      <c r="R11" s="11"/>
      <c r="S11" s="11">
        <f t="shared" si="2"/>
        <v>6.2179973933564483</v>
      </c>
      <c r="T11" s="11">
        <v>17.614945977135246</v>
      </c>
      <c r="U11" s="11">
        <f t="shared" si="3"/>
        <v>23.832943370491694</v>
      </c>
      <c r="W11" s="10" t="str">
        <f>name!E7</f>
        <v>Administrative and secretarial occupations</v>
      </c>
      <c r="X11" s="11">
        <v>164.07288439409771</v>
      </c>
      <c r="Y11" s="11">
        <v>159.83748503625131</v>
      </c>
      <c r="Z11" s="11">
        <v>157.46767066812018</v>
      </c>
      <c r="AA11" s="11">
        <v>156.76173487689283</v>
      </c>
      <c r="AB11" s="11">
        <v>137.24656314601637</v>
      </c>
      <c r="AC11" s="11"/>
      <c r="AD11" s="11">
        <f t="shared" si="4"/>
        <v>-20.221107522103807</v>
      </c>
      <c r="AE11" s="11">
        <v>83.270462660400824</v>
      </c>
      <c r="AF11" s="11">
        <f t="shared" si="5"/>
        <v>63.049355138297017</v>
      </c>
    </row>
    <row r="12" spans="1:32" x14ac:dyDescent="0.2">
      <c r="A12" t="str">
        <f>name!E8</f>
        <v>Skilled trades occupations</v>
      </c>
      <c r="B12" s="11">
        <v>196.52949250281173</v>
      </c>
      <c r="C12" s="11">
        <v>193.8298992547324</v>
      </c>
      <c r="D12" s="11">
        <v>174.04181780163378</v>
      </c>
      <c r="E12" s="11">
        <v>182.92891286949961</v>
      </c>
      <c r="F12" s="11">
        <v>183.97291491411124</v>
      </c>
      <c r="G12" s="11"/>
      <c r="H12" s="11">
        <f t="shared" si="0"/>
        <v>9.9310971124774596</v>
      </c>
      <c r="I12" s="11">
        <v>77.083872829421921</v>
      </c>
      <c r="J12" s="11">
        <f t="shared" si="1"/>
        <v>87.014969941899381</v>
      </c>
      <c r="L12" s="10" t="str">
        <f>name!E8</f>
        <v>Skilled trades occupations</v>
      </c>
      <c r="M12" s="11">
        <v>172.45102918957693</v>
      </c>
      <c r="N12" s="11">
        <v>171.93075491479254</v>
      </c>
      <c r="O12" s="11">
        <v>150.92501443957951</v>
      </c>
      <c r="P12" s="11">
        <v>156.88816083920156</v>
      </c>
      <c r="Q12" s="11">
        <v>154.16737244926412</v>
      </c>
      <c r="R12" s="11"/>
      <c r="S12" s="11">
        <f t="shared" si="2"/>
        <v>3.2423580096846081</v>
      </c>
      <c r="T12" s="11">
        <v>61.09795044618425</v>
      </c>
      <c r="U12" s="11">
        <f t="shared" si="3"/>
        <v>64.340308455868865</v>
      </c>
      <c r="W12" s="10" t="str">
        <f>name!E8</f>
        <v>Skilled trades occupations</v>
      </c>
      <c r="X12" s="11">
        <v>24.078463313234789</v>
      </c>
      <c r="Y12" s="11">
        <v>21.899144339939902</v>
      </c>
      <c r="Z12" s="11">
        <v>23.116803362054252</v>
      </c>
      <c r="AA12" s="11">
        <v>26.040752030298023</v>
      </c>
      <c r="AB12" s="11">
        <v>29.805542464847111</v>
      </c>
      <c r="AC12" s="11"/>
      <c r="AD12" s="11">
        <f t="shared" si="4"/>
        <v>6.6887391027928587</v>
      </c>
      <c r="AE12" s="11">
        <v>15.985922383237675</v>
      </c>
      <c r="AF12" s="11">
        <f t="shared" si="5"/>
        <v>22.674661486030534</v>
      </c>
    </row>
    <row r="13" spans="1:32" x14ac:dyDescent="0.2">
      <c r="A13" t="str">
        <f>name!E9</f>
        <v>Caring, leisure and other service occupations</v>
      </c>
      <c r="B13" s="11">
        <v>188.96278789673195</v>
      </c>
      <c r="C13" s="11">
        <v>198.19851176309808</v>
      </c>
      <c r="D13" s="11">
        <v>188.99518220789173</v>
      </c>
      <c r="E13" s="11">
        <v>192.55712777508978</v>
      </c>
      <c r="F13" s="11">
        <v>205.98790267188403</v>
      </c>
      <c r="G13" s="11"/>
      <c r="H13" s="11">
        <f t="shared" si="0"/>
        <v>16.992720463992299</v>
      </c>
      <c r="I13" s="11">
        <v>105.88538278320402</v>
      </c>
      <c r="J13" s="11">
        <f>SUM(H13:I13)</f>
        <v>122.87810324719632</v>
      </c>
      <c r="L13" s="10" t="str">
        <f>name!E9</f>
        <v>Caring, leisure and other service occupations</v>
      </c>
      <c r="M13" s="11">
        <v>42.201922492184764</v>
      </c>
      <c r="N13" s="11">
        <v>43.506116418776294</v>
      </c>
      <c r="O13" s="11">
        <v>42.65373930230642</v>
      </c>
      <c r="P13" s="11">
        <v>47.227903371719535</v>
      </c>
      <c r="Q13" s="11">
        <v>54.808265201868196</v>
      </c>
      <c r="R13" s="11"/>
      <c r="S13" s="11">
        <f t="shared" si="2"/>
        <v>12.154525899561776</v>
      </c>
      <c r="T13" s="11">
        <v>21.587213550304057</v>
      </c>
      <c r="U13" s="11">
        <f>SUM(S13:T13)</f>
        <v>33.741739449865833</v>
      </c>
      <c r="W13" s="10" t="str">
        <f>name!E9</f>
        <v>Caring, leisure and other service occupations</v>
      </c>
      <c r="X13" s="11">
        <v>146.76086540454733</v>
      </c>
      <c r="Y13" s="11">
        <v>154.69239534432219</v>
      </c>
      <c r="Z13" s="11">
        <v>146.34144290558541</v>
      </c>
      <c r="AA13" s="11">
        <v>145.3292244033704</v>
      </c>
      <c r="AB13" s="11">
        <v>151.17963747001585</v>
      </c>
      <c r="AC13" s="11"/>
      <c r="AD13" s="11">
        <f t="shared" si="4"/>
        <v>4.838194564430438</v>
      </c>
      <c r="AE13" s="11">
        <v>84.298169232899966</v>
      </c>
      <c r="AF13" s="11">
        <f>SUM(AD13:AE13)</f>
        <v>89.136363797330404</v>
      </c>
    </row>
    <row r="14" spans="1:32" x14ac:dyDescent="0.2">
      <c r="A14" t="str">
        <f>name!E10</f>
        <v>Sales and customer service occupations</v>
      </c>
      <c r="B14" s="11">
        <v>152.07360095376126</v>
      </c>
      <c r="C14" s="11">
        <v>147.74559602049999</v>
      </c>
      <c r="D14" s="11">
        <v>147.08081164346629</v>
      </c>
      <c r="E14" s="11">
        <v>149.93130748063311</v>
      </c>
      <c r="F14" s="11">
        <v>150.85000172406814</v>
      </c>
      <c r="G14" s="11"/>
      <c r="H14" s="11">
        <f t="shared" si="0"/>
        <v>3.7691900806018452</v>
      </c>
      <c r="I14" s="11">
        <v>66.366788551866819</v>
      </c>
      <c r="J14" s="11">
        <f t="shared" si="1"/>
        <v>70.135978632468664</v>
      </c>
      <c r="L14" s="10" t="str">
        <f>name!E10</f>
        <v>Sales and customer service occupations</v>
      </c>
      <c r="M14" s="11">
        <v>63.563652726157585</v>
      </c>
      <c r="N14" s="11">
        <v>62.343392994433692</v>
      </c>
      <c r="O14" s="11">
        <v>63.228772775292981</v>
      </c>
      <c r="P14" s="11">
        <v>66.432514129752363</v>
      </c>
      <c r="Q14" s="11">
        <v>69.317500684041605</v>
      </c>
      <c r="R14" s="11"/>
      <c r="S14" s="11">
        <f t="shared" si="2"/>
        <v>6.0887279087486235</v>
      </c>
      <c r="T14" s="11">
        <v>22.332090736730557</v>
      </c>
      <c r="U14" s="11">
        <f t="shared" ref="U14:U15" si="6">SUM(S14:T14)</f>
        <v>28.42081864547918</v>
      </c>
      <c r="W14" s="10" t="str">
        <f>name!E10</f>
        <v>Sales and customer service occupations</v>
      </c>
      <c r="X14" s="11">
        <v>88.509948227603644</v>
      </c>
      <c r="Y14" s="11">
        <v>85.402203026066246</v>
      </c>
      <c r="Z14" s="11">
        <v>83.852038868173238</v>
      </c>
      <c r="AA14" s="11">
        <v>83.498793350880618</v>
      </c>
      <c r="AB14" s="11">
        <v>81.532501040026716</v>
      </c>
      <c r="AC14" s="11"/>
      <c r="AD14" s="11">
        <f t="shared" si="4"/>
        <v>-2.3195378281465224</v>
      </c>
      <c r="AE14" s="11">
        <v>44.034697815136269</v>
      </c>
      <c r="AF14" s="11">
        <f t="shared" ref="AF14:AF15" si="7">SUM(AD14:AE14)</f>
        <v>41.715159986989747</v>
      </c>
    </row>
    <row r="15" spans="1:32" x14ac:dyDescent="0.2">
      <c r="A15" t="str">
        <f>name!E11</f>
        <v>Process, plant and machine operatives</v>
      </c>
      <c r="B15" s="11">
        <v>98.207334195448766</v>
      </c>
      <c r="C15" s="11">
        <v>106.24800536099443</v>
      </c>
      <c r="D15" s="11">
        <v>89.906096645703471</v>
      </c>
      <c r="E15" s="11">
        <v>93.805673945089865</v>
      </c>
      <c r="F15" s="11">
        <v>91.51531178274135</v>
      </c>
      <c r="G15" s="11"/>
      <c r="H15" s="11">
        <f t="shared" si="0"/>
        <v>1.6092151370378787</v>
      </c>
      <c r="I15" s="11">
        <v>44.106325110414126</v>
      </c>
      <c r="J15" s="11">
        <f t="shared" si="1"/>
        <v>45.715540247452005</v>
      </c>
      <c r="L15" s="10" t="str">
        <f>name!E11</f>
        <v>Process, plant and machine operatives</v>
      </c>
      <c r="M15" s="11">
        <v>87.39975669644312</v>
      </c>
      <c r="N15" s="11">
        <v>95.512730310458011</v>
      </c>
      <c r="O15" s="11">
        <v>80.614720474748538</v>
      </c>
      <c r="P15" s="11">
        <v>82.122206258088212</v>
      </c>
      <c r="Q15" s="11">
        <v>78.926130883266708</v>
      </c>
      <c r="R15" s="11"/>
      <c r="S15" s="11">
        <f t="shared" si="2"/>
        <v>-1.6885895914818292</v>
      </c>
      <c r="T15" s="11">
        <v>37.776966748261586</v>
      </c>
      <c r="U15" s="11">
        <f t="shared" si="6"/>
        <v>36.088377156779757</v>
      </c>
      <c r="W15" s="10" t="str">
        <f>name!E11</f>
        <v>Process, plant and machine operatives</v>
      </c>
      <c r="X15" s="11">
        <v>10.807577499005584</v>
      </c>
      <c r="Y15" s="11">
        <v>10.735275050536352</v>
      </c>
      <c r="Z15" s="11">
        <v>9.2913761709549121</v>
      </c>
      <c r="AA15" s="11">
        <v>11.683467687001638</v>
      </c>
      <c r="AB15" s="11">
        <v>12.589180899474687</v>
      </c>
      <c r="AC15" s="11"/>
      <c r="AD15" s="11">
        <f t="shared" si="4"/>
        <v>3.2978047285197754</v>
      </c>
      <c r="AE15" s="11">
        <v>6.3293583621525231</v>
      </c>
      <c r="AF15" s="11">
        <f t="shared" si="7"/>
        <v>9.6271630906722976</v>
      </c>
    </row>
    <row r="16" spans="1:32" x14ac:dyDescent="0.2">
      <c r="A16" t="str">
        <f>name!E12</f>
        <v>Elementary occupations</v>
      </c>
      <c r="B16" s="11">
        <v>222.95095745652159</v>
      </c>
      <c r="C16" s="11">
        <v>217.85487389122878</v>
      </c>
      <c r="D16" s="11">
        <v>202.12886193817039</v>
      </c>
      <c r="E16" s="11">
        <v>203.88085618355987</v>
      </c>
      <c r="F16" s="11">
        <v>196.82371111443152</v>
      </c>
      <c r="G16" s="11"/>
      <c r="H16" s="11">
        <f t="shared" si="0"/>
        <v>-5.3051508237388703</v>
      </c>
      <c r="I16" s="11">
        <v>94.169668956346044</v>
      </c>
      <c r="J16" s="11">
        <f>SUM(H16:I16)</f>
        <v>88.864518132607174</v>
      </c>
      <c r="L16" s="10" t="str">
        <f>name!E12</f>
        <v>Elementary occupations</v>
      </c>
      <c r="M16" s="11">
        <v>116.63408534274102</v>
      </c>
      <c r="N16" s="11">
        <v>111.72939792511234</v>
      </c>
      <c r="O16" s="11">
        <v>104.46679930645769</v>
      </c>
      <c r="P16" s="11">
        <v>108.97990716962308</v>
      </c>
      <c r="Q16" s="11">
        <v>104.05157248118104</v>
      </c>
      <c r="R16" s="11"/>
      <c r="S16" s="11">
        <f t="shared" si="2"/>
        <v>-0.41522682527664756</v>
      </c>
      <c r="T16" s="11">
        <v>40.054907027998794</v>
      </c>
      <c r="U16" s="11">
        <f>SUM(S16:T16)</f>
        <v>39.639680202722147</v>
      </c>
      <c r="W16" s="10" t="str">
        <f>name!E12</f>
        <v>Elementary occupations</v>
      </c>
      <c r="X16" s="11">
        <v>106.31687211378062</v>
      </c>
      <c r="Y16" s="11">
        <v>106.12547596611626</v>
      </c>
      <c r="Z16" s="11">
        <v>97.662062631712686</v>
      </c>
      <c r="AA16" s="11">
        <v>94.900949013936724</v>
      </c>
      <c r="AB16" s="11">
        <v>92.77213863325035</v>
      </c>
      <c r="AC16" s="11"/>
      <c r="AD16" s="11">
        <f t="shared" si="4"/>
        <v>-4.8899239984623364</v>
      </c>
      <c r="AE16" s="11">
        <v>54.114761928347257</v>
      </c>
      <c r="AF16" s="11">
        <f>SUM(AD16:AE16)</f>
        <v>49.22483792988492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1888.9989999999996</v>
      </c>
      <c r="C18" s="34">
        <f>SUM(C8:C16)</f>
        <v>1981.8490000000006</v>
      </c>
      <c r="D18" s="34">
        <f>SUM(D8:D16)</f>
        <v>1953.5590000000009</v>
      </c>
      <c r="E18" s="34">
        <f>SUM(E8:E16)</f>
        <v>2014.893</v>
      </c>
      <c r="F18" s="34">
        <f>SUM(F8:F16)</f>
        <v>2105.029</v>
      </c>
      <c r="G18" s="11"/>
      <c r="H18" s="34">
        <f>SUM(H8:H16)</f>
        <v>151.46999999999895</v>
      </c>
      <c r="I18" s="34">
        <f>SUM(I8:I16)</f>
        <v>973.05401212975698</v>
      </c>
      <c r="J18" s="34">
        <f>SUM(H18:I18)</f>
        <v>1124.5240121297559</v>
      </c>
      <c r="L18" s="231" t="str">
        <f>name!E3</f>
        <v>All occupations</v>
      </c>
      <c r="M18" s="34">
        <f>SUM(M8:M16)</f>
        <v>979.38842709091386</v>
      </c>
      <c r="N18" s="34">
        <f>SUM(N8:N16)</f>
        <v>1017.2588644973907</v>
      </c>
      <c r="O18" s="34">
        <f>SUM(O8:O16)</f>
        <v>993.53934461949257</v>
      </c>
      <c r="P18" s="34">
        <f>SUM(P8:P16)</f>
        <v>1028.3565764475129</v>
      </c>
      <c r="Q18" s="34">
        <f>SUM(Q8:Q16)</f>
        <v>1073.0005754255742</v>
      </c>
      <c r="R18" s="11"/>
      <c r="S18" s="34">
        <f>SUM(S8:S16)</f>
        <v>79.46123080608146</v>
      </c>
      <c r="T18" s="34">
        <f>SUM(T8:T16)</f>
        <v>413.10065055725011</v>
      </c>
      <c r="U18" s="34">
        <f>SUM(S18:T18)</f>
        <v>492.56188136333157</v>
      </c>
      <c r="W18" s="231" t="str">
        <f>name!E3</f>
        <v>All occupations</v>
      </c>
      <c r="X18" s="34">
        <f>SUM(X8:X16)</f>
        <v>909.61057290908582</v>
      </c>
      <c r="Y18" s="34">
        <f>SUM(Y8:Y16)</f>
        <v>964.59013550260966</v>
      </c>
      <c r="Z18" s="34">
        <f>SUM(Z8:Z16)</f>
        <v>960.0196553805082</v>
      </c>
      <c r="AA18" s="34">
        <f>SUM(AA8:AA16)</f>
        <v>986.53642355248655</v>
      </c>
      <c r="AB18" s="34">
        <f>SUM(AB8:AB16)</f>
        <v>1032.0284245744265</v>
      </c>
      <c r="AC18" s="11"/>
      <c r="AD18" s="34">
        <f>SUM(AD8:AD16)</f>
        <v>72.008769193918283</v>
      </c>
      <c r="AE18" s="34">
        <f>SUM(AE8:AE16)</f>
        <v>559.95336157250676</v>
      </c>
      <c r="AF18" s="34">
        <f>SUM(AD18:AE18)</f>
        <v>631.96213076642505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11.015834647942933</v>
      </c>
      <c r="C26" s="18">
        <f t="shared" si="8"/>
        <v>11.901651510286761</v>
      </c>
      <c r="D26" s="18">
        <f t="shared" si="8"/>
        <v>12.261833717855279</v>
      </c>
      <c r="E26" s="18">
        <f t="shared" si="8"/>
        <v>11.416181960108997</v>
      </c>
      <c r="F26" s="18">
        <f t="shared" si="8"/>
        <v>12.080015961546922</v>
      </c>
      <c r="G26" s="11"/>
      <c r="H26" s="40">
        <f>IF(D8&gt;0,(H8/D8)*100,0)</f>
        <v>6.155777868649432</v>
      </c>
      <c r="I26" s="40">
        <f>IF(D8&gt;0,(I8/D8)*100,0)</f>
        <v>52.364390567118967</v>
      </c>
      <c r="J26" s="40">
        <f>IF(D8&gt;0,(J8/D8)*100,0)</f>
        <v>58.520168435768404</v>
      </c>
      <c r="L26" t="str">
        <f>$A$8</f>
        <v>Managers, directors and senior officials</v>
      </c>
      <c r="M26" s="18">
        <f t="shared" ref="M26:Q26" si="9">M8/M$18*100</f>
        <v>13.820403365564745</v>
      </c>
      <c r="N26" s="18">
        <f t="shared" si="9"/>
        <v>14.637617046960266</v>
      </c>
      <c r="O26" s="18">
        <f t="shared" si="9"/>
        <v>14.952015462064615</v>
      </c>
      <c r="P26" s="18">
        <f t="shared" si="9"/>
        <v>13.668445954578612</v>
      </c>
      <c r="Q26" s="18">
        <f t="shared" si="9"/>
        <v>14.040440922139471</v>
      </c>
      <c r="R26" s="11"/>
      <c r="S26" s="40">
        <f>IF(O8&gt;0,(S8/O8)*100,0)</f>
        <v>1.4135285798234121</v>
      </c>
      <c r="T26" s="40">
        <f>IF(O8&gt;0,(T8/O8)*100,0)</f>
        <v>46.089961667075144</v>
      </c>
      <c r="U26" s="40">
        <f>IF(O8&gt;0,(U8/O8)*100,0)</f>
        <v>47.503490246898551</v>
      </c>
      <c r="W26" t="str">
        <f>$A$8</f>
        <v>Managers, directors and senior officials</v>
      </c>
      <c r="X26" s="18">
        <f t="shared" ref="X26:AB26" si="10">X8/X$18*100</f>
        <v>7.9961224471102028</v>
      </c>
      <c r="Y26" s="18">
        <f t="shared" si="10"/>
        <v>9.0162962773201265</v>
      </c>
      <c r="Z26" s="18">
        <f t="shared" si="10"/>
        <v>9.4777225883912859</v>
      </c>
      <c r="AA26" s="18">
        <f t="shared" si="10"/>
        <v>9.0684424997974489</v>
      </c>
      <c r="AB26" s="18">
        <f t="shared" si="10"/>
        <v>10.041760947726027</v>
      </c>
      <c r="AC26" s="11"/>
      <c r="AD26" s="40">
        <f>IF(Z8&gt;0,(AD8/Z8)*100,0)</f>
        <v>13.898346611354912</v>
      </c>
      <c r="AE26" s="40">
        <f>IF(Z8&gt;0,(AE8/Z8)*100,0)</f>
        <v>62.608516111990156</v>
      </c>
      <c r="AF26" s="40">
        <f>IF(Z8&gt;0,(AF8/Z8)*100,0)</f>
        <v>76.506862723345066</v>
      </c>
    </row>
    <row r="27" spans="1:32" x14ac:dyDescent="0.2">
      <c r="A27" t="str">
        <f>$A$9</f>
        <v>Professional occupations</v>
      </c>
      <c r="B27" s="18">
        <f t="shared" si="8"/>
        <v>19.548426206795554</v>
      </c>
      <c r="C27" s="18">
        <f t="shared" si="8"/>
        <v>21.321101861459049</v>
      </c>
      <c r="D27" s="18">
        <f t="shared" si="8"/>
        <v>22.3806156543776</v>
      </c>
      <c r="E27" s="18">
        <f t="shared" si="8"/>
        <v>23.369011282850142</v>
      </c>
      <c r="F27" s="18">
        <f t="shared" si="8"/>
        <v>24.696629211472331</v>
      </c>
      <c r="G27" s="11"/>
      <c r="H27" s="40">
        <f t="shared" ref="H27:H36" si="11">IF(D9&gt;0,(H9/D9)*100,0)</f>
        <v>18.90420227459013</v>
      </c>
      <c r="I27" s="40">
        <f t="shared" ref="I27:I36" si="12">IF(D9&gt;0,(I9/D9)*100,0)</f>
        <v>50.750399102310261</v>
      </c>
      <c r="J27" s="40">
        <f t="shared" ref="J27:J36" si="13">IF(D9&gt;0,(J9/D9)*100,0)</f>
        <v>69.654601376900388</v>
      </c>
      <c r="L27" t="str">
        <f>$A$9</f>
        <v>Professional occupations</v>
      </c>
      <c r="M27" s="18">
        <f t="shared" ref="M27:Q27" si="14">M9/M$18*100</f>
        <v>19.242938509293474</v>
      </c>
      <c r="N27" s="18">
        <f t="shared" si="14"/>
        <v>20.635165967193114</v>
      </c>
      <c r="O27" s="18">
        <f t="shared" si="14"/>
        <v>21.906339537488257</v>
      </c>
      <c r="P27" s="18">
        <f t="shared" si="14"/>
        <v>23.532881177717954</v>
      </c>
      <c r="Q27" s="18">
        <f t="shared" si="14"/>
        <v>24.793012037860265</v>
      </c>
      <c r="R27" s="11"/>
      <c r="S27" s="40">
        <f t="shared" ref="S27:S34" si="15">IF(O9&gt;0,(S9/O9)*100,0)</f>
        <v>22.229028903030173</v>
      </c>
      <c r="T27" s="40">
        <f t="shared" ref="T27:T34" si="16">IF(O9&gt;0,(T9/O9)*100,0)</f>
        <v>42.236831359805549</v>
      </c>
      <c r="U27" s="40">
        <f t="shared" ref="U27:U34" si="17">IF(O9&gt;0,(U9/O9)*100,0)</f>
        <v>64.465860262835733</v>
      </c>
      <c r="W27" t="str">
        <f>$A$9</f>
        <v>Professional occupations</v>
      </c>
      <c r="X27" s="18">
        <f t="shared" ref="X27:AB27" si="18">X9/X$18*100</f>
        <v>19.877348412037005</v>
      </c>
      <c r="Y27" s="18">
        <f t="shared" si="18"/>
        <v>22.044491354298302</v>
      </c>
      <c r="Z27" s="18">
        <f t="shared" si="18"/>
        <v>22.871451419772548</v>
      </c>
      <c r="AA27" s="18">
        <f t="shared" si="18"/>
        <v>23.198194797978502</v>
      </c>
      <c r="AB27" s="18">
        <f t="shared" si="18"/>
        <v>24.596419928750244</v>
      </c>
      <c r="AC27" s="11"/>
      <c r="AD27" s="40">
        <f t="shared" ref="AD27:AD34" si="19">IF(Z9&gt;0,(AD9/Z9)*100,0)</f>
        <v>15.608484317378299</v>
      </c>
      <c r="AE27" s="40">
        <f t="shared" ref="AE27:AE34" si="20">IF(Z9&gt;0,(AE9/Z9)*100,0)</f>
        <v>59.189431035256099</v>
      </c>
      <c r="AF27" s="40">
        <f t="shared" ref="AF27:AF34" si="21">IF(Z9&gt;0,(AF9/Z9)*100,0)</f>
        <v>74.797915352634405</v>
      </c>
    </row>
    <row r="28" spans="1:32" x14ac:dyDescent="0.2">
      <c r="A28" t="str">
        <f>$A$10</f>
        <v>Associate professional occupations</v>
      </c>
      <c r="B28" s="18">
        <f t="shared" si="8"/>
        <v>13.062143231139576</v>
      </c>
      <c r="C28" s="18">
        <f t="shared" si="8"/>
        <v>13.163006530083218</v>
      </c>
      <c r="D28" s="18">
        <f t="shared" si="8"/>
        <v>13.939990644494474</v>
      </c>
      <c r="E28" s="18">
        <f t="shared" si="8"/>
        <v>14.251918132921656</v>
      </c>
      <c r="F28" s="18">
        <f t="shared" si="8"/>
        <v>14.888327971044562</v>
      </c>
      <c r="G28" s="11"/>
      <c r="H28" s="40">
        <f t="shared" si="11"/>
        <v>15.084012670323077</v>
      </c>
      <c r="I28" s="40">
        <f t="shared" si="12"/>
        <v>50.392417443416448</v>
      </c>
      <c r="J28" s="40">
        <f t="shared" si="13"/>
        <v>65.476430113739525</v>
      </c>
      <c r="L28" t="str">
        <f>$A$10</f>
        <v>Associate professional occupations</v>
      </c>
      <c r="M28" s="18">
        <f t="shared" ref="M28:Q28" si="22">M10/M$18*100</f>
        <v>13.398139839090984</v>
      </c>
      <c r="N28" s="18">
        <f t="shared" si="22"/>
        <v>13.229872429522851</v>
      </c>
      <c r="O28" s="18">
        <f t="shared" si="22"/>
        <v>14.151035955826538</v>
      </c>
      <c r="P28" s="18">
        <f t="shared" si="22"/>
        <v>13.337934659573335</v>
      </c>
      <c r="Q28" s="18">
        <f t="shared" si="22"/>
        <v>13.418131936083894</v>
      </c>
      <c r="R28" s="11"/>
      <c r="S28" s="40">
        <f t="shared" si="15"/>
        <v>2.4044214279773701</v>
      </c>
      <c r="T28" s="40">
        <f t="shared" si="16"/>
        <v>37.156334157171891</v>
      </c>
      <c r="U28" s="40">
        <f t="shared" si="17"/>
        <v>39.560755585149266</v>
      </c>
      <c r="W28" t="str">
        <f>$A$10</f>
        <v>Associate professional occupations</v>
      </c>
      <c r="X28" s="18">
        <f t="shared" ref="X28:AB28" si="23">X10/X$18*100</f>
        <v>12.700371722353157</v>
      </c>
      <c r="Y28" s="18">
        <f t="shared" si="23"/>
        <v>13.092489606434485</v>
      </c>
      <c r="Z28" s="18">
        <f t="shared" si="23"/>
        <v>13.721576553563414</v>
      </c>
      <c r="AA28" s="18">
        <f t="shared" si="23"/>
        <v>15.204646175336508</v>
      </c>
      <c r="AB28" s="18">
        <f t="shared" si="23"/>
        <v>16.416891675238787</v>
      </c>
      <c r="AC28" s="11"/>
      <c r="AD28" s="40">
        <f t="shared" si="19"/>
        <v>28.617023207225539</v>
      </c>
      <c r="AE28" s="40">
        <f t="shared" si="20"/>
        <v>64.519375572937747</v>
      </c>
      <c r="AF28" s="40">
        <f t="shared" si="21"/>
        <v>93.136398780163276</v>
      </c>
    </row>
    <row r="29" spans="1:32" x14ac:dyDescent="0.2">
      <c r="A29" t="str">
        <f>$A$11</f>
        <v>Administrative and secretarial occupations</v>
      </c>
      <c r="B29" s="18">
        <f t="shared" si="8"/>
        <v>10.914377936490634</v>
      </c>
      <c r="C29" s="18">
        <f t="shared" si="8"/>
        <v>10.024799818384075</v>
      </c>
      <c r="D29" s="18">
        <f t="shared" si="8"/>
        <v>10.356462251549923</v>
      </c>
      <c r="E29" s="18">
        <f t="shared" si="8"/>
        <v>10.111891660316539</v>
      </c>
      <c r="F29" s="18">
        <f t="shared" si="8"/>
        <v>8.9460283097291597</v>
      </c>
      <c r="G29" s="11"/>
      <c r="H29" s="40">
        <f t="shared" si="11"/>
        <v>-6.9212820217551911</v>
      </c>
      <c r="I29" s="40">
        <f t="shared" si="12"/>
        <v>49.864377173391034</v>
      </c>
      <c r="J29" s="40">
        <f t="shared" si="13"/>
        <v>42.943095151635838</v>
      </c>
      <c r="L29" t="str">
        <f>$A$11</f>
        <v>Administrative and secretarial occupations</v>
      </c>
      <c r="M29" s="18">
        <f t="shared" ref="M29:Q29" si="24">M11/M$18*100</f>
        <v>4.2985606647895231</v>
      </c>
      <c r="N29" s="18">
        <f t="shared" si="24"/>
        <v>3.8179967038758353</v>
      </c>
      <c r="O29" s="18">
        <f t="shared" si="24"/>
        <v>4.5143586886147471</v>
      </c>
      <c r="P29" s="18">
        <f t="shared" si="24"/>
        <v>4.5686548256160124</v>
      </c>
      <c r="Q29" s="18">
        <f t="shared" si="24"/>
        <v>4.7595433116834203</v>
      </c>
      <c r="R29" s="11"/>
      <c r="S29" s="40">
        <f t="shared" si="15"/>
        <v>13.863388779427515</v>
      </c>
      <c r="T29" s="40">
        <f t="shared" si="16"/>
        <v>39.273552071693452</v>
      </c>
      <c r="U29" s="40">
        <f t="shared" si="17"/>
        <v>53.136940851120961</v>
      </c>
      <c r="W29" t="str">
        <f>$A$11</f>
        <v>Administrative and secretarial occupations</v>
      </c>
      <c r="X29" s="18">
        <f t="shared" ref="X29:AB29" si="25">X11/X$18*100</f>
        <v>18.037706385642082</v>
      </c>
      <c r="Y29" s="18">
        <f t="shared" si="25"/>
        <v>16.570507944596212</v>
      </c>
      <c r="Z29" s="18">
        <f t="shared" si="25"/>
        <v>16.402546529706953</v>
      </c>
      <c r="AA29" s="18">
        <f t="shared" si="25"/>
        <v>15.890111214789087</v>
      </c>
      <c r="AB29" s="18">
        <f t="shared" si="25"/>
        <v>13.298719286982061</v>
      </c>
      <c r="AC29" s="11"/>
      <c r="AD29" s="40">
        <f t="shared" si="19"/>
        <v>-12.841434331445683</v>
      </c>
      <c r="AE29" s="40">
        <f t="shared" si="20"/>
        <v>52.88098967050967</v>
      </c>
      <c r="AF29" s="40">
        <f t="shared" si="21"/>
        <v>40.039555339063995</v>
      </c>
    </row>
    <row r="30" spans="1:32" x14ac:dyDescent="0.2">
      <c r="A30" t="str">
        <f>$A$12</f>
        <v>Skilled trades occupations</v>
      </c>
      <c r="B30" s="18">
        <f t="shared" si="8"/>
        <v>10.403896058325694</v>
      </c>
      <c r="C30" s="18">
        <f t="shared" si="8"/>
        <v>9.7802556730978161</v>
      </c>
      <c r="D30" s="18">
        <f t="shared" si="8"/>
        <v>8.9089614289424421</v>
      </c>
      <c r="E30" s="18">
        <f t="shared" si="8"/>
        <v>9.0788400609610331</v>
      </c>
      <c r="F30" s="18">
        <f t="shared" si="8"/>
        <v>8.7396855299433511</v>
      </c>
      <c r="G30" s="11"/>
      <c r="H30" s="40">
        <f t="shared" si="11"/>
        <v>5.7061557032210182</v>
      </c>
      <c r="I30" s="40">
        <f t="shared" si="12"/>
        <v>44.290431922102293</v>
      </c>
      <c r="J30" s="40">
        <f t="shared" si="13"/>
        <v>49.996587625323315</v>
      </c>
      <c r="L30" t="str">
        <f>$A$12</f>
        <v>Skilled trades occupations</v>
      </c>
      <c r="M30" s="18">
        <f t="shared" ref="M30:Q30" si="26">M12/M$18*100</f>
        <v>17.608032157558746</v>
      </c>
      <c r="N30" s="18">
        <f t="shared" si="26"/>
        <v>16.901376917441798</v>
      </c>
      <c r="O30" s="18">
        <f t="shared" si="26"/>
        <v>15.190642953086176</v>
      </c>
      <c r="P30" s="18">
        <f t="shared" si="26"/>
        <v>15.256202413872453</v>
      </c>
      <c r="Q30" s="18">
        <f t="shared" si="26"/>
        <v>14.367874163358968</v>
      </c>
      <c r="R30" s="11"/>
      <c r="S30" s="40">
        <f t="shared" si="15"/>
        <v>2.1483238028661154</v>
      </c>
      <c r="T30" s="40">
        <f t="shared" si="16"/>
        <v>40.482322080972118</v>
      </c>
      <c r="U30" s="40">
        <f t="shared" si="17"/>
        <v>42.630645883838234</v>
      </c>
      <c r="W30" t="str">
        <f>$A$12</f>
        <v>Skilled trades occupations</v>
      </c>
      <c r="X30" s="18">
        <f t="shared" ref="X30:AB30" si="27">X12/X$18*100</f>
        <v>2.6471177919829869</v>
      </c>
      <c r="Y30" s="18">
        <f t="shared" si="27"/>
        <v>2.2703056494071574</v>
      </c>
      <c r="Z30" s="18">
        <f t="shared" si="27"/>
        <v>2.4079510489701175</v>
      </c>
      <c r="AA30" s="18">
        <f t="shared" si="27"/>
        <v>2.6396138458351182</v>
      </c>
      <c r="AB30" s="18">
        <f t="shared" si="27"/>
        <v>2.8880544135339981</v>
      </c>
      <c r="AC30" s="11"/>
      <c r="AD30" s="40">
        <f t="shared" si="19"/>
        <v>28.934533023593929</v>
      </c>
      <c r="AE30" s="40">
        <f t="shared" si="20"/>
        <v>69.152824172386346</v>
      </c>
      <c r="AF30" s="40">
        <f t="shared" si="21"/>
        <v>98.087357195980289</v>
      </c>
    </row>
    <row r="31" spans="1:32" x14ac:dyDescent="0.2">
      <c r="A31" t="str">
        <f>$A$13</f>
        <v>Caring, leisure and other service occupations</v>
      </c>
      <c r="B31" s="18">
        <f t="shared" si="8"/>
        <v>10.003329165168006</v>
      </c>
      <c r="C31" s="18">
        <f t="shared" si="8"/>
        <v>10.000686821402539</v>
      </c>
      <c r="D31" s="18">
        <f t="shared" si="8"/>
        <v>9.6744035991690875</v>
      </c>
      <c r="E31" s="18">
        <f t="shared" si="8"/>
        <v>9.5566924782154583</v>
      </c>
      <c r="F31" s="18">
        <f t="shared" si="8"/>
        <v>9.7855137706836359</v>
      </c>
      <c r="G31" s="11"/>
      <c r="H31" s="40">
        <f t="shared" si="11"/>
        <v>8.9910865798158675</v>
      </c>
      <c r="I31" s="40">
        <f t="shared" si="12"/>
        <v>56.025440197058444</v>
      </c>
      <c r="J31" s="40">
        <f t="shared" si="13"/>
        <v>65.016526776874301</v>
      </c>
      <c r="L31" t="str">
        <f>$A$13</f>
        <v>Caring, leisure and other service occupations</v>
      </c>
      <c r="M31" s="18">
        <f t="shared" ref="M31:Q31" si="28">M13/M$18*100</f>
        <v>4.309007675079183</v>
      </c>
      <c r="N31" s="18">
        <f t="shared" si="28"/>
        <v>4.2767989483455509</v>
      </c>
      <c r="O31" s="18">
        <f t="shared" si="28"/>
        <v>4.29311023597581</v>
      </c>
      <c r="P31" s="18">
        <f t="shared" si="28"/>
        <v>4.5925610292559877</v>
      </c>
      <c r="Q31" s="18">
        <f t="shared" si="28"/>
        <v>5.1079436914682086</v>
      </c>
      <c r="R31" s="11"/>
      <c r="S31" s="40">
        <f t="shared" si="15"/>
        <v>28.495803881148923</v>
      </c>
      <c r="T31" s="40">
        <f t="shared" si="16"/>
        <v>50.61036594542314</v>
      </c>
      <c r="U31" s="40">
        <f t="shared" si="17"/>
        <v>79.106169826572071</v>
      </c>
      <c r="W31" t="str">
        <f>$A$13</f>
        <v>Caring, leisure and other service occupations</v>
      </c>
      <c r="X31" s="18">
        <f t="shared" ref="X31:AB31" si="29">X13/X$18*100</f>
        <v>16.13447224290519</v>
      </c>
      <c r="Y31" s="18">
        <f t="shared" si="29"/>
        <v>16.037111478827025</v>
      </c>
      <c r="Z31" s="18">
        <f t="shared" si="29"/>
        <v>15.243588200033498</v>
      </c>
      <c r="AA31" s="18">
        <f t="shared" si="29"/>
        <v>14.731257856658193</v>
      </c>
      <c r="AB31" s="18">
        <f t="shared" si="29"/>
        <v>14.648786202992151</v>
      </c>
      <c r="AC31" s="11"/>
      <c r="AD31" s="40">
        <f t="shared" si="19"/>
        <v>3.3061000823614122</v>
      </c>
      <c r="AE31" s="40">
        <f t="shared" si="20"/>
        <v>57.603757048703088</v>
      </c>
      <c r="AF31" s="40">
        <f t="shared" si="21"/>
        <v>60.909857131064506</v>
      </c>
    </row>
    <row r="32" spans="1:32" x14ac:dyDescent="0.2">
      <c r="A32" t="str">
        <f>$A$14</f>
        <v>Sales and customer service occupations</v>
      </c>
      <c r="B32" s="18">
        <f t="shared" si="8"/>
        <v>8.0504860486300558</v>
      </c>
      <c r="C32" s="18">
        <f t="shared" si="8"/>
        <v>7.4549370825173833</v>
      </c>
      <c r="D32" s="18">
        <f t="shared" si="8"/>
        <v>7.5288645822043883</v>
      </c>
      <c r="E32" s="18">
        <f t="shared" si="8"/>
        <v>7.4411548147039621</v>
      </c>
      <c r="F32" s="18">
        <f t="shared" si="8"/>
        <v>7.16617213938944</v>
      </c>
      <c r="H32" s="40">
        <f t="shared" si="11"/>
        <v>2.5626660870886502</v>
      </c>
      <c r="I32" s="40">
        <f t="shared" si="12"/>
        <v>45.122669510924609</v>
      </c>
      <c r="J32" s="40">
        <f t="shared" si="13"/>
        <v>47.68533559801326</v>
      </c>
      <c r="L32" t="str">
        <f>$A$14</f>
        <v>Sales and customer service occupations</v>
      </c>
      <c r="M32" s="18">
        <f t="shared" ref="M32:Q32" si="30">M14/M$18*100</f>
        <v>6.4901372088866998</v>
      </c>
      <c r="N32" s="18">
        <f t="shared" si="30"/>
        <v>6.1285671887692459</v>
      </c>
      <c r="O32" s="18">
        <f t="shared" si="30"/>
        <v>6.3639928421262928</v>
      </c>
      <c r="P32" s="18">
        <f t="shared" si="30"/>
        <v>6.4600660560022254</v>
      </c>
      <c r="Q32" s="18">
        <f t="shared" si="30"/>
        <v>6.460155033612061</v>
      </c>
      <c r="S32" s="40">
        <f t="shared" si="15"/>
        <v>9.6296790867461368</v>
      </c>
      <c r="T32" s="40">
        <f t="shared" si="16"/>
        <v>35.319506858208314</v>
      </c>
      <c r="U32" s="40">
        <f t="shared" si="17"/>
        <v>44.949185944954451</v>
      </c>
      <c r="W32" t="str">
        <f>$A$14</f>
        <v>Sales and customer service occupations</v>
      </c>
      <c r="X32" s="18">
        <f t="shared" ref="X32:AB32" si="31">X14/X$18*100</f>
        <v>9.7305320390608596</v>
      </c>
      <c r="Y32" s="18">
        <f t="shared" si="31"/>
        <v>8.8537296705368593</v>
      </c>
      <c r="Z32" s="18">
        <f t="shared" si="31"/>
        <v>8.7344085507226517</v>
      </c>
      <c r="AA32" s="18">
        <f t="shared" si="31"/>
        <v>8.4638327949620038</v>
      </c>
      <c r="AB32" s="18">
        <f t="shared" si="31"/>
        <v>7.9002185500508819</v>
      </c>
      <c r="AD32" s="40">
        <f t="shared" si="19"/>
        <v>-2.7662271060494428</v>
      </c>
      <c r="AE32" s="40">
        <f t="shared" si="20"/>
        <v>52.514761011792189</v>
      </c>
      <c r="AF32" s="40">
        <f t="shared" si="21"/>
        <v>49.74853390574274</v>
      </c>
    </row>
    <row r="33" spans="1:32" x14ac:dyDescent="0.2">
      <c r="A33" t="str">
        <f>$A$15</f>
        <v>Process, plant and machine operatives</v>
      </c>
      <c r="B33" s="18">
        <f t="shared" si="8"/>
        <v>5.1989087445492981</v>
      </c>
      <c r="C33" s="18">
        <f t="shared" si="8"/>
        <v>5.3610545183308309</v>
      </c>
      <c r="D33" s="18">
        <f t="shared" si="8"/>
        <v>4.602169509377676</v>
      </c>
      <c r="E33" s="18">
        <f t="shared" si="8"/>
        <v>4.6556156552774697</v>
      </c>
      <c r="F33" s="18">
        <f t="shared" si="8"/>
        <v>4.3474608560139245</v>
      </c>
      <c r="G33" s="11"/>
      <c r="H33" s="40">
        <f t="shared" si="11"/>
        <v>1.7898843316258926</v>
      </c>
      <c r="I33" s="40">
        <f t="shared" si="12"/>
        <v>49.058213798587737</v>
      </c>
      <c r="J33" s="40">
        <f t="shared" si="13"/>
        <v>50.848098130213629</v>
      </c>
      <c r="L33" t="str">
        <f>$A$15</f>
        <v>Process, plant and machine operatives</v>
      </c>
      <c r="M33" s="18">
        <f t="shared" ref="M33:Q33" si="32">M15/M$18*100</f>
        <v>8.9239115226271757</v>
      </c>
      <c r="N33" s="18">
        <f t="shared" si="32"/>
        <v>9.3892256576844009</v>
      </c>
      <c r="O33" s="18">
        <f t="shared" si="32"/>
        <v>8.1138931146830942</v>
      </c>
      <c r="P33" s="18">
        <f t="shared" si="32"/>
        <v>7.985771486168904</v>
      </c>
      <c r="Q33" s="18">
        <f t="shared" si="32"/>
        <v>7.3556466502325017</v>
      </c>
      <c r="R33" s="11"/>
      <c r="S33" s="40">
        <f t="shared" si="15"/>
        <v>-2.0946417497171086</v>
      </c>
      <c r="T33" s="40">
        <f t="shared" si="16"/>
        <v>46.861127255405798</v>
      </c>
      <c r="U33" s="40">
        <f t="shared" si="17"/>
        <v>44.766485505688692</v>
      </c>
      <c r="W33" t="str">
        <f>$A$15</f>
        <v>Process, plant and machine operatives</v>
      </c>
      <c r="X33" s="18">
        <f t="shared" ref="X33:AB33" si="33">X15/X$18*100</f>
        <v>1.1881543399876229</v>
      </c>
      <c r="Y33" s="18">
        <f t="shared" si="33"/>
        <v>1.1129364333528691</v>
      </c>
      <c r="Z33" s="18">
        <f t="shared" si="33"/>
        <v>0.96783186874150329</v>
      </c>
      <c r="AA33" s="18">
        <f t="shared" si="33"/>
        <v>1.1842915687724778</v>
      </c>
      <c r="AB33" s="18">
        <f t="shared" si="33"/>
        <v>1.2198482715886472</v>
      </c>
      <c r="AC33" s="11"/>
      <c r="AD33" s="40">
        <f t="shared" si="19"/>
        <v>35.493178489843089</v>
      </c>
      <c r="AE33" s="40">
        <f t="shared" si="20"/>
        <v>68.120784754558372</v>
      </c>
      <c r="AF33" s="40">
        <f t="shared" si="21"/>
        <v>103.61396324440145</v>
      </c>
    </row>
    <row r="34" spans="1:32" x14ac:dyDescent="0.2">
      <c r="A34" t="str">
        <f>$A$16</f>
        <v>Elementary occupations</v>
      </c>
      <c r="B34" s="18">
        <f t="shared" si="8"/>
        <v>11.802597960958245</v>
      </c>
      <c r="C34" s="18">
        <f t="shared" si="8"/>
        <v>10.992506184438305</v>
      </c>
      <c r="D34" s="18">
        <f t="shared" si="8"/>
        <v>10.346698612029137</v>
      </c>
      <c r="E34" s="18">
        <f t="shared" si="8"/>
        <v>10.11869395464473</v>
      </c>
      <c r="F34" s="18">
        <f t="shared" si="8"/>
        <v>9.350166250176672</v>
      </c>
      <c r="G34" s="11"/>
      <c r="H34" s="40">
        <f t="shared" si="11"/>
        <v>-2.6246379526748012</v>
      </c>
      <c r="I34" s="40">
        <f t="shared" si="12"/>
        <v>46.588927505638352</v>
      </c>
      <c r="J34" s="40">
        <f t="shared" si="13"/>
        <v>43.964289552963557</v>
      </c>
      <c r="L34" t="str">
        <f>$A$16</f>
        <v>Elementary occupations</v>
      </c>
      <c r="M34" s="18">
        <f t="shared" ref="M34:Q34" si="34">M16/M$18*100</f>
        <v>11.908869057109474</v>
      </c>
      <c r="N34" s="18">
        <f t="shared" si="34"/>
        <v>10.983379140206935</v>
      </c>
      <c r="O34" s="18">
        <f t="shared" si="34"/>
        <v>10.514611210134468</v>
      </c>
      <c r="P34" s="18">
        <f t="shared" si="34"/>
        <v>10.597482397214522</v>
      </c>
      <c r="Q34" s="18">
        <f t="shared" si="34"/>
        <v>9.6972522535611905</v>
      </c>
      <c r="R34" s="11"/>
      <c r="S34" s="40">
        <f t="shared" si="15"/>
        <v>-0.39747252527433374</v>
      </c>
      <c r="T34" s="40">
        <f t="shared" si="16"/>
        <v>38.342236283602475</v>
      </c>
      <c r="U34" s="40">
        <f t="shared" si="17"/>
        <v>37.944763758328136</v>
      </c>
      <c r="W34" t="str">
        <f>$A$16</f>
        <v>Elementary occupations</v>
      </c>
      <c r="X34" s="18">
        <f t="shared" ref="X34:AB34" si="35">X16/X$18*100</f>
        <v>11.688174618920884</v>
      </c>
      <c r="Y34" s="18">
        <f t="shared" si="35"/>
        <v>11.002131585226971</v>
      </c>
      <c r="Z34" s="18">
        <f t="shared" si="35"/>
        <v>10.172923240098026</v>
      </c>
      <c r="AA34" s="18">
        <f t="shared" si="35"/>
        <v>9.6196092458706595</v>
      </c>
      <c r="AB34" s="18">
        <f t="shared" si="35"/>
        <v>8.9893007231371982</v>
      </c>
      <c r="AC34" s="11"/>
      <c r="AD34" s="40">
        <f t="shared" si="19"/>
        <v>-5.0069841519755975</v>
      </c>
      <c r="AE34" s="40">
        <f t="shared" si="20"/>
        <v>55.410218123711005</v>
      </c>
      <c r="AF34" s="40">
        <f t="shared" si="21"/>
        <v>50.403233971735403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7.7535411011389401</v>
      </c>
      <c r="I36" s="43">
        <f t="shared" si="12"/>
        <v>49.809297396687612</v>
      </c>
      <c r="J36" s="43">
        <f t="shared" si="13"/>
        <v>57.562838497826554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7.9977940719110281</v>
      </c>
      <c r="T36" s="43">
        <f t="shared" ref="T36" si="37">IF(O18&gt;0,(T18/O18)*100,0)</f>
        <v>41.578690647169097</v>
      </c>
      <c r="U36" s="43">
        <f t="shared" ref="U36" si="38">IF(O18&gt;0,(U18/O18)*100,0)</f>
        <v>49.576484719080128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7.5007598844814556</v>
      </c>
      <c r="AE36" s="43">
        <f t="shared" ref="AE36" si="40">IF(Z18&gt;0,(AE18/Z18)*100,0)</f>
        <v>58.327280950364155</v>
      </c>
      <c r="AF36" s="43">
        <f t="shared" ref="AF36" si="41">IF(Z18&gt;0,(AF18/Z18)*100,0)</f>
        <v>65.828040834845609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South East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South East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South East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3.182765534640164</v>
      </c>
      <c r="C46" s="18">
        <f t="shared" si="42"/>
        <v>1.555667003553185</v>
      </c>
      <c r="D46" s="18">
        <f t="shared" si="42"/>
        <v>-0.80764913433337693</v>
      </c>
      <c r="E46" s="18">
        <f t="shared" si="42"/>
        <v>1.0078837385855799</v>
      </c>
      <c r="F46" s="18">
        <f>IF(F$6-D$6 &lt;&gt; 0,(EXP(LN(F8/D8)/(F$6-D$6))-1)*100,0)</f>
        <v>0.39904361293905399</v>
      </c>
      <c r="H46" s="18">
        <f>IF($F$6-$D$6 &lt;&gt; 0,(EXP(LN(1+(H26/100))/($F$6-$D$6))-1)*100,0)</f>
        <v>0.39904361293905399</v>
      </c>
      <c r="I46" s="18">
        <f>IF($F$6-$D$6 &lt;&gt; 0,(EXP(LN(1+(I26/100))/($F$6-$D$6))-1)*100,0)</f>
        <v>2.8471430079500815</v>
      </c>
      <c r="J46" s="18">
        <f>IF($F$6-$D$6 &lt;&gt; 0,(EXP(LN(1+(J26/100))/($F$6-$D$6))-1)*100,0)</f>
        <v>3.1190654293464348</v>
      </c>
      <c r="L46" t="str">
        <f>$A$8</f>
        <v>Managers, directors and senior officials</v>
      </c>
      <c r="M46" s="18">
        <f t="shared" ref="M46:M54" si="43">IF(N$6-M$6 &lt;&gt; 0,(EXP(LN(N8/M8)/(N$6-M$6))-1)*100,0)</f>
        <v>2.4133433830933582</v>
      </c>
      <c r="N46" s="18">
        <f t="shared" ref="N46:N54" si="44">IF(O$6-N$6 &lt;&gt; 0,(EXP(LN(O8/N8)/(O$6-N$6))-1)*100,0)</f>
        <v>-0.23391187713769357</v>
      </c>
      <c r="O46" s="18">
        <f t="shared" ref="O46:O54" si="45">IF(P$6-O$6 &lt;&gt; 0,(EXP(LN(P8/O8)/(P$6-O$6))-1)*100,0)</f>
        <v>-1.1001546642272264</v>
      </c>
      <c r="P46" s="18">
        <f t="shared" ref="P46:P54" si="46">IF(Q$6-P$6 &lt;&gt; 0,(EXP(LN(Q8/P8)/(Q$6-P$6))-1)*100,0)</f>
        <v>0.69589890359798012</v>
      </c>
      <c r="Q46" s="18">
        <f>IF(Q$6-O$6 &lt;&gt; 0,(EXP(LN(Q8/O8)/(Q$6-O$6))-1)*100,0)</f>
        <v>9.361922357382646E-2</v>
      </c>
      <c r="S46" s="18">
        <f>IF($F$6-$D$6 &lt;&gt; 0,(EXP(LN(1+(S26/100))/($F$6-$D$6))-1)*100,0)</f>
        <v>9.361922357382646E-2</v>
      </c>
      <c r="T46" s="18">
        <f>IF($F$6-$D$6 &lt;&gt; 0,(EXP(LN(1+(T26/100))/($F$6-$D$6))-1)*100,0)</f>
        <v>2.5592158565852285</v>
      </c>
      <c r="U46" s="18">
        <f>IF($F$6-$D$6 &lt;&gt; 0,(EXP(LN(1+(U26/100))/($F$6-$D$6))-1)*100,0)</f>
        <v>2.6250747482126968</v>
      </c>
      <c r="W46" t="str">
        <f>$A$8</f>
        <v>Managers, directors and senior officials</v>
      </c>
      <c r="X46" s="18">
        <f t="shared" ref="X46:X54" si="47">IF(Y$6-X$6 &lt;&gt; 0,(EXP(LN(Y8/X8)/(Y$6-X$6))-1)*100,0)</f>
        <v>4.5704588523545642</v>
      </c>
      <c r="Y46" s="18">
        <f t="shared" ref="Y46:Y54" si="48">IF(Z$6-Y$6 &lt;&gt; 0,(EXP(LN(Z8/Y8)/(Z$6-Y$6))-1)*100,0)</f>
        <v>4.6196173238174154</v>
      </c>
      <c r="Z46" s="18">
        <f t="shared" ref="Z46:Z54" si="49">IF(AA$6-Z$6 &lt;&gt; 0,(EXP(LN(AA8/Z8)/(AA$6-Z$6))-1)*100,0)</f>
        <v>-0.33737035375374091</v>
      </c>
      <c r="AA46" s="18">
        <f t="shared" ref="AA46:AA54" si="50">IF(AB$6-AA$6 &lt;&gt; 0,(EXP(LN(AB8/AA8)/(AB$6-AA$6))-1)*100,0)</f>
        <v>1.4811946024410494</v>
      </c>
      <c r="AB46" s="18">
        <f>IF(AB$6-Z$6 &lt;&gt; 0,(EXP(LN(AB8/Z8)/(AB$6-Z$6))-1)*100,0)</f>
        <v>0.87134878911092617</v>
      </c>
      <c r="AD46" s="18">
        <f>IF($F$6-$D$6 &lt;&gt; 0,(EXP(LN(1+(AD26/100))/($F$6-$D$6))-1)*100,0)</f>
        <v>0.87134878911092617</v>
      </c>
      <c r="AE46" s="18">
        <f>IF($F$6-$D$6 &lt;&gt; 0,(EXP(LN(1+(AE26/100))/($F$6-$D$6))-1)*100,0)</f>
        <v>3.2942672315470434</v>
      </c>
      <c r="AF46" s="18">
        <f>IF($F$6-$D$6 &lt;&gt; 0,(EXP(LN(1+(AF26/100))/($F$6-$D$6))-1)*100,0)</f>
        <v>3.8605870564152989</v>
      </c>
    </row>
    <row r="47" spans="1:32" x14ac:dyDescent="0.2">
      <c r="A47" t="str">
        <f>$A$9</f>
        <v>Professional occupations</v>
      </c>
      <c r="B47" s="18">
        <f t="shared" si="42"/>
        <v>3.4270576742337688</v>
      </c>
      <c r="C47" s="18">
        <f t="shared" si="42"/>
        <v>3.4709303974265193</v>
      </c>
      <c r="D47" s="18">
        <f t="shared" si="42"/>
        <v>1.4936223754750788</v>
      </c>
      <c r="E47" s="18">
        <f t="shared" si="42"/>
        <v>0.9951093709879677</v>
      </c>
      <c r="F47" s="18">
        <f>IF(F$6-D$6 &lt;&gt; 0,(EXP(LN(F9/D9)/(F$6-D$6))-1)*100,0)</f>
        <v>1.1610077124551754</v>
      </c>
      <c r="H47" s="18">
        <f t="shared" ref="H47:J56" si="51">IF($F$6-$D$6 &lt;&gt; 0,(EXP(LN(1+(H27/100))/($F$6-$D$6))-1)*100,0)</f>
        <v>1.1610077124551754</v>
      </c>
      <c r="I47" s="18">
        <f t="shared" si="51"/>
        <v>2.7741510485892462</v>
      </c>
      <c r="J47" s="18">
        <f t="shared" si="51"/>
        <v>3.5867902542519703</v>
      </c>
      <c r="L47" t="str">
        <f>$A$9</f>
        <v>Professional occupations</v>
      </c>
      <c r="M47" s="18">
        <f t="shared" si="43"/>
        <v>2.7314155419909225</v>
      </c>
      <c r="N47" s="18">
        <f t="shared" si="44"/>
        <v>3.6848814694616872</v>
      </c>
      <c r="O47" s="18">
        <f t="shared" si="45"/>
        <v>2.1439831582740654</v>
      </c>
      <c r="P47" s="18">
        <f t="shared" si="46"/>
        <v>0.9510967231606271</v>
      </c>
      <c r="Q47" s="18">
        <f>IF(Q$6-O$6 &lt;&gt; 0,(EXP(LN(Q9/O9)/(Q$6-O$6))-1)*100,0)</f>
        <v>1.3471695454236876</v>
      </c>
      <c r="S47" s="18">
        <f t="shared" ref="S47:U47" si="52">IF($F$6-$D$6 &lt;&gt; 0,(EXP(LN(1+(S27/100))/($F$6-$D$6))-1)*100,0)</f>
        <v>1.3471695454236876</v>
      </c>
      <c r="T47" s="18">
        <f t="shared" si="52"/>
        <v>2.3766241310749336</v>
      </c>
      <c r="U47" s="18">
        <f t="shared" si="52"/>
        <v>3.3725074241127029</v>
      </c>
      <c r="W47" t="str">
        <f>$A$9</f>
        <v>Professional occupations</v>
      </c>
      <c r="X47" s="18">
        <f t="shared" si="47"/>
        <v>4.1375215194533688</v>
      </c>
      <c r="Y47" s="18">
        <f t="shared" si="48"/>
        <v>3.2597220797120352</v>
      </c>
      <c r="Z47" s="18">
        <f t="shared" si="49"/>
        <v>0.83207230695727663</v>
      </c>
      <c r="AA47" s="18">
        <f t="shared" si="50"/>
        <v>1.0414626385027104</v>
      </c>
      <c r="AB47" s="18">
        <f>IF(AB$6-Z$6 &lt;&gt; 0,(EXP(LN(AB9/Z9)/(AB$6-Z$6))-1)*100,0)</f>
        <v>0.97161759196346953</v>
      </c>
      <c r="AD47" s="18">
        <f t="shared" ref="AD47:AF47" si="53">IF($F$6-$D$6 &lt;&gt; 0,(EXP(LN(1+(AD27/100))/($F$6-$D$6))-1)*100,0)</f>
        <v>0.97161759196346953</v>
      </c>
      <c r="AE47" s="18">
        <f t="shared" si="53"/>
        <v>3.1480325653110874</v>
      </c>
      <c r="AF47" s="18">
        <f t="shared" si="53"/>
        <v>3.7932433942489574</v>
      </c>
    </row>
    <row r="48" spans="1:32" x14ac:dyDescent="0.2">
      <c r="A48" t="str">
        <f>$A$10</f>
        <v>Associate professional occupations</v>
      </c>
      <c r="B48" s="18">
        <f t="shared" si="42"/>
        <v>1.40161506525327</v>
      </c>
      <c r="C48" s="18">
        <f t="shared" si="42"/>
        <v>4.3910715855528526</v>
      </c>
      <c r="D48" s="18">
        <f t="shared" si="42"/>
        <v>1.066507561646568</v>
      </c>
      <c r="E48" s="18">
        <f t="shared" si="42"/>
        <v>0.87832681484028008</v>
      </c>
      <c r="F48" s="18">
        <f t="shared" ref="F48:F56" si="54">IF(F$6-D$6 &lt;&gt; 0,(EXP(LN(F10/D10)/(F$6-D$6))-1)*100,0)</f>
        <v>0.94101476673773554</v>
      </c>
      <c r="H48" s="18">
        <f t="shared" si="51"/>
        <v>0.94101476673773554</v>
      </c>
      <c r="I48" s="18">
        <f t="shared" si="51"/>
        <v>2.7578627136856104</v>
      </c>
      <c r="J48" s="18">
        <f t="shared" si="51"/>
        <v>3.4147316970783548</v>
      </c>
      <c r="L48" t="str">
        <f>$A$10</f>
        <v>Associate professional occupations</v>
      </c>
      <c r="M48" s="18">
        <f t="shared" si="43"/>
        <v>0.63450536992035733</v>
      </c>
      <c r="N48" s="18">
        <f t="shared" si="44"/>
        <v>4.4686938853215619</v>
      </c>
      <c r="O48" s="18">
        <f t="shared" si="45"/>
        <v>-0.49341949830281617</v>
      </c>
      <c r="P48" s="18">
        <f>IF(Q$6-P$6 &lt;&gt; 0,(EXP(LN(Q10/P10)/(Q$6-P$6))-1)*100,0)</f>
        <v>0.48609508009289648</v>
      </c>
      <c r="Q48" s="18">
        <f t="shared" ref="Q48:Q54" si="55">IF(Q$6-O$6 &lt;&gt; 0,(EXP(LN(Q10/O10)/(Q$6-O$6))-1)*100,0)</f>
        <v>0.15852354055228002</v>
      </c>
      <c r="S48" s="18">
        <f t="shared" ref="S48:U48" si="56">IF($F$6-$D$6 &lt;&gt; 0,(EXP(LN(1+(S28/100))/($F$6-$D$6))-1)*100,0)</f>
        <v>0.15852354055228002</v>
      </c>
      <c r="T48" s="18">
        <f t="shared" si="56"/>
        <v>2.1286813771549618</v>
      </c>
      <c r="U48" s="18">
        <f t="shared" si="56"/>
        <v>2.2470737173988731</v>
      </c>
      <c r="W48" t="str">
        <f>$A$10</f>
        <v>Associate professional occupations</v>
      </c>
      <c r="X48" s="18">
        <f t="shared" si="47"/>
        <v>2.2523458993159773</v>
      </c>
      <c r="Y48" s="18">
        <f t="shared" si="48"/>
        <v>4.3083519540277893</v>
      </c>
      <c r="Z48" s="18">
        <f t="shared" si="49"/>
        <v>2.6315908913060237</v>
      </c>
      <c r="AA48" s="18">
        <f t="shared" si="50"/>
        <v>1.2253564863266453</v>
      </c>
      <c r="AB48" s="18">
        <f t="shared" ref="AB48:AB54" si="57">IF(AB$6-Z$6 &lt;&gt; 0,(EXP(LN(AB10/Z10)/(AB$6-Z$6))-1)*100,0)</f>
        <v>1.6919472678247782</v>
      </c>
      <c r="AD48" s="18">
        <f t="shared" ref="AD48:AF48" si="58">IF($F$6-$D$6 &lt;&gt; 0,(EXP(LN(1+(AD28/100))/($F$6-$D$6))-1)*100,0)</f>
        <v>1.6919472678247782</v>
      </c>
      <c r="AE48" s="18">
        <f t="shared" si="58"/>
        <v>3.374749499127816</v>
      </c>
      <c r="AF48" s="18">
        <f t="shared" si="58"/>
        <v>4.485880924219221</v>
      </c>
    </row>
    <row r="49" spans="1:32" x14ac:dyDescent="0.2">
      <c r="A49" t="str">
        <f>$A$11</f>
        <v>Administrative and secretarial occupations</v>
      </c>
      <c r="B49" s="18">
        <f t="shared" si="42"/>
        <v>-0.92162188530716671</v>
      </c>
      <c r="C49" s="18">
        <f t="shared" si="42"/>
        <v>1.8337384493904985</v>
      </c>
      <c r="D49" s="18">
        <f t="shared" si="42"/>
        <v>0.14039208487235388</v>
      </c>
      <c r="E49" s="18">
        <f t="shared" si="42"/>
        <v>-0.78430120484869192</v>
      </c>
      <c r="F49" s="18">
        <f t="shared" si="54"/>
        <v>-0.47702275510552727</v>
      </c>
      <c r="H49" s="18">
        <f t="shared" si="51"/>
        <v>-0.47702275510552727</v>
      </c>
      <c r="I49" s="18">
        <f t="shared" si="51"/>
        <v>2.7337704542645946</v>
      </c>
      <c r="J49" s="18">
        <f t="shared" si="51"/>
        <v>2.4104352951961339</v>
      </c>
      <c r="L49" t="str">
        <f>$A$11</f>
        <v>Administrative and secretarial occupations</v>
      </c>
      <c r="M49" s="18">
        <f t="shared" si="43"/>
        <v>-1.9952216028485403</v>
      </c>
      <c r="N49" s="18">
        <f t="shared" si="44"/>
        <v>15.481947936192398</v>
      </c>
      <c r="O49" s="18">
        <f t="shared" si="45"/>
        <v>0.93230439257290243</v>
      </c>
      <c r="P49" s="18">
        <f t="shared" si="46"/>
        <v>0.83778934412355177</v>
      </c>
      <c r="Q49" s="18">
        <f t="shared" si="55"/>
        <v>0.86928452220051966</v>
      </c>
      <c r="S49" s="18">
        <f t="shared" ref="S49:U49" si="59">IF($F$6-$D$6 &lt;&gt; 0,(EXP(LN(1+(S29/100))/($F$6-$D$6))-1)*100,0)</f>
        <v>0.86928452220051966</v>
      </c>
      <c r="T49" s="18">
        <f t="shared" si="59"/>
        <v>2.2330325409695151</v>
      </c>
      <c r="U49" s="18">
        <f t="shared" si="59"/>
        <v>2.8818261761306196</v>
      </c>
      <c r="W49" t="str">
        <f>$A$11</f>
        <v>Administrative and secretarial occupations</v>
      </c>
      <c r="X49" s="18">
        <f t="shared" si="47"/>
        <v>-0.65169632858728122</v>
      </c>
      <c r="Y49" s="18">
        <f t="shared" si="48"/>
        <v>-1.4826399249172728</v>
      </c>
      <c r="Z49" s="18">
        <f t="shared" si="49"/>
        <v>-8.982226038026786E-2</v>
      </c>
      <c r="AA49" s="18">
        <f t="shared" si="50"/>
        <v>-1.3206814604549422</v>
      </c>
      <c r="AB49" s="18">
        <f t="shared" si="57"/>
        <v>-0.91208921526194642</v>
      </c>
      <c r="AD49" s="18">
        <f t="shared" ref="AD49:AF49" si="60">IF($F$6-$D$6 &lt;&gt; 0,(EXP(LN(1+(AD29/100))/($F$6-$D$6))-1)*100,0)</f>
        <v>-0.91208921526194642</v>
      </c>
      <c r="AE49" s="18">
        <f t="shared" si="60"/>
        <v>2.8703535312771811</v>
      </c>
      <c r="AF49" s="18">
        <f t="shared" si="60"/>
        <v>2.2704220514582873</v>
      </c>
    </row>
    <row r="50" spans="1:32" x14ac:dyDescent="0.2">
      <c r="A50" t="str">
        <f>$A$12</f>
        <v>Skilled trades occupations</v>
      </c>
      <c r="B50" s="18">
        <f t="shared" si="42"/>
        <v>-0.34519140591067199</v>
      </c>
      <c r="C50" s="18">
        <f t="shared" si="42"/>
        <v>-10.208993312787618</v>
      </c>
      <c r="D50" s="18">
        <f t="shared" si="42"/>
        <v>1.0010174045858244</v>
      </c>
      <c r="E50" s="18">
        <f t="shared" si="42"/>
        <v>5.692541748492097E-2</v>
      </c>
      <c r="F50" s="18">
        <f t="shared" si="54"/>
        <v>0.37063812185549327</v>
      </c>
      <c r="H50" s="18">
        <f t="shared" si="51"/>
        <v>0.37063812185549327</v>
      </c>
      <c r="I50" s="18">
        <f t="shared" si="51"/>
        <v>2.4745065137828259</v>
      </c>
      <c r="J50" s="18">
        <f t="shared" si="51"/>
        <v>2.7398100881583343</v>
      </c>
      <c r="L50" t="str">
        <f>$A$12</f>
        <v>Skilled trades occupations</v>
      </c>
      <c r="M50" s="18">
        <f t="shared" si="43"/>
        <v>-7.5508961692793974E-2</v>
      </c>
      <c r="N50" s="18">
        <f t="shared" si="44"/>
        <v>-12.217558449983713</v>
      </c>
      <c r="O50" s="18">
        <f t="shared" si="45"/>
        <v>0.7780125066757515</v>
      </c>
      <c r="P50" s="18">
        <f t="shared" si="46"/>
        <v>-0.17479060138629876</v>
      </c>
      <c r="Q50" s="18">
        <f t="shared" si="55"/>
        <v>0.14180528852814067</v>
      </c>
      <c r="S50" s="18">
        <f t="shared" ref="S50:U50" si="61">IF($F$6-$D$6 &lt;&gt; 0,(EXP(LN(1+(S30/100))/($F$6-$D$6))-1)*100,0)</f>
        <v>0.14180528852814067</v>
      </c>
      <c r="T50" s="18">
        <f t="shared" si="61"/>
        <v>2.2919470484616511</v>
      </c>
      <c r="U50" s="18">
        <f t="shared" si="61"/>
        <v>2.3954965993506327</v>
      </c>
      <c r="W50" t="str">
        <f>$A$12</f>
        <v>Skilled trades occupations</v>
      </c>
      <c r="X50" s="18">
        <f t="shared" si="47"/>
        <v>-2.3438508597119934</v>
      </c>
      <c r="Y50" s="18">
        <f t="shared" si="48"/>
        <v>5.5603041069215209</v>
      </c>
      <c r="Z50" s="18">
        <f t="shared" si="49"/>
        <v>2.4106561405299987</v>
      </c>
      <c r="AA50" s="18">
        <f t="shared" si="50"/>
        <v>1.3594746320861217</v>
      </c>
      <c r="AB50" s="18">
        <f t="shared" si="57"/>
        <v>1.7086641080784171</v>
      </c>
      <c r="AD50" s="18">
        <f t="shared" ref="AD50:AF50" si="62">IF($F$6-$D$6 &lt;&gt; 0,(EXP(LN(1+(AD30/100))/($F$6-$D$6))-1)*100,0)</f>
        <v>1.7086641080784171</v>
      </c>
      <c r="AE50" s="18">
        <f t="shared" si="62"/>
        <v>3.5663371816976319</v>
      </c>
      <c r="AF50" s="18">
        <f t="shared" si="62"/>
        <v>4.6623424637273647</v>
      </c>
    </row>
    <row r="51" spans="1:32" x14ac:dyDescent="0.2">
      <c r="A51" t="str">
        <f>$A$13</f>
        <v>Caring, leisure and other service occupations</v>
      </c>
      <c r="B51" s="18">
        <f t="shared" si="42"/>
        <v>1.2001195021950295</v>
      </c>
      <c r="C51" s="18">
        <f t="shared" si="42"/>
        <v>-4.6434907474012022</v>
      </c>
      <c r="D51" s="18">
        <f t="shared" si="42"/>
        <v>0.37412517944621637</v>
      </c>
      <c r="E51" s="18">
        <f t="shared" si="42"/>
        <v>0.67652380128400136</v>
      </c>
      <c r="F51" s="18">
        <f t="shared" si="54"/>
        <v>0.57562316921564438</v>
      </c>
      <c r="H51" s="18">
        <f t="shared" si="51"/>
        <v>0.57562316921564438</v>
      </c>
      <c r="I51" s="18">
        <f t="shared" si="51"/>
        <v>3.0100728798703624</v>
      </c>
      <c r="J51" s="18">
        <f t="shared" si="51"/>
        <v>3.3955456507419379</v>
      </c>
      <c r="L51" t="str">
        <f>$A$13</f>
        <v>Caring, leisure and other service occupations</v>
      </c>
      <c r="M51" s="18">
        <f t="shared" si="43"/>
        <v>0.76379612546484399</v>
      </c>
      <c r="N51" s="18">
        <f t="shared" si="44"/>
        <v>-1.9592121444836796</v>
      </c>
      <c r="O51" s="18">
        <f t="shared" si="45"/>
        <v>2.0582955830111604</v>
      </c>
      <c r="P51" s="18">
        <f t="shared" si="46"/>
        <v>1.4996954136540452</v>
      </c>
      <c r="Q51" s="18">
        <f t="shared" si="55"/>
        <v>1.6855549287485561</v>
      </c>
      <c r="S51" s="18">
        <f t="shared" ref="S51:U51" si="63">IF($F$6-$D$6 &lt;&gt; 0,(EXP(LN(1+(S31/100))/($F$6-$D$6))-1)*100,0)</f>
        <v>1.6855549287485561</v>
      </c>
      <c r="T51" s="18">
        <f t="shared" si="63"/>
        <v>2.767783776887689</v>
      </c>
      <c r="U51" s="18">
        <f t="shared" si="63"/>
        <v>3.9618589237636614</v>
      </c>
      <c r="W51" t="str">
        <f>$A$13</f>
        <v>Caring, leisure and other service occupations</v>
      </c>
      <c r="X51" s="18">
        <f t="shared" si="47"/>
        <v>1.3245480060082526</v>
      </c>
      <c r="Y51" s="18">
        <f t="shared" si="48"/>
        <v>-5.3984246737849073</v>
      </c>
      <c r="Z51" s="18">
        <f t="shared" si="49"/>
        <v>-0.13872088417296036</v>
      </c>
      <c r="AA51" s="18">
        <f t="shared" si="50"/>
        <v>0.39545085191932117</v>
      </c>
      <c r="AB51" s="18">
        <f t="shared" si="57"/>
        <v>0.21707687475049919</v>
      </c>
      <c r="AD51" s="18">
        <f t="shared" ref="AD51:AF51" si="64">IF($F$6-$D$6 &lt;&gt; 0,(EXP(LN(1+(AD31/100))/($F$6-$D$6))-1)*100,0)</f>
        <v>0.21707687475049919</v>
      </c>
      <c r="AE51" s="18">
        <f t="shared" si="64"/>
        <v>3.079215449780337</v>
      </c>
      <c r="AF51" s="18">
        <f t="shared" si="64"/>
        <v>3.2219779041726238</v>
      </c>
    </row>
    <row r="52" spans="1:32" x14ac:dyDescent="0.2">
      <c r="A52" t="str">
        <f>$A$14</f>
        <v>Sales and customer service occupations</v>
      </c>
      <c r="B52" s="18">
        <f t="shared" si="42"/>
        <v>-0.71922043079969411</v>
      </c>
      <c r="C52" s="18">
        <f t="shared" si="42"/>
        <v>-0.44995207636608914</v>
      </c>
      <c r="D52" s="18">
        <f t="shared" si="42"/>
        <v>0.38463913042552367</v>
      </c>
      <c r="E52" s="18">
        <f t="shared" si="42"/>
        <v>6.1106041720937476E-2</v>
      </c>
      <c r="F52" s="18">
        <f t="shared" si="54"/>
        <v>0.16883437992316619</v>
      </c>
      <c r="H52" s="18">
        <f t="shared" si="51"/>
        <v>0.16883437992316619</v>
      </c>
      <c r="I52" s="18">
        <f t="shared" si="51"/>
        <v>2.513804307567491</v>
      </c>
      <c r="J52" s="18">
        <f t="shared" si="51"/>
        <v>2.6335044537292962</v>
      </c>
      <c r="L52" t="str">
        <f>$A$14</f>
        <v>Sales and customer service occupations</v>
      </c>
      <c r="M52" s="18">
        <f t="shared" si="43"/>
        <v>-0.48343041694138833</v>
      </c>
      <c r="N52" s="18">
        <f t="shared" si="44"/>
        <v>1.4201661769328799</v>
      </c>
      <c r="O52" s="18">
        <f t="shared" si="45"/>
        <v>0.99344511097778643</v>
      </c>
      <c r="P52" s="18">
        <f t="shared" si="46"/>
        <v>0.42601288767400991</v>
      </c>
      <c r="Q52" s="18">
        <f t="shared" si="55"/>
        <v>0.6148018389598997</v>
      </c>
      <c r="S52" s="18">
        <f t="shared" ref="S52:U52" si="65">IF($F$6-$D$6 &lt;&gt; 0,(EXP(LN(1+(S32/100))/($F$6-$D$6))-1)*100,0)</f>
        <v>0.6148018389598997</v>
      </c>
      <c r="T52" s="18">
        <f t="shared" si="65"/>
        <v>2.036924590481215</v>
      </c>
      <c r="U52" s="18">
        <f t="shared" si="65"/>
        <v>2.5056298946668054</v>
      </c>
      <c r="W52" t="str">
        <f>$A$14</f>
        <v>Sales and customer service occupations</v>
      </c>
      <c r="X52" s="18">
        <f t="shared" si="47"/>
        <v>-0.88959592151267586</v>
      </c>
      <c r="Y52" s="18">
        <f t="shared" si="48"/>
        <v>-1.8151336885535274</v>
      </c>
      <c r="Z52" s="18">
        <f t="shared" si="49"/>
        <v>-8.4396821228827079E-2</v>
      </c>
      <c r="AA52" s="18">
        <f t="shared" si="50"/>
        <v>-0.23802082358637122</v>
      </c>
      <c r="AB52" s="18">
        <f t="shared" si="57"/>
        <v>-0.1868390854941504</v>
      </c>
      <c r="AD52" s="18">
        <f t="shared" ref="AD52:AF52" si="66">IF($F$6-$D$6 &lt;&gt; 0,(EXP(LN(1+(AD32/100))/($F$6-$D$6))-1)*100,0)</f>
        <v>-0.1868390854941504</v>
      </c>
      <c r="AE52" s="18">
        <f t="shared" si="66"/>
        <v>2.8539066410469438</v>
      </c>
      <c r="AF52" s="18">
        <f t="shared" si="66"/>
        <v>2.7284744165829045</v>
      </c>
    </row>
    <row r="53" spans="1:32" x14ac:dyDescent="0.2">
      <c r="A53" t="str">
        <f>$A$15</f>
        <v>Process, plant and machine operatives</v>
      </c>
      <c r="B53" s="18">
        <f t="shared" si="42"/>
        <v>1.9868588221162664</v>
      </c>
      <c r="C53" s="18">
        <f t="shared" si="42"/>
        <v>-15.380908714254659</v>
      </c>
      <c r="D53" s="18">
        <f t="shared" si="42"/>
        <v>0.85280764065240877</v>
      </c>
      <c r="E53" s="18">
        <f t="shared" si="42"/>
        <v>-0.2468851743475553</v>
      </c>
      <c r="F53" s="18">
        <f t="shared" si="54"/>
        <v>0.11834026778307916</v>
      </c>
      <c r="H53" s="18">
        <f t="shared" si="51"/>
        <v>0.11834026778307916</v>
      </c>
      <c r="I53" s="18">
        <f t="shared" si="51"/>
        <v>2.6968353557483393</v>
      </c>
      <c r="J53" s="18">
        <f t="shared" si="51"/>
        <v>2.7785901298799098</v>
      </c>
      <c r="L53" t="str">
        <f>$A$15</f>
        <v>Process, plant and machine operatives</v>
      </c>
      <c r="M53" s="18">
        <f t="shared" si="43"/>
        <v>2.2439829097365749</v>
      </c>
      <c r="N53" s="18">
        <f t="shared" si="44"/>
        <v>-15.59793106875329</v>
      </c>
      <c r="O53" s="18">
        <f t="shared" si="45"/>
        <v>0.37123114339989716</v>
      </c>
      <c r="P53" s="18">
        <f t="shared" si="46"/>
        <v>-0.39617410289261024</v>
      </c>
      <c r="Q53" s="18">
        <f t="shared" si="55"/>
        <v>-0.14102650454744792</v>
      </c>
      <c r="S53" s="18">
        <f t="shared" ref="S53:U53" si="67">IF($F$6-$D$6 &lt;&gt; 0,(EXP(LN(1+(S33/100))/($F$6-$D$6))-1)*100,0)</f>
        <v>-0.14102650454744792</v>
      </c>
      <c r="T53" s="18">
        <f t="shared" si="67"/>
        <v>2.5952192283487552</v>
      </c>
      <c r="U53" s="18">
        <f t="shared" si="67"/>
        <v>2.4970113118670145</v>
      </c>
      <c r="W53" t="str">
        <f>$A$15</f>
        <v>Process, plant and machine operatives</v>
      </c>
      <c r="X53" s="18">
        <f t="shared" si="47"/>
        <v>-0.16767066386031981</v>
      </c>
      <c r="Y53" s="18">
        <f t="shared" si="48"/>
        <v>-13.450040849296174</v>
      </c>
      <c r="Z53" s="18">
        <f t="shared" si="49"/>
        <v>4.6883472954713623</v>
      </c>
      <c r="AA53" s="18">
        <f t="shared" si="50"/>
        <v>0.74942384859570943</v>
      </c>
      <c r="AB53" s="18">
        <f t="shared" si="57"/>
        <v>2.0456497746972335</v>
      </c>
      <c r="AD53" s="18">
        <f t="shared" ref="AD53:AF53" si="68">IF($F$6-$D$6 &lt;&gt; 0,(EXP(LN(1+(AD33/100))/($F$6-$D$6))-1)*100,0)</f>
        <v>2.0456497746972335</v>
      </c>
      <c r="AE53" s="18">
        <f t="shared" si="68"/>
        <v>3.524091332685475</v>
      </c>
      <c r="AF53" s="18">
        <f t="shared" si="68"/>
        <v>4.8545233803199972</v>
      </c>
    </row>
    <row r="54" spans="1:32" x14ac:dyDescent="0.2">
      <c r="A54" t="str">
        <f>$A$16</f>
        <v>Elementary occupations</v>
      </c>
      <c r="B54" s="18">
        <f t="shared" si="42"/>
        <v>-0.57639991826372583</v>
      </c>
      <c r="C54" s="18">
        <f t="shared" si="42"/>
        <v>-7.218572470822993</v>
      </c>
      <c r="D54" s="18">
        <f t="shared" si="42"/>
        <v>0.17275626227961638</v>
      </c>
      <c r="E54" s="18">
        <f t="shared" si="42"/>
        <v>-0.35165348822820963</v>
      </c>
      <c r="F54" s="18">
        <f t="shared" si="54"/>
        <v>-0.17715598475140926</v>
      </c>
      <c r="H54" s="18">
        <f t="shared" si="51"/>
        <v>-0.17715598475140926</v>
      </c>
      <c r="I54" s="18">
        <f t="shared" si="51"/>
        <v>2.5825312433744196</v>
      </c>
      <c r="J54" s="18">
        <f t="shared" si="51"/>
        <v>2.4590485319879729</v>
      </c>
      <c r="L54" t="str">
        <f>$A$16</f>
        <v>Elementary occupations</v>
      </c>
      <c r="M54" s="18">
        <f t="shared" si="43"/>
        <v>-1.0682952686754454</v>
      </c>
      <c r="N54" s="18">
        <f t="shared" si="44"/>
        <v>-6.5001680430807234</v>
      </c>
      <c r="O54" s="18">
        <f t="shared" si="45"/>
        <v>0.84947203841070351</v>
      </c>
      <c r="P54" s="18">
        <f t="shared" si="46"/>
        <v>-0.46169949457776083</v>
      </c>
      <c r="Q54" s="18">
        <f t="shared" si="55"/>
        <v>-2.6547445323588104E-2</v>
      </c>
      <c r="S54" s="18">
        <f t="shared" ref="S54:U54" si="69">IF($F$6-$D$6 &lt;&gt; 0,(EXP(LN(1+(S34/100))/($F$6-$D$6))-1)*100,0)</f>
        <v>-2.6547445323588104E-2</v>
      </c>
      <c r="T54" s="18">
        <f t="shared" si="69"/>
        <v>2.1873145341340106</v>
      </c>
      <c r="U54" s="18">
        <f t="shared" si="69"/>
        <v>2.1677152127760557</v>
      </c>
      <c r="W54" t="str">
        <f>$A$16</f>
        <v>Elementary occupations</v>
      </c>
      <c r="X54" s="18">
        <f t="shared" si="47"/>
        <v>-4.5036476693516292E-2</v>
      </c>
      <c r="Y54" s="18">
        <f t="shared" si="48"/>
        <v>-7.9749120155708564</v>
      </c>
      <c r="Z54" s="18">
        <f t="shared" si="49"/>
        <v>-0.57194758106269283</v>
      </c>
      <c r="AA54" s="18">
        <f t="shared" si="50"/>
        <v>-0.22661624922725165</v>
      </c>
      <c r="AB54" s="18">
        <f t="shared" si="57"/>
        <v>-0.34185975423040027</v>
      </c>
      <c r="AD54" s="18">
        <f t="shared" ref="AD54:AF54" si="70">IF($F$6-$D$6 &lt;&gt; 0,(EXP(LN(1+(AD34/100))/($F$6-$D$6))-1)*100,0)</f>
        <v>-0.34185975423040027</v>
      </c>
      <c r="AE54" s="18">
        <f t="shared" si="70"/>
        <v>2.9829444052461573</v>
      </c>
      <c r="AF54" s="18">
        <f t="shared" si="70"/>
        <v>2.7583554007715172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1.2068035184746417</v>
      </c>
      <c r="C56" s="26">
        <f>IF(D$6-C$6 &lt;&gt; 0,(EXP(LN(D18/C18)/(D$6-C$6))-1)*100,0)</f>
        <v>-1.4274548666421971</v>
      </c>
      <c r="D56" s="26">
        <f>IF(E$6-D$6 &lt;&gt; 0,(EXP(LN(E18/D18)/(E$6-D$6))-1)*100,0)</f>
        <v>0.6201803035188469</v>
      </c>
      <c r="E56" s="26">
        <f>IF(F$6-E$6 &lt;&gt; 0,(EXP(LN(F18/E18)/(F$6-E$6))-1)*100,0)</f>
        <v>0.4385905202724194</v>
      </c>
      <c r="F56" s="26">
        <f t="shared" si="54"/>
        <v>0.4990840058880508</v>
      </c>
      <c r="H56" s="26">
        <f t="shared" si="51"/>
        <v>0.4990840058880508</v>
      </c>
      <c r="I56" s="26">
        <f t="shared" ref="I56" si="71">IF($F$6-$D$6 &lt;&gt; 0,(EXP(LN(1+(I36/100))/($F$6-$D$6))-1)*100,0)</f>
        <v>2.7312528340017739</v>
      </c>
      <c r="J56" s="26">
        <f t="shared" ref="J56" si="72">IF($F$6-$D$6 &lt;&gt; 0,(EXP(LN(1+(J36/100))/($F$6-$D$6))-1)*100,0)</f>
        <v>3.0774310747025746</v>
      </c>
      <c r="L56" s="24" t="str">
        <f>$A$18</f>
        <v>All occupations</v>
      </c>
      <c r="M56" s="26">
        <f>IF(N$6-M$6 &lt;&gt; 0,(EXP(LN(N18/M18)/(N$6-M$6))-1)*100,0)</f>
        <v>0.95297663200248905</v>
      </c>
      <c r="N56" s="26">
        <f>IF(O$6-N$6 &lt;&gt; 0,(EXP(LN(O18/N18)/(O$6-N$6))-1)*100,0)</f>
        <v>-2.3317093323750537</v>
      </c>
      <c r="O56" s="26">
        <f>IF(P$6-O$6 &lt;&gt; 0,(EXP(LN(P18/O18)/(P$6-O$6))-1)*100,0)</f>
        <v>0.69124991668045865</v>
      </c>
      <c r="P56" s="26">
        <f>IF(Q$6-P$6 &lt;&gt; 0,(EXP(LN(Q18/P18)/(Q$6-P$6))-1)*100,0)</f>
        <v>0.42587456712397387</v>
      </c>
      <c r="Q56" s="26">
        <f t="shared" ref="Q56" si="73">IF(Q$6-O$6 &lt;&gt; 0,(EXP(LN(Q18/O18)/(Q$6-O$6))-1)*100,0)</f>
        <v>0.51425521401751162</v>
      </c>
      <c r="S56" s="26">
        <f t="shared" ref="S56:U56" si="74">IF($F$6-$D$6 &lt;&gt; 0,(EXP(LN(1+(S36/100))/($F$6-$D$6))-1)*100,0)</f>
        <v>0.51425521401751162</v>
      </c>
      <c r="T56" s="26">
        <f t="shared" si="74"/>
        <v>2.3449754369016862</v>
      </c>
      <c r="U56" s="26">
        <f t="shared" si="74"/>
        <v>2.7206017368025526</v>
      </c>
      <c r="W56" s="24" t="str">
        <f>$A$18</f>
        <v>All occupations</v>
      </c>
      <c r="X56" s="26">
        <f>IF(Y$6-X$6 &lt;&gt; 0,(EXP(LN(Y18/X18)/(Y$6-X$6))-1)*100,0)</f>
        <v>1.4779836133224089</v>
      </c>
      <c r="Y56" s="26">
        <f>IF(Z$6-Y$6 &lt;&gt; 0,(EXP(LN(Z18/Y18)/(Z$6-Y$6))-1)*100,0)</f>
        <v>-0.4738261313153469</v>
      </c>
      <c r="Z56" s="26">
        <f>IF(AA$6-Z$6 &lt;&gt; 0,(EXP(LN(AA18/Z18)/(AA$6-Z$6))-1)*100,0)</f>
        <v>0.5464172063191608</v>
      </c>
      <c r="AA56" s="26">
        <f>IF(AB$6-AA$6 &lt;&gt; 0,(EXP(LN(AB18/AA18)/(AB$6-AA$6))-1)*100,0)</f>
        <v>0.45183010864586759</v>
      </c>
      <c r="AB56" s="26">
        <f t="shared" ref="AB56" si="75">IF(AB$6-Z$6 &lt;&gt; 0,(EXP(LN(AB18/Z18)/(AB$6-Z$6))-1)*100,0)</f>
        <v>0.48334925029178688</v>
      </c>
      <c r="AD56" s="26">
        <f t="shared" ref="AD56:AF56" si="76">IF($F$6-$D$6 &lt;&gt; 0,(EXP(LN(1+(AD36/100))/($F$6-$D$6))-1)*100,0)</f>
        <v>0.48334925029178688</v>
      </c>
      <c r="AE56" s="26">
        <f t="shared" si="76"/>
        <v>3.1106956507669592</v>
      </c>
      <c r="AF56" s="26">
        <f t="shared" si="76"/>
        <v>3.4293664990173722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27.78375509880766</v>
      </c>
      <c r="C64" s="27">
        <f t="shared" si="77"/>
        <v>3.6693947200933792</v>
      </c>
      <c r="D64" s="27">
        <f t="shared" si="77"/>
        <v>-9.5183049786975573</v>
      </c>
      <c r="E64" s="27">
        <f t="shared" si="77"/>
        <v>24.263988013692597</v>
      </c>
      <c r="F64" s="27">
        <f>F8-D8</f>
        <v>14.745683034995039</v>
      </c>
      <c r="L64" t="str">
        <f>$A$8</f>
        <v>Managers, directors and senior officials</v>
      </c>
      <c r="M64" s="27">
        <f t="shared" ref="M64:M72" si="78">N8-M8</f>
        <v>13.547025821760229</v>
      </c>
      <c r="N64" s="27">
        <f t="shared" ref="N64:N72" si="79">O8-N8</f>
        <v>-0.34830053218252033</v>
      </c>
      <c r="O64" s="27">
        <f t="shared" ref="O64:O72" si="80">P8-O8</f>
        <v>-7.9937935571188063</v>
      </c>
      <c r="P64" s="27">
        <f t="shared" ref="P64:P72" si="81">Q8-P8</f>
        <v>10.093649014761155</v>
      </c>
      <c r="Q64" s="27">
        <f>Q8-O8</f>
        <v>2.0998554576423487</v>
      </c>
      <c r="W64" t="str">
        <f>$A$8</f>
        <v>Managers, directors and senior officials</v>
      </c>
      <c r="X64" s="27">
        <f t="shared" ref="X64:X72" si="82">Y8-X8</f>
        <v>14.236729277047829</v>
      </c>
      <c r="Y64" s="27">
        <f t="shared" ref="Y64:Y72" si="83">Z8-Y8</f>
        <v>4.0176952522756579</v>
      </c>
      <c r="Z64" s="27">
        <f t="shared" ref="Z64:Z72" si="84">AA8-Z8</f>
        <v>-1.5245114215791631</v>
      </c>
      <c r="AA64" s="27">
        <f t="shared" ref="AA64:AA72" si="85">AB8-AA8</f>
        <v>14.17033899893147</v>
      </c>
      <c r="AB64" s="27">
        <f>AB8-Z8</f>
        <v>12.645827577352307</v>
      </c>
    </row>
    <row r="65" spans="1:31" x14ac:dyDescent="0.2">
      <c r="A65" t="str">
        <f>$A$9</f>
        <v>Professional occupations</v>
      </c>
      <c r="B65" s="27">
        <f t="shared" si="77"/>
        <v>53.282468468201785</v>
      </c>
      <c r="C65" s="27">
        <f t="shared" si="77"/>
        <v>14.666487341195023</v>
      </c>
      <c r="D65" s="27">
        <f t="shared" si="77"/>
        <v>33.642041135854981</v>
      </c>
      <c r="E65" s="27">
        <f t="shared" si="77"/>
        <v>49.010634416606194</v>
      </c>
      <c r="F65" s="27">
        <f t="shared" ref="F65:F72" si="86">F9-D9</f>
        <v>82.652675552461176</v>
      </c>
      <c r="L65" t="str">
        <f>$A$9</f>
        <v>Professional occupations</v>
      </c>
      <c r="M65" s="27">
        <f t="shared" si="78"/>
        <v>21.449942212779604</v>
      </c>
      <c r="N65" s="27">
        <f t="shared" si="79"/>
        <v>7.7350472658609135</v>
      </c>
      <c r="O65" s="27">
        <f t="shared" si="80"/>
        <v>24.353828947759922</v>
      </c>
      <c r="P65" s="27">
        <f t="shared" si="81"/>
        <v>24.027230612931021</v>
      </c>
      <c r="Q65" s="27">
        <f t="shared" ref="Q65:Q72" si="87">Q9-O9</f>
        <v>48.381059560690943</v>
      </c>
      <c r="W65" t="str">
        <f>$A$9</f>
        <v>Professional occupations</v>
      </c>
      <c r="X65" s="27">
        <f t="shared" si="82"/>
        <v>31.832526255422181</v>
      </c>
      <c r="Y65" s="27">
        <f t="shared" si="83"/>
        <v>6.9314400753337111</v>
      </c>
      <c r="Z65" s="27">
        <f t="shared" si="84"/>
        <v>9.2882121880953434</v>
      </c>
      <c r="AA65" s="27">
        <f t="shared" si="85"/>
        <v>24.983403803675287</v>
      </c>
      <c r="AB65" s="27">
        <f t="shared" ref="AB65:AB72" si="88">AB9-Z9</f>
        <v>34.271615991770631</v>
      </c>
    </row>
    <row r="66" spans="1:31" x14ac:dyDescent="0.2">
      <c r="A66" t="str">
        <f>$A$10</f>
        <v>Associate professional occupations</v>
      </c>
      <c r="B66" s="27">
        <f t="shared" si="77"/>
        <v>14.127158271594851</v>
      </c>
      <c r="C66" s="27">
        <f t="shared" si="77"/>
        <v>11.455028548290841</v>
      </c>
      <c r="D66" s="27">
        <f t="shared" si="77"/>
        <v>14.834958991289284</v>
      </c>
      <c r="E66" s="27">
        <f t="shared" si="77"/>
        <v>26.242720579630486</v>
      </c>
      <c r="F66" s="27">
        <f t="shared" si="86"/>
        <v>41.07767957091977</v>
      </c>
      <c r="L66" t="str">
        <f>$A$10</f>
        <v>Associate professional occupations</v>
      </c>
      <c r="M66" s="27">
        <f t="shared" si="78"/>
        <v>3.3622190215032504</v>
      </c>
      <c r="N66" s="27">
        <f t="shared" si="79"/>
        <v>6.0140598413702264</v>
      </c>
      <c r="O66" s="27">
        <f t="shared" si="80"/>
        <v>-3.4345816583931423</v>
      </c>
      <c r="P66" s="27">
        <f t="shared" si="81"/>
        <v>6.8151046515483245</v>
      </c>
      <c r="Q66" s="27">
        <f t="shared" si="87"/>
        <v>3.3805229931551821</v>
      </c>
      <c r="W66" t="str">
        <f>$A$10</f>
        <v>Associate professional occupations</v>
      </c>
      <c r="X66" s="27">
        <f t="shared" si="82"/>
        <v>10.764939250091402</v>
      </c>
      <c r="Y66" s="27">
        <f t="shared" si="83"/>
        <v>5.4409687069206143</v>
      </c>
      <c r="Z66" s="27">
        <f t="shared" si="84"/>
        <v>18.269540649682625</v>
      </c>
      <c r="AA66" s="27">
        <f t="shared" si="85"/>
        <v>19.427615928082304</v>
      </c>
      <c r="AB66" s="27">
        <f t="shared" si="88"/>
        <v>37.697156577764929</v>
      </c>
    </row>
    <row r="67" spans="1:31" x14ac:dyDescent="0.2">
      <c r="A67" t="str">
        <f>$A$11</f>
        <v>Administrative and secretarial occupations</v>
      </c>
      <c r="B67" s="27">
        <f t="shared" si="77"/>
        <v>-7.4960951238820144</v>
      </c>
      <c r="C67" s="27">
        <f t="shared" si="77"/>
        <v>3.6432054441096113</v>
      </c>
      <c r="D67" s="27">
        <f t="shared" si="77"/>
        <v>1.4241968345454552</v>
      </c>
      <c r="E67" s="27">
        <f t="shared" si="77"/>
        <v>-15.427306963293091</v>
      </c>
      <c r="F67" s="27">
        <f t="shared" si="86"/>
        <v>-14.003110128747636</v>
      </c>
      <c r="L67" t="str">
        <f>$A$11</f>
        <v>Administrative and secretarial occupations</v>
      </c>
      <c r="M67" s="27">
        <f t="shared" si="78"/>
        <v>-3.2606957660357168</v>
      </c>
      <c r="N67" s="27">
        <f t="shared" si="79"/>
        <v>6.0130198122409553</v>
      </c>
      <c r="O67" s="27">
        <f t="shared" si="80"/>
        <v>2.1301326257728377</v>
      </c>
      <c r="P67" s="27">
        <f t="shared" si="81"/>
        <v>4.0878647675836106</v>
      </c>
      <c r="Q67" s="27">
        <f t="shared" si="87"/>
        <v>6.2179973933564483</v>
      </c>
      <c r="W67" t="str">
        <f>$A$11</f>
        <v>Administrative and secretarial occupations</v>
      </c>
      <c r="X67" s="27">
        <f t="shared" si="82"/>
        <v>-4.2353993578464042</v>
      </c>
      <c r="Y67" s="27">
        <f t="shared" si="83"/>
        <v>-2.3698143681311308</v>
      </c>
      <c r="Z67" s="27">
        <f t="shared" si="84"/>
        <v>-0.70593579122734695</v>
      </c>
      <c r="AA67" s="27">
        <f t="shared" si="85"/>
        <v>-19.51517173087646</v>
      </c>
      <c r="AB67" s="27">
        <f t="shared" si="88"/>
        <v>-20.221107522103807</v>
      </c>
    </row>
    <row r="68" spans="1:31" x14ac:dyDescent="0.2">
      <c r="A68" t="str">
        <f>$A$12</f>
        <v>Skilled trades occupations</v>
      </c>
      <c r="B68" s="27">
        <f t="shared" si="77"/>
        <v>-2.6995932480793385</v>
      </c>
      <c r="C68" s="27">
        <f t="shared" si="77"/>
        <v>-19.788081453098613</v>
      </c>
      <c r="D68" s="27">
        <f t="shared" si="77"/>
        <v>8.8870950678658289</v>
      </c>
      <c r="E68" s="27">
        <f t="shared" si="77"/>
        <v>1.0440020446116307</v>
      </c>
      <c r="F68" s="27">
        <f t="shared" si="86"/>
        <v>9.9310971124774596</v>
      </c>
      <c r="L68" t="str">
        <f>$A$12</f>
        <v>Skilled trades occupations</v>
      </c>
      <c r="M68" s="27">
        <f t="shared" si="78"/>
        <v>-0.52027427478438426</v>
      </c>
      <c r="N68" s="27">
        <f t="shared" si="79"/>
        <v>-21.005740475213031</v>
      </c>
      <c r="O68" s="27">
        <f t="shared" si="80"/>
        <v>5.9631463996220475</v>
      </c>
      <c r="P68" s="27">
        <f t="shared" si="81"/>
        <v>-2.7207883899374394</v>
      </c>
      <c r="Q68" s="27">
        <f t="shared" si="87"/>
        <v>3.2423580096846081</v>
      </c>
      <c r="W68" t="str">
        <f>$A$12</f>
        <v>Skilled trades occupations</v>
      </c>
      <c r="X68" s="27">
        <f t="shared" si="82"/>
        <v>-2.1793189732948868</v>
      </c>
      <c r="Y68" s="27">
        <f t="shared" si="83"/>
        <v>1.2176590221143506</v>
      </c>
      <c r="Z68" s="27">
        <f t="shared" si="84"/>
        <v>2.9239486682437708</v>
      </c>
      <c r="AA68" s="27">
        <f t="shared" si="85"/>
        <v>3.7647904345490879</v>
      </c>
      <c r="AB68" s="27">
        <f t="shared" si="88"/>
        <v>6.6887391027928587</v>
      </c>
    </row>
    <row r="69" spans="1:31" x14ac:dyDescent="0.2">
      <c r="A69" t="str">
        <f>$A$13</f>
        <v>Caring, leisure and other service occupations</v>
      </c>
      <c r="B69" s="27">
        <f t="shared" si="77"/>
        <v>9.2357238663661292</v>
      </c>
      <c r="C69" s="27">
        <f t="shared" si="77"/>
        <v>-9.2033295552063521</v>
      </c>
      <c r="D69" s="27">
        <f t="shared" si="77"/>
        <v>3.5619455671980518</v>
      </c>
      <c r="E69" s="27">
        <f t="shared" si="77"/>
        <v>13.430774896794247</v>
      </c>
      <c r="F69" s="27">
        <f t="shared" si="86"/>
        <v>16.992720463992299</v>
      </c>
      <c r="L69" t="str">
        <f>$A$13</f>
        <v>Caring, leisure and other service occupations</v>
      </c>
      <c r="M69" s="27">
        <f t="shared" si="78"/>
        <v>1.3041939265915303</v>
      </c>
      <c r="N69" s="27">
        <f t="shared" si="79"/>
        <v>-0.85237711646987435</v>
      </c>
      <c r="O69" s="27">
        <f t="shared" si="80"/>
        <v>4.5741640694131149</v>
      </c>
      <c r="P69" s="27">
        <f t="shared" si="81"/>
        <v>7.5803618301486608</v>
      </c>
      <c r="Q69" s="27">
        <f t="shared" si="87"/>
        <v>12.154525899561776</v>
      </c>
      <c r="W69" t="str">
        <f>$A$13</f>
        <v>Caring, leisure and other service occupations</v>
      </c>
      <c r="X69" s="27">
        <f t="shared" si="82"/>
        <v>7.9315299397748618</v>
      </c>
      <c r="Y69" s="27">
        <f t="shared" si="83"/>
        <v>-8.3509524387367833</v>
      </c>
      <c r="Z69" s="27">
        <f t="shared" si="84"/>
        <v>-1.0122185022150063</v>
      </c>
      <c r="AA69" s="27">
        <f t="shared" si="85"/>
        <v>5.8504130666454444</v>
      </c>
      <c r="AB69" s="27">
        <f t="shared" si="88"/>
        <v>4.838194564430438</v>
      </c>
    </row>
    <row r="70" spans="1:31" x14ac:dyDescent="0.2">
      <c r="A70" t="str">
        <f>$A$14</f>
        <v>Sales and customer service occupations</v>
      </c>
      <c r="B70" s="27">
        <f t="shared" si="77"/>
        <v>-4.3280049332612691</v>
      </c>
      <c r="C70" s="27">
        <f t="shared" si="77"/>
        <v>-0.66478437703369764</v>
      </c>
      <c r="D70" s="27">
        <f t="shared" si="77"/>
        <v>2.8504958371668181</v>
      </c>
      <c r="E70" s="27">
        <f t="shared" si="77"/>
        <v>0.91869424343502715</v>
      </c>
      <c r="F70" s="27">
        <f t="shared" si="86"/>
        <v>3.7691900806018452</v>
      </c>
      <c r="L70" t="str">
        <f>$A$14</f>
        <v>Sales and customer service occupations</v>
      </c>
      <c r="M70" s="27">
        <f t="shared" si="78"/>
        <v>-1.2202597317238926</v>
      </c>
      <c r="N70" s="27">
        <f t="shared" si="79"/>
        <v>0.8853797808592887</v>
      </c>
      <c r="O70" s="27">
        <f t="shared" si="80"/>
        <v>3.2037413544593818</v>
      </c>
      <c r="P70" s="27">
        <f t="shared" si="81"/>
        <v>2.8849865542892417</v>
      </c>
      <c r="Q70" s="27">
        <f t="shared" si="87"/>
        <v>6.0887279087486235</v>
      </c>
      <c r="W70" t="str">
        <f>$A$14</f>
        <v>Sales and customer service occupations</v>
      </c>
      <c r="X70" s="27">
        <f t="shared" si="82"/>
        <v>-3.1077452015373979</v>
      </c>
      <c r="Y70" s="27">
        <f t="shared" si="83"/>
        <v>-1.5501641578930077</v>
      </c>
      <c r="Z70" s="27">
        <f t="shared" si="84"/>
        <v>-0.35324551729262055</v>
      </c>
      <c r="AA70" s="27">
        <f t="shared" si="85"/>
        <v>-1.9662923108539019</v>
      </c>
      <c r="AB70" s="27">
        <f t="shared" si="88"/>
        <v>-2.3195378281465224</v>
      </c>
    </row>
    <row r="71" spans="1:31" x14ac:dyDescent="0.2">
      <c r="A71" t="str">
        <f>$A$15</f>
        <v>Process, plant and machine operatives</v>
      </c>
      <c r="B71" s="27">
        <f t="shared" si="77"/>
        <v>8.0406711655456604</v>
      </c>
      <c r="C71" s="27">
        <f t="shared" si="77"/>
        <v>-16.341908715290955</v>
      </c>
      <c r="D71" s="27">
        <f t="shared" si="77"/>
        <v>3.8995772993863937</v>
      </c>
      <c r="E71" s="27">
        <f t="shared" si="77"/>
        <v>-2.2903621623485151</v>
      </c>
      <c r="F71" s="27">
        <f t="shared" si="86"/>
        <v>1.6092151370378787</v>
      </c>
      <c r="L71" t="str">
        <f>$A$15</f>
        <v>Process, plant and machine operatives</v>
      </c>
      <c r="M71" s="27">
        <f t="shared" si="78"/>
        <v>8.1129736140148907</v>
      </c>
      <c r="N71" s="27">
        <f t="shared" si="79"/>
        <v>-14.898009835709473</v>
      </c>
      <c r="O71" s="27">
        <f t="shared" si="80"/>
        <v>1.5074857833396749</v>
      </c>
      <c r="P71" s="27">
        <f t="shared" si="81"/>
        <v>-3.1960753748215041</v>
      </c>
      <c r="Q71" s="27">
        <f t="shared" si="87"/>
        <v>-1.6885895914818292</v>
      </c>
      <c r="W71" t="str">
        <f>$A$15</f>
        <v>Process, plant and machine operatives</v>
      </c>
      <c r="X71" s="27">
        <f t="shared" si="82"/>
        <v>-7.2302448469232061E-2</v>
      </c>
      <c r="Y71" s="27">
        <f t="shared" si="83"/>
        <v>-1.4438988795814396</v>
      </c>
      <c r="Z71" s="27">
        <f t="shared" si="84"/>
        <v>2.392091516046726</v>
      </c>
      <c r="AA71" s="27">
        <f t="shared" si="85"/>
        <v>0.90571321247304937</v>
      </c>
      <c r="AB71" s="27">
        <f t="shared" si="88"/>
        <v>3.2978047285197754</v>
      </c>
    </row>
    <row r="72" spans="1:31" x14ac:dyDescent="0.2">
      <c r="A72" t="str">
        <f>$A$16</f>
        <v>Elementary occupations</v>
      </c>
      <c r="B72" s="27">
        <f t="shared" si="77"/>
        <v>-5.0960835652928154</v>
      </c>
      <c r="C72" s="27">
        <f t="shared" si="77"/>
        <v>-15.726011953058389</v>
      </c>
      <c r="D72" s="27">
        <f t="shared" si="77"/>
        <v>1.7519942453894828</v>
      </c>
      <c r="E72" s="27">
        <f t="shared" si="77"/>
        <v>-7.057145069128353</v>
      </c>
      <c r="F72" s="27">
        <f t="shared" si="86"/>
        <v>-5.3051508237388703</v>
      </c>
      <c r="L72" t="str">
        <f>$A$16</f>
        <v>Elementary occupations</v>
      </c>
      <c r="M72" s="27">
        <f t="shared" si="78"/>
        <v>-4.9046874176286792</v>
      </c>
      <c r="N72" s="27">
        <f t="shared" si="79"/>
        <v>-7.2625986186546498</v>
      </c>
      <c r="O72" s="27">
        <f t="shared" si="80"/>
        <v>4.5131078631653878</v>
      </c>
      <c r="P72" s="27">
        <f t="shared" si="81"/>
        <v>-4.9283346884420354</v>
      </c>
      <c r="Q72" s="27">
        <f t="shared" si="87"/>
        <v>-0.41522682527664756</v>
      </c>
      <c r="W72" t="str">
        <f>$A$16</f>
        <v>Elementary occupations</v>
      </c>
      <c r="X72" s="27">
        <f t="shared" si="82"/>
        <v>-0.19139614766436353</v>
      </c>
      <c r="Y72" s="27">
        <f t="shared" si="83"/>
        <v>-8.4634133344035689</v>
      </c>
      <c r="Z72" s="27">
        <f t="shared" si="84"/>
        <v>-2.7611136177759619</v>
      </c>
      <c r="AA72" s="27">
        <f t="shared" si="85"/>
        <v>-2.1288103806863745</v>
      </c>
      <c r="AB72" s="27">
        <f t="shared" si="88"/>
        <v>-4.8899239984623364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92.850000000001046</v>
      </c>
      <c r="C74" s="29">
        <f t="shared" ref="C74" si="89">D18-C18</f>
        <v>-28.289999999999736</v>
      </c>
      <c r="D74" s="29">
        <f>E18-D18</f>
        <v>61.333999999999151</v>
      </c>
      <c r="E74" s="29">
        <f>F18-E18</f>
        <v>90.135999999999967</v>
      </c>
      <c r="F74" s="29">
        <f>F18-D18</f>
        <v>151.46999999999912</v>
      </c>
      <c r="L74" s="24" t="str">
        <f>$A$18</f>
        <v>All occupations</v>
      </c>
      <c r="M74" s="29">
        <f>N18-M18</f>
        <v>37.870437406476867</v>
      </c>
      <c r="N74" s="29">
        <f t="shared" ref="N74" si="90">O18-N18</f>
        <v>-23.719519877898165</v>
      </c>
      <c r="O74" s="29">
        <f>P18-O18</f>
        <v>34.81723182802034</v>
      </c>
      <c r="P74" s="29">
        <f>Q18-P18</f>
        <v>44.64399897806129</v>
      </c>
      <c r="Q74" s="29">
        <f>Q18-O18</f>
        <v>79.46123080608163</v>
      </c>
      <c r="W74" s="24" t="str">
        <f>$A$18</f>
        <v>All occupations</v>
      </c>
      <c r="X74" s="29">
        <f>Y18-X18</f>
        <v>54.979562593523838</v>
      </c>
      <c r="Y74" s="29">
        <f t="shared" ref="Y74" si="91">Z18-Y18</f>
        <v>-4.5704801221014577</v>
      </c>
      <c r="Z74" s="29">
        <f>AA18-Z18</f>
        <v>26.516768171978356</v>
      </c>
      <c r="AA74" s="29">
        <f>AB18-AA18</f>
        <v>45.492001021939927</v>
      </c>
      <c r="AB74" s="29">
        <f>AB18-Z18</f>
        <v>72.008769193918283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208.08900634129549</v>
      </c>
      <c r="C80" s="11">
        <f t="shared" si="92"/>
        <v>235.87276144010315</v>
      </c>
      <c r="D80" s="11">
        <f t="shared" si="92"/>
        <v>239.54215616019653</v>
      </c>
      <c r="E80" s="11">
        <f t="shared" si="92"/>
        <v>230.02385118149897</v>
      </c>
      <c r="F80" s="11">
        <f t="shared" si="92"/>
        <v>254.28783919519157</v>
      </c>
      <c r="H80" s="40">
        <f>IF(D$6-B$6 &lt;&gt; 0,(EXP(LN(D8/B8)/(D$6-B$6))-1)*100,0)</f>
        <v>2.8552735612605407</v>
      </c>
      <c r="I80" s="40">
        <f t="shared" ref="I80:I88" si="93">F46</f>
        <v>0.39904361293905399</v>
      </c>
      <c r="L80" t="str">
        <f t="shared" ref="L80:Q88" si="94">L8</f>
        <v>Managers, directors and senior officials</v>
      </c>
      <c r="M80" s="11">
        <f t="shared" si="94"/>
        <v>135.35543113962427</v>
      </c>
      <c r="N80" s="11">
        <f t="shared" si="94"/>
        <v>148.9024569613845</v>
      </c>
      <c r="O80" s="11">
        <f t="shared" si="94"/>
        <v>148.55415642920198</v>
      </c>
      <c r="P80" s="11">
        <f t="shared" si="94"/>
        <v>140.56036287208318</v>
      </c>
      <c r="Q80" s="11">
        <f t="shared" si="94"/>
        <v>150.65401188684433</v>
      </c>
      <c r="S80" s="40">
        <f t="shared" ref="S80:S88" si="95">IF(O$6-M$6 &lt;&gt; 0,(EXP(LN(O8/M8)/(O$6-M$6))-1)*100,0)</f>
        <v>1.8783316067225719</v>
      </c>
      <c r="T80" s="40">
        <f t="shared" ref="T80:T88" si="96">Q46</f>
        <v>9.361922357382646E-2</v>
      </c>
      <c r="W80" t="str">
        <f t="shared" ref="W80:AB88" si="97">W8</f>
        <v>Managers, directors and senior officials</v>
      </c>
      <c r="X80" s="11">
        <f t="shared" si="97"/>
        <v>72.73357520167113</v>
      </c>
      <c r="Y80" s="11">
        <f t="shared" si="97"/>
        <v>86.970304478718958</v>
      </c>
      <c r="Z80" s="11">
        <f t="shared" si="97"/>
        <v>90.987999730994616</v>
      </c>
      <c r="AA80" s="11">
        <f t="shared" si="97"/>
        <v>89.463488309415453</v>
      </c>
      <c r="AB80" s="11">
        <f t="shared" si="97"/>
        <v>103.63382730834692</v>
      </c>
      <c r="AD80" s="40">
        <f t="shared" ref="AD80:AD88" si="98">IF(Z$6-X$6 &lt;&gt; 0,(EXP(LN(Z8/X8)/(Z$6-X$6))-1)*100,0)</f>
        <v>4.5802886984204427</v>
      </c>
      <c r="AE80" s="40">
        <f t="shared" ref="AE80:AE88" si="99">AB46</f>
        <v>0.87134878911092617</v>
      </c>
    </row>
    <row r="81" spans="1:31" x14ac:dyDescent="0.2">
      <c r="A81" t="str">
        <f t="shared" si="92"/>
        <v>Professional occupations</v>
      </c>
      <c r="B81" s="11">
        <f t="shared" si="92"/>
        <v>369.2695755621059</v>
      </c>
      <c r="C81" s="11">
        <f t="shared" si="92"/>
        <v>422.55204403030768</v>
      </c>
      <c r="D81" s="11">
        <f t="shared" si="92"/>
        <v>437.21853137150271</v>
      </c>
      <c r="E81" s="11">
        <f t="shared" si="92"/>
        <v>470.86057250735769</v>
      </c>
      <c r="F81" s="11">
        <f t="shared" si="92"/>
        <v>519.87120692396388</v>
      </c>
      <c r="H81" s="40">
        <f t="shared" ref="H81:H88" si="100">IF(D$6-B$6 &lt;&gt; 0,(EXP(LN(D9/B9)/(D$6-B$6))-1)*100,0)</f>
        <v>3.4358307304215074</v>
      </c>
      <c r="I81" s="40">
        <f t="shared" si="93"/>
        <v>1.1610077124551754</v>
      </c>
      <c r="L81" t="str">
        <f t="shared" si="94"/>
        <v>Professional occupations</v>
      </c>
      <c r="M81" s="11">
        <f t="shared" si="94"/>
        <v>188.46311279224108</v>
      </c>
      <c r="N81" s="11">
        <f t="shared" si="94"/>
        <v>209.91305500502068</v>
      </c>
      <c r="O81" s="11">
        <f t="shared" si="94"/>
        <v>217.64810227088159</v>
      </c>
      <c r="P81" s="11">
        <f t="shared" si="94"/>
        <v>242.00193121864152</v>
      </c>
      <c r="Q81" s="11">
        <f t="shared" si="94"/>
        <v>266.02916183157254</v>
      </c>
      <c r="S81" s="40">
        <f t="shared" si="95"/>
        <v>2.9214047033479407</v>
      </c>
      <c r="T81" s="40">
        <f t="shared" si="96"/>
        <v>1.3471695454236876</v>
      </c>
      <c r="W81" t="str">
        <f t="shared" si="97"/>
        <v>Professional occupations</v>
      </c>
      <c r="X81" s="11">
        <f t="shared" si="97"/>
        <v>180.80646276986488</v>
      </c>
      <c r="Y81" s="11">
        <f t="shared" si="97"/>
        <v>212.63898902528706</v>
      </c>
      <c r="Z81" s="11">
        <f t="shared" si="97"/>
        <v>219.57042910062077</v>
      </c>
      <c r="AA81" s="11">
        <f t="shared" si="97"/>
        <v>228.85864128871611</v>
      </c>
      <c r="AB81" s="11">
        <f t="shared" si="97"/>
        <v>253.8420450923914</v>
      </c>
      <c r="AD81" s="40">
        <f t="shared" si="98"/>
        <v>3.9613666859115826</v>
      </c>
      <c r="AE81" s="40">
        <f t="shared" si="99"/>
        <v>0.97161759196346953</v>
      </c>
    </row>
    <row r="82" spans="1:31" x14ac:dyDescent="0.2">
      <c r="A82" t="str">
        <f t="shared" si="92"/>
        <v>Associate professional occupations</v>
      </c>
      <c r="B82" s="11">
        <f t="shared" si="92"/>
        <v>246.7437550147942</v>
      </c>
      <c r="C82" s="11">
        <f t="shared" si="92"/>
        <v>260.87091328638905</v>
      </c>
      <c r="D82" s="11">
        <f t="shared" si="92"/>
        <v>272.3259418346799</v>
      </c>
      <c r="E82" s="11">
        <f t="shared" si="92"/>
        <v>287.16090082596918</v>
      </c>
      <c r="F82" s="11">
        <f t="shared" si="92"/>
        <v>313.40362140559967</v>
      </c>
      <c r="H82" s="40">
        <f t="shared" si="100"/>
        <v>1.9925779124393861</v>
      </c>
      <c r="I82" s="40">
        <f t="shared" si="93"/>
        <v>0.94101476673773554</v>
      </c>
      <c r="L82" t="str">
        <f t="shared" si="94"/>
        <v>Associate professional occupations</v>
      </c>
      <c r="M82" s="11">
        <f t="shared" si="94"/>
        <v>131.21983102951427</v>
      </c>
      <c r="N82" s="11">
        <f t="shared" si="94"/>
        <v>134.58205005101752</v>
      </c>
      <c r="O82" s="11">
        <f t="shared" si="94"/>
        <v>140.59610989238774</v>
      </c>
      <c r="P82" s="11">
        <f t="shared" si="94"/>
        <v>137.1615282339946</v>
      </c>
      <c r="Q82" s="11">
        <f t="shared" si="94"/>
        <v>143.97663288554293</v>
      </c>
      <c r="S82" s="40">
        <f t="shared" si="95"/>
        <v>1.3899166570125132</v>
      </c>
      <c r="T82" s="40">
        <f t="shared" si="96"/>
        <v>0.15852354055228002</v>
      </c>
      <c r="W82" t="str">
        <f t="shared" si="97"/>
        <v>Associate professional occupations</v>
      </c>
      <c r="X82" s="11">
        <f t="shared" si="97"/>
        <v>115.52392398528008</v>
      </c>
      <c r="Y82" s="11">
        <f t="shared" si="97"/>
        <v>126.28886323537148</v>
      </c>
      <c r="Z82" s="11">
        <f t="shared" si="97"/>
        <v>131.72983194229209</v>
      </c>
      <c r="AA82" s="11">
        <f t="shared" si="97"/>
        <v>149.99937259197472</v>
      </c>
      <c r="AB82" s="11">
        <f t="shared" si="97"/>
        <v>169.42698852005702</v>
      </c>
      <c r="AD82" s="40">
        <f t="shared" si="98"/>
        <v>2.6602792183813895</v>
      </c>
      <c r="AE82" s="40">
        <f t="shared" si="99"/>
        <v>1.6919472678247782</v>
      </c>
    </row>
    <row r="83" spans="1:31" x14ac:dyDescent="0.2">
      <c r="A83" t="str">
        <f t="shared" si="92"/>
        <v>Administrative and secretarial occupations</v>
      </c>
      <c r="B83" s="11">
        <f t="shared" si="92"/>
        <v>206.17249007652867</v>
      </c>
      <c r="C83" s="11">
        <f t="shared" si="92"/>
        <v>198.67639495264666</v>
      </c>
      <c r="D83" s="11">
        <f t="shared" si="92"/>
        <v>202.31960039675627</v>
      </c>
      <c r="E83" s="11">
        <f t="shared" si="92"/>
        <v>203.74379723130173</v>
      </c>
      <c r="F83" s="11">
        <f t="shared" si="92"/>
        <v>188.31649026800864</v>
      </c>
      <c r="H83" s="40">
        <f t="shared" si="100"/>
        <v>-0.37657958666890146</v>
      </c>
      <c r="I83" s="40">
        <f t="shared" si="93"/>
        <v>-0.47702275510552727</v>
      </c>
      <c r="L83" t="str">
        <f t="shared" si="94"/>
        <v>Administrative and secretarial occupations</v>
      </c>
      <c r="M83" s="11">
        <f t="shared" si="94"/>
        <v>42.099605682430841</v>
      </c>
      <c r="N83" s="11">
        <f t="shared" si="94"/>
        <v>38.838909916395124</v>
      </c>
      <c r="O83" s="11">
        <f t="shared" si="94"/>
        <v>44.85192972863608</v>
      </c>
      <c r="P83" s="11">
        <f t="shared" si="94"/>
        <v>46.982062354408917</v>
      </c>
      <c r="Q83" s="11">
        <f t="shared" si="94"/>
        <v>51.069927121992528</v>
      </c>
      <c r="S83" s="40">
        <f t="shared" si="95"/>
        <v>1.2746196912940766</v>
      </c>
      <c r="T83" s="40">
        <f t="shared" si="96"/>
        <v>0.86928452220051966</v>
      </c>
      <c r="W83" t="str">
        <f t="shared" si="97"/>
        <v>Administrative and secretarial occupations</v>
      </c>
      <c r="X83" s="11">
        <f t="shared" si="97"/>
        <v>164.07288439409771</v>
      </c>
      <c r="Y83" s="11">
        <f t="shared" si="97"/>
        <v>159.83748503625131</v>
      </c>
      <c r="Z83" s="11">
        <f t="shared" si="97"/>
        <v>157.46767066812018</v>
      </c>
      <c r="AA83" s="11">
        <f t="shared" si="97"/>
        <v>156.76173487689283</v>
      </c>
      <c r="AB83" s="11">
        <f t="shared" si="97"/>
        <v>137.24656314601637</v>
      </c>
      <c r="AD83" s="40">
        <f t="shared" si="98"/>
        <v>-0.81844385171305767</v>
      </c>
      <c r="AE83" s="40">
        <f t="shared" si="99"/>
        <v>-0.91208921526194642</v>
      </c>
    </row>
    <row r="84" spans="1:31" x14ac:dyDescent="0.2">
      <c r="A84" t="str">
        <f t="shared" si="92"/>
        <v>Skilled trades occupations</v>
      </c>
      <c r="B84" s="11">
        <f t="shared" si="92"/>
        <v>196.52949250281173</v>
      </c>
      <c r="C84" s="11">
        <f t="shared" si="92"/>
        <v>193.8298992547324</v>
      </c>
      <c r="D84" s="11">
        <f t="shared" si="92"/>
        <v>174.04181780163378</v>
      </c>
      <c r="E84" s="11">
        <f t="shared" si="92"/>
        <v>182.92891286949961</v>
      </c>
      <c r="F84" s="11">
        <f t="shared" si="92"/>
        <v>183.97291491411124</v>
      </c>
      <c r="H84" s="40">
        <f t="shared" si="100"/>
        <v>-2.4010432162688278</v>
      </c>
      <c r="I84" s="40">
        <f t="shared" si="93"/>
        <v>0.37063812185549327</v>
      </c>
      <c r="L84" t="str">
        <f t="shared" si="94"/>
        <v>Skilled trades occupations</v>
      </c>
      <c r="M84" s="11">
        <f t="shared" si="94"/>
        <v>172.45102918957693</v>
      </c>
      <c r="N84" s="11">
        <f t="shared" si="94"/>
        <v>171.93075491479254</v>
      </c>
      <c r="O84" s="11">
        <f t="shared" si="94"/>
        <v>150.92501443957951</v>
      </c>
      <c r="P84" s="11">
        <f t="shared" si="94"/>
        <v>156.88816083920156</v>
      </c>
      <c r="Q84" s="11">
        <f t="shared" si="94"/>
        <v>154.16737244926412</v>
      </c>
      <c r="S84" s="40">
        <f t="shared" si="95"/>
        <v>-2.6313637949374802</v>
      </c>
      <c r="T84" s="40">
        <f t="shared" si="96"/>
        <v>0.14180528852814067</v>
      </c>
      <c r="W84" t="str">
        <f t="shared" si="97"/>
        <v>Skilled trades occupations</v>
      </c>
      <c r="X84" s="11">
        <f t="shared" si="97"/>
        <v>24.078463313234789</v>
      </c>
      <c r="Y84" s="11">
        <f t="shared" si="97"/>
        <v>21.899144339939902</v>
      </c>
      <c r="Z84" s="11">
        <f t="shared" si="97"/>
        <v>23.116803362054252</v>
      </c>
      <c r="AA84" s="11">
        <f t="shared" si="97"/>
        <v>26.040752030298023</v>
      </c>
      <c r="AB84" s="11">
        <f t="shared" si="97"/>
        <v>29.805542464847111</v>
      </c>
      <c r="AD84" s="40">
        <f t="shared" si="98"/>
        <v>-0.81184719816447259</v>
      </c>
      <c r="AE84" s="40">
        <f t="shared" si="99"/>
        <v>1.7086641080784171</v>
      </c>
    </row>
    <row r="85" spans="1:31" x14ac:dyDescent="0.2">
      <c r="A85" t="str">
        <f t="shared" si="92"/>
        <v>Caring, leisure and other service occupations</v>
      </c>
      <c r="B85" s="11">
        <f t="shared" si="92"/>
        <v>188.96278789673195</v>
      </c>
      <c r="C85" s="11">
        <f t="shared" si="92"/>
        <v>198.19851176309808</v>
      </c>
      <c r="D85" s="11">
        <f t="shared" si="92"/>
        <v>188.99518220789173</v>
      </c>
      <c r="E85" s="11">
        <f t="shared" si="92"/>
        <v>192.55712777508978</v>
      </c>
      <c r="F85" s="11">
        <f t="shared" si="92"/>
        <v>205.98790267188403</v>
      </c>
      <c r="H85" s="40">
        <f t="shared" si="100"/>
        <v>3.4284094108993912E-3</v>
      </c>
      <c r="I85" s="40">
        <f t="shared" si="93"/>
        <v>0.57562316921564438</v>
      </c>
      <c r="L85" t="str">
        <f t="shared" si="94"/>
        <v>Caring, leisure and other service occupations</v>
      </c>
      <c r="M85" s="11">
        <f t="shared" si="94"/>
        <v>42.201922492184764</v>
      </c>
      <c r="N85" s="11">
        <f t="shared" si="94"/>
        <v>43.506116418776294</v>
      </c>
      <c r="O85" s="11">
        <f t="shared" si="94"/>
        <v>42.65373930230642</v>
      </c>
      <c r="P85" s="11">
        <f t="shared" si="94"/>
        <v>47.227903371719535</v>
      </c>
      <c r="Q85" s="11">
        <f t="shared" si="94"/>
        <v>54.808265201868196</v>
      </c>
      <c r="S85" s="40">
        <f t="shared" si="95"/>
        <v>0.21321032162533449</v>
      </c>
      <c r="T85" s="40">
        <f t="shared" si="96"/>
        <v>1.6855549287485561</v>
      </c>
      <c r="W85" t="str">
        <f t="shared" si="97"/>
        <v>Caring, leisure and other service occupations</v>
      </c>
      <c r="X85" s="11">
        <f t="shared" si="97"/>
        <v>146.76086540454733</v>
      </c>
      <c r="Y85" s="11">
        <f t="shared" si="97"/>
        <v>154.69239534432219</v>
      </c>
      <c r="Z85" s="11">
        <f t="shared" si="97"/>
        <v>146.34144290558541</v>
      </c>
      <c r="AA85" s="11">
        <f t="shared" si="97"/>
        <v>145.3292244033704</v>
      </c>
      <c r="AB85" s="11">
        <f t="shared" si="97"/>
        <v>151.17963747001585</v>
      </c>
      <c r="AD85" s="40">
        <f>IF(Z$6-X$6 &lt;&gt; 0,(EXP(LN(Z13/X13)/(Z$6-X$6))-1)*100,0)</f>
        <v>-5.7222718395488759E-2</v>
      </c>
      <c r="AE85" s="40">
        <f t="shared" si="99"/>
        <v>0.21707687475049919</v>
      </c>
    </row>
    <row r="86" spans="1:31" x14ac:dyDescent="0.2">
      <c r="A86" t="str">
        <f t="shared" si="92"/>
        <v>Sales and customer service occupations</v>
      </c>
      <c r="B86" s="11">
        <f t="shared" si="92"/>
        <v>152.07360095376126</v>
      </c>
      <c r="C86" s="11">
        <f t="shared" si="92"/>
        <v>147.74559602049999</v>
      </c>
      <c r="D86" s="11">
        <f t="shared" si="92"/>
        <v>147.08081164346629</v>
      </c>
      <c r="E86" s="11">
        <f t="shared" si="92"/>
        <v>149.93130748063311</v>
      </c>
      <c r="F86" s="11">
        <f t="shared" si="92"/>
        <v>150.85000172406814</v>
      </c>
      <c r="H86" s="40">
        <f t="shared" si="100"/>
        <v>-0.66542508957670998</v>
      </c>
      <c r="I86" s="40">
        <f t="shared" si="93"/>
        <v>0.16883437992316619</v>
      </c>
      <c r="L86" t="str">
        <f t="shared" si="94"/>
        <v>Sales and customer service occupations</v>
      </c>
      <c r="M86" s="11">
        <f t="shared" si="94"/>
        <v>63.563652726157585</v>
      </c>
      <c r="N86" s="11">
        <f t="shared" si="94"/>
        <v>62.343392994433692</v>
      </c>
      <c r="O86" s="11">
        <f t="shared" si="94"/>
        <v>63.228772775292981</v>
      </c>
      <c r="P86" s="11">
        <f t="shared" si="94"/>
        <v>66.432514129752363</v>
      </c>
      <c r="Q86" s="11">
        <f t="shared" si="94"/>
        <v>69.317500684041605</v>
      </c>
      <c r="S86" s="40">
        <f t="shared" si="95"/>
        <v>-0.10559113288228783</v>
      </c>
      <c r="T86" s="40">
        <f t="shared" si="96"/>
        <v>0.6148018389598997</v>
      </c>
      <c r="W86" t="str">
        <f t="shared" si="97"/>
        <v>Sales and customer service occupations</v>
      </c>
      <c r="X86" s="11">
        <f t="shared" si="97"/>
        <v>88.509948227603644</v>
      </c>
      <c r="Y86" s="11">
        <f t="shared" si="97"/>
        <v>85.402203026066246</v>
      </c>
      <c r="Z86" s="11">
        <f t="shared" si="97"/>
        <v>83.852038868173238</v>
      </c>
      <c r="AA86" s="11">
        <f t="shared" si="97"/>
        <v>83.498793350880618</v>
      </c>
      <c r="AB86" s="11">
        <f t="shared" si="97"/>
        <v>81.532501040026716</v>
      </c>
      <c r="AD86" s="40">
        <f t="shared" si="98"/>
        <v>-1.0753988218682453</v>
      </c>
      <c r="AE86" s="40">
        <f t="shared" si="99"/>
        <v>-0.1868390854941504</v>
      </c>
    </row>
    <row r="87" spans="1:31" x14ac:dyDescent="0.2">
      <c r="A87" t="str">
        <f t="shared" si="92"/>
        <v>Process, plant and machine operatives</v>
      </c>
      <c r="B87" s="11">
        <f t="shared" si="92"/>
        <v>98.207334195448766</v>
      </c>
      <c r="C87" s="11">
        <f t="shared" si="92"/>
        <v>106.24800536099443</v>
      </c>
      <c r="D87" s="11">
        <f t="shared" si="92"/>
        <v>89.906096645703471</v>
      </c>
      <c r="E87" s="11">
        <f t="shared" si="92"/>
        <v>93.805673945089865</v>
      </c>
      <c r="F87" s="11">
        <f t="shared" si="92"/>
        <v>91.51531178274135</v>
      </c>
      <c r="H87" s="40">
        <f t="shared" si="100"/>
        <v>-1.7507951860851412</v>
      </c>
      <c r="I87" s="40">
        <f t="shared" si="93"/>
        <v>0.11834026778307916</v>
      </c>
      <c r="L87" t="str">
        <f t="shared" si="94"/>
        <v>Process, plant and machine operatives</v>
      </c>
      <c r="M87" s="11">
        <f t="shared" si="94"/>
        <v>87.39975669644312</v>
      </c>
      <c r="N87" s="11">
        <f t="shared" si="94"/>
        <v>95.512730310458011</v>
      </c>
      <c r="O87" s="11">
        <f t="shared" si="94"/>
        <v>80.614720474748538</v>
      </c>
      <c r="P87" s="11">
        <f t="shared" si="94"/>
        <v>82.122206258088212</v>
      </c>
      <c r="Q87" s="11">
        <f t="shared" si="94"/>
        <v>78.926130883266708</v>
      </c>
      <c r="S87" s="40">
        <f t="shared" si="95"/>
        <v>-1.603233768691148</v>
      </c>
      <c r="T87" s="40">
        <f t="shared" si="96"/>
        <v>-0.14102650454744792</v>
      </c>
      <c r="W87" t="str">
        <f t="shared" si="97"/>
        <v>Process, plant and machine operatives</v>
      </c>
      <c r="X87" s="11">
        <f t="shared" si="97"/>
        <v>10.807577499005584</v>
      </c>
      <c r="Y87" s="11">
        <f t="shared" si="97"/>
        <v>10.735275050536352</v>
      </c>
      <c r="Z87" s="11">
        <f t="shared" si="97"/>
        <v>9.2913761709549121</v>
      </c>
      <c r="AA87" s="11">
        <f t="shared" si="97"/>
        <v>11.683467687001638</v>
      </c>
      <c r="AB87" s="11">
        <f t="shared" si="97"/>
        <v>12.589180899474687</v>
      </c>
      <c r="AD87" s="40">
        <f t="shared" si="98"/>
        <v>-2.9779745121473522</v>
      </c>
      <c r="AE87" s="40">
        <f t="shared" si="99"/>
        <v>2.0456497746972335</v>
      </c>
    </row>
    <row r="88" spans="1:31" x14ac:dyDescent="0.2">
      <c r="A88" t="str">
        <f t="shared" si="92"/>
        <v>Elementary occupations</v>
      </c>
      <c r="B88" s="11">
        <f t="shared" si="92"/>
        <v>222.95095745652159</v>
      </c>
      <c r="C88" s="11">
        <f t="shared" si="92"/>
        <v>217.85487389122878</v>
      </c>
      <c r="D88" s="11">
        <f t="shared" si="92"/>
        <v>202.12886193817039</v>
      </c>
      <c r="E88" s="11">
        <f t="shared" si="92"/>
        <v>203.88085618355987</v>
      </c>
      <c r="F88" s="11">
        <f t="shared" si="92"/>
        <v>196.82371111443152</v>
      </c>
      <c r="H88" s="40">
        <f t="shared" si="100"/>
        <v>-1.9418268865181165</v>
      </c>
      <c r="I88" s="40">
        <f t="shared" si="93"/>
        <v>-0.17715598475140926</v>
      </c>
      <c r="L88" t="str">
        <f t="shared" si="94"/>
        <v>Elementary occupations</v>
      </c>
      <c r="M88" s="11">
        <f t="shared" si="94"/>
        <v>116.63408534274102</v>
      </c>
      <c r="N88" s="11">
        <f t="shared" si="94"/>
        <v>111.72939792511234</v>
      </c>
      <c r="O88" s="11">
        <f t="shared" si="94"/>
        <v>104.46679930645769</v>
      </c>
      <c r="P88" s="11">
        <f t="shared" si="94"/>
        <v>108.97990716962308</v>
      </c>
      <c r="Q88" s="11">
        <f t="shared" si="94"/>
        <v>104.05157248118104</v>
      </c>
      <c r="S88" s="40">
        <f t="shared" si="95"/>
        <v>-2.1793464232518822</v>
      </c>
      <c r="T88" s="40">
        <f t="shared" si="96"/>
        <v>-2.6547445323588104E-2</v>
      </c>
      <c r="W88" t="str">
        <f t="shared" si="97"/>
        <v>Elementary occupations</v>
      </c>
      <c r="X88" s="11">
        <f t="shared" si="97"/>
        <v>106.31687211378062</v>
      </c>
      <c r="Y88" s="11">
        <f t="shared" si="97"/>
        <v>106.12547596611626</v>
      </c>
      <c r="Z88" s="11">
        <f t="shared" si="97"/>
        <v>97.662062631712686</v>
      </c>
      <c r="AA88" s="11">
        <f t="shared" si="97"/>
        <v>94.900949013936724</v>
      </c>
      <c r="AB88" s="11">
        <f t="shared" si="97"/>
        <v>92.77213863325035</v>
      </c>
      <c r="AD88" s="40">
        <f t="shared" si="98"/>
        <v>-1.6838778968622625</v>
      </c>
      <c r="AE88" s="40">
        <f t="shared" si="99"/>
        <v>-0.34185975423040027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1888.9989999999996</v>
      </c>
      <c r="C90" s="34">
        <f t="shared" si="101"/>
        <v>1981.8490000000006</v>
      </c>
      <c r="D90" s="34">
        <f t="shared" si="101"/>
        <v>1953.5590000000009</v>
      </c>
      <c r="E90" s="34">
        <f t="shared" si="101"/>
        <v>2014.893</v>
      </c>
      <c r="F90" s="34">
        <f t="shared" si="101"/>
        <v>2105.029</v>
      </c>
      <c r="H90" s="43">
        <f>IF(D$6-B$6 &lt;&gt; 0,(EXP(LN(D18/B18)/(D$6-B$6))-1)*100,0)</f>
        <v>0.67437932790050947</v>
      </c>
      <c r="I90" s="43">
        <f>F56</f>
        <v>0.4990840058880508</v>
      </c>
      <c r="L90" s="24" t="str">
        <f t="shared" ref="L90:Q90" si="102">L18</f>
        <v>All occupations</v>
      </c>
      <c r="M90" s="34">
        <f t="shared" si="102"/>
        <v>979.38842709091386</v>
      </c>
      <c r="N90" s="34">
        <f t="shared" si="102"/>
        <v>1017.2588644973907</v>
      </c>
      <c r="O90" s="34">
        <f t="shared" si="102"/>
        <v>993.53934461949257</v>
      </c>
      <c r="P90" s="34">
        <f t="shared" si="102"/>
        <v>1028.3565764475129</v>
      </c>
      <c r="Q90" s="34">
        <f t="shared" si="102"/>
        <v>1073.0005754255742</v>
      </c>
      <c r="S90" s="43">
        <f>IF(O$6-M$6 &lt;&gt; 0,(EXP(LN(O18/M18)/(O$6-M$6))-1)*100,0)</f>
        <v>0.28731877882615109</v>
      </c>
      <c r="T90" s="43">
        <f>Q56</f>
        <v>0.51425521401751162</v>
      </c>
      <c r="W90" s="24" t="str">
        <f t="shared" ref="W90:AB90" si="103">W18</f>
        <v>All occupations</v>
      </c>
      <c r="X90" s="34">
        <f t="shared" si="103"/>
        <v>909.61057290908582</v>
      </c>
      <c r="Y90" s="34">
        <f t="shared" si="103"/>
        <v>964.59013550260966</v>
      </c>
      <c r="Z90" s="34">
        <f t="shared" si="103"/>
        <v>960.0196553805082</v>
      </c>
      <c r="AA90" s="34">
        <f t="shared" si="103"/>
        <v>986.53642355248655</v>
      </c>
      <c r="AB90" s="34">
        <f t="shared" si="103"/>
        <v>1032.0284245744265</v>
      </c>
      <c r="AD90" s="43">
        <f>IF(Z$6-X$6 &lt;&gt; 0,(EXP(LN(Z18/X18)/(Z$6-X$6))-1)*100,0)</f>
        <v>1.0845832710017378</v>
      </c>
      <c r="AE90" s="43">
        <f>AB56</f>
        <v>0.48334925029178688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South East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South East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South East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142.11344998566361</v>
      </c>
      <c r="C8" s="11">
        <v>166.46943619500519</v>
      </c>
      <c r="D8" s="11">
        <v>170.11400890035003</v>
      </c>
      <c r="E8" s="11">
        <v>156.81368002314787</v>
      </c>
      <c r="F8" s="11">
        <v>171.46376856955274</v>
      </c>
      <c r="G8" s="10"/>
      <c r="H8" s="11">
        <f>F8-D8</f>
        <v>1.3497596692027116</v>
      </c>
      <c r="I8" s="11">
        <f>'RD T1'!E7</f>
        <v>82.813954592859218</v>
      </c>
      <c r="J8" s="11">
        <f>SUM(H8:I8)</f>
        <v>84.16371426206193</v>
      </c>
      <c r="L8" s="10" t="str">
        <f>name!D4</f>
        <v>11 Corporate managers and directors</v>
      </c>
      <c r="M8" s="11">
        <v>97.013035184128299</v>
      </c>
      <c r="N8" s="11">
        <v>108.7789496582643</v>
      </c>
      <c r="O8" s="11">
        <v>110.49445458149943</v>
      </c>
      <c r="P8" s="11">
        <v>97.031988049330337</v>
      </c>
      <c r="Q8" s="11">
        <v>101.6252810584452</v>
      </c>
      <c r="R8" s="10"/>
      <c r="S8" s="11">
        <f>Q8-O8</f>
        <v>-8.8691735230542292</v>
      </c>
      <c r="T8" s="11">
        <f>'RD T1'!T7</f>
        <v>45.91680870516489</v>
      </c>
      <c r="U8" s="11">
        <f>SUM(S8:T8)</f>
        <v>37.04763518211066</v>
      </c>
      <c r="W8" s="10" t="str">
        <f>name!D4</f>
        <v>11 Corporate managers and directors</v>
      </c>
      <c r="X8" s="11">
        <v>45.100414801535237</v>
      </c>
      <c r="Y8" s="11">
        <v>57.690486536741197</v>
      </c>
      <c r="Z8" s="11">
        <v>59.61955431885076</v>
      </c>
      <c r="AA8" s="11">
        <v>59.781691973817225</v>
      </c>
      <c r="AB8" s="11">
        <v>69.83848751110726</v>
      </c>
      <c r="AC8" s="10"/>
      <c r="AD8" s="11">
        <f>AB8-Z8</f>
        <v>10.2189331922565</v>
      </c>
      <c r="AE8" s="11">
        <f>'RD T1'!T36</f>
        <v>36.897145887694343</v>
      </c>
      <c r="AF8" s="11">
        <f>SUM(AD8:AE8)</f>
        <v>47.116079079950843</v>
      </c>
    </row>
    <row r="9" spans="1:32" x14ac:dyDescent="0.2">
      <c r="A9" s="10" t="str">
        <f>name!D5</f>
        <v>12 Other managers and proprietors</v>
      </c>
      <c r="B9" s="11">
        <v>65.975556355631895</v>
      </c>
      <c r="C9" s="11">
        <v>69.403325245097946</v>
      </c>
      <c r="D9" s="11">
        <v>69.428147259846497</v>
      </c>
      <c r="E9" s="11">
        <v>73.210171158351088</v>
      </c>
      <c r="F9" s="11">
        <v>82.824070625638811</v>
      </c>
      <c r="H9" s="11">
        <f t="shared" ref="H9:H32" si="2">F9-D9</f>
        <v>13.395923365792314</v>
      </c>
      <c r="I9" s="11">
        <f>'RD T1'!E8</f>
        <v>42.620835631764123</v>
      </c>
      <c r="J9" s="11">
        <f>SUM(H9:I9)</f>
        <v>56.016758997556437</v>
      </c>
      <c r="L9" s="10" t="str">
        <f>name!D5</f>
        <v>12 Other managers and proprietors</v>
      </c>
      <c r="M9" s="11">
        <v>38.342395955495967</v>
      </c>
      <c r="N9" s="11">
        <v>40.123507303120206</v>
      </c>
      <c r="O9" s="11">
        <v>38.059701847702563</v>
      </c>
      <c r="P9" s="11">
        <v>43.528374822752838</v>
      </c>
      <c r="Q9" s="11">
        <v>49.028730828399127</v>
      </c>
      <c r="S9" s="11">
        <f t="shared" ref="S9:S32" si="3">Q9-O9</f>
        <v>10.969028980696564</v>
      </c>
      <c r="T9" s="11">
        <f>'RD T1'!T8</f>
        <v>22.551745047901147</v>
      </c>
      <c r="U9" s="11">
        <f>SUM(S9:T9)</f>
        <v>33.520774028597714</v>
      </c>
      <c r="W9" s="10" t="str">
        <f>name!D5</f>
        <v>12 Other managers and proprietors</v>
      </c>
      <c r="X9" s="11">
        <v>27.633160400135889</v>
      </c>
      <c r="Y9" s="11">
        <v>29.279817941977761</v>
      </c>
      <c r="Z9" s="11">
        <v>31.368445412143853</v>
      </c>
      <c r="AA9" s="11">
        <v>29.681796335598232</v>
      </c>
      <c r="AB9" s="11">
        <v>33.795339797239656</v>
      </c>
      <c r="AD9" s="11">
        <f t="shared" ref="AD9:AD32" si="4">AB9-Z9</f>
        <v>2.4268943850958031</v>
      </c>
      <c r="AE9" s="11">
        <f>'RD T1'!T37</f>
        <v>20.069090583862984</v>
      </c>
      <c r="AF9" s="11">
        <f>SUM(AD9:AE9)</f>
        <v>22.495984968958787</v>
      </c>
    </row>
    <row r="10" spans="1:32" x14ac:dyDescent="0.2">
      <c r="A10" s="10" t="str">
        <f>name!D6</f>
        <v>21 Science, research, engineering and technology professionals</v>
      </c>
      <c r="B10" s="11">
        <v>105.58038632047482</v>
      </c>
      <c r="C10" s="11">
        <v>118.3777637374984</v>
      </c>
      <c r="D10" s="11">
        <v>123.64888146177576</v>
      </c>
      <c r="E10" s="11">
        <v>153.66801108053096</v>
      </c>
      <c r="F10" s="11">
        <v>175.57418246560948</v>
      </c>
      <c r="G10" s="11"/>
      <c r="H10" s="11">
        <f t="shared" si="2"/>
        <v>51.925301003833724</v>
      </c>
      <c r="I10" s="11">
        <f>'RD T1'!E9</f>
        <v>59.113064465022283</v>
      </c>
      <c r="J10" s="11">
        <f t="shared" ref="J10:J32" si="5">SUM(H10:I10)</f>
        <v>111.038365468856</v>
      </c>
      <c r="L10" s="10" t="str">
        <f>name!D6</f>
        <v>21 Science, research, engineering and technology professionals</v>
      </c>
      <c r="M10" s="11">
        <v>82.653204926127444</v>
      </c>
      <c r="N10" s="11">
        <v>93.153572616657371</v>
      </c>
      <c r="O10" s="11">
        <v>93.487321240116998</v>
      </c>
      <c r="P10" s="11">
        <v>112.44185469196545</v>
      </c>
      <c r="Q10" s="11">
        <v>125.65098413100752</v>
      </c>
      <c r="R10" s="11"/>
      <c r="S10" s="11">
        <f t="shared" si="3"/>
        <v>32.163662890890521</v>
      </c>
      <c r="T10" s="11">
        <f>'RD T1'!T9</f>
        <v>37.158438402150871</v>
      </c>
      <c r="U10" s="11">
        <f t="shared" ref="U10:U32" si="6">SUM(S10:T10)</f>
        <v>69.322101293041385</v>
      </c>
      <c r="W10" s="10" t="str">
        <f>name!D6</f>
        <v>21 Science, research, engineering and technology professionals</v>
      </c>
      <c r="X10" s="11">
        <v>22.927181394347308</v>
      </c>
      <c r="Y10" s="11">
        <v>25.224191120840842</v>
      </c>
      <c r="Z10" s="11">
        <v>30.161560221658643</v>
      </c>
      <c r="AA10" s="11">
        <v>41.226156388565535</v>
      </c>
      <c r="AB10" s="11">
        <v>49.923198334601921</v>
      </c>
      <c r="AC10" s="11"/>
      <c r="AD10" s="11">
        <f t="shared" si="4"/>
        <v>19.761638112943277</v>
      </c>
      <c r="AE10" s="11">
        <f>'RD T1'!T38</f>
        <v>21.954626062871412</v>
      </c>
      <c r="AF10" s="11">
        <f t="shared" ref="AF10:AF32" si="7">SUM(AD10:AE10)</f>
        <v>41.716264175814686</v>
      </c>
    </row>
    <row r="11" spans="1:32" x14ac:dyDescent="0.2">
      <c r="A11" s="10" t="str">
        <f>name!D7</f>
        <v>22 Health professionals</v>
      </c>
      <c r="B11" s="11">
        <v>69.239672448721819</v>
      </c>
      <c r="C11" s="11">
        <v>83.168239066145958</v>
      </c>
      <c r="D11" s="11">
        <v>81.851596869197067</v>
      </c>
      <c r="E11" s="11">
        <v>80.5696149790177</v>
      </c>
      <c r="F11" s="11">
        <v>85.354136143456884</v>
      </c>
      <c r="G11" s="11"/>
      <c r="H11" s="11">
        <f t="shared" si="2"/>
        <v>3.5025392742598171</v>
      </c>
      <c r="I11" s="11">
        <f>'RD T1'!E10</f>
        <v>43.881432105055985</v>
      </c>
      <c r="J11" s="11">
        <f t="shared" si="5"/>
        <v>47.383971379315803</v>
      </c>
      <c r="L11" s="10" t="str">
        <f>name!D7</f>
        <v>22 Health professionals</v>
      </c>
      <c r="M11" s="11">
        <v>14.433122209875602</v>
      </c>
      <c r="N11" s="11">
        <v>17.114953347193964</v>
      </c>
      <c r="O11" s="11">
        <v>18.588767950083852</v>
      </c>
      <c r="P11" s="11">
        <v>18.458057139548451</v>
      </c>
      <c r="Q11" s="11">
        <v>19.663378718482065</v>
      </c>
      <c r="R11" s="11"/>
      <c r="S11" s="11">
        <f t="shared" si="3"/>
        <v>1.0746107683982125</v>
      </c>
      <c r="T11" s="11">
        <f>'RD T1'!T10</f>
        <v>6.9996036628099843</v>
      </c>
      <c r="U11" s="11">
        <f t="shared" si="6"/>
        <v>8.0742144312081976</v>
      </c>
      <c r="W11" s="10" t="str">
        <f>name!D7</f>
        <v>22 Health professionals</v>
      </c>
      <c r="X11" s="11">
        <v>54.806550238846221</v>
      </c>
      <c r="Y11" s="11">
        <v>66.05328571895194</v>
      </c>
      <c r="Z11" s="11">
        <v>63.262828919113254</v>
      </c>
      <c r="AA11" s="11">
        <v>62.111557839469299</v>
      </c>
      <c r="AB11" s="11">
        <v>65.690757424974805</v>
      </c>
      <c r="AC11" s="11"/>
      <c r="AD11" s="11">
        <f t="shared" si="4"/>
        <v>2.4279285058615514</v>
      </c>
      <c r="AE11" s="11">
        <f>'RD T1'!T39</f>
        <v>36.881828442245997</v>
      </c>
      <c r="AF11" s="11">
        <f t="shared" si="7"/>
        <v>39.309756948107548</v>
      </c>
    </row>
    <row r="12" spans="1:32" x14ac:dyDescent="0.2">
      <c r="A12" s="10" t="str">
        <f>name!D8</f>
        <v>23 Teaching and other educational professionals</v>
      </c>
      <c r="B12" s="11">
        <v>82.399044379999168</v>
      </c>
      <c r="C12" s="11">
        <v>90.271983415134656</v>
      </c>
      <c r="D12" s="11">
        <v>92.034650342960504</v>
      </c>
      <c r="E12" s="11">
        <v>88.600634618070529</v>
      </c>
      <c r="F12" s="11">
        <v>94.236307690618332</v>
      </c>
      <c r="G12" s="11"/>
      <c r="H12" s="11">
        <f t="shared" si="2"/>
        <v>2.2016573476578287</v>
      </c>
      <c r="I12" s="11">
        <f>'RD T1'!E11</f>
        <v>46.767991125348892</v>
      </c>
      <c r="J12" s="11">
        <f t="shared" si="5"/>
        <v>48.969648473006721</v>
      </c>
      <c r="L12" s="10" t="str">
        <f>name!D8</f>
        <v>23 Teaching and other educational professionals</v>
      </c>
      <c r="M12" s="11">
        <v>25.68855506017875</v>
      </c>
      <c r="N12" s="11">
        <v>26.69639529622123</v>
      </c>
      <c r="O12" s="11">
        <v>28.52846464207585</v>
      </c>
      <c r="P12" s="11">
        <v>28.413340161708124</v>
      </c>
      <c r="Q12" s="11">
        <v>30.100030424911594</v>
      </c>
      <c r="R12" s="11"/>
      <c r="S12" s="11">
        <f t="shared" si="3"/>
        <v>1.5715657828357443</v>
      </c>
      <c r="T12" s="11">
        <f>'RD T1'!T11</f>
        <v>12.41360282157474</v>
      </c>
      <c r="U12" s="11">
        <f t="shared" si="6"/>
        <v>13.985168604410484</v>
      </c>
      <c r="W12" s="10" t="str">
        <f>name!D8</f>
        <v>23 Teaching and other educational professionals</v>
      </c>
      <c r="X12" s="11">
        <v>56.710489319820333</v>
      </c>
      <c r="Y12" s="11">
        <v>63.575588118913558</v>
      </c>
      <c r="Z12" s="11">
        <v>63.50618570088443</v>
      </c>
      <c r="AA12" s="11">
        <v>60.187294456362437</v>
      </c>
      <c r="AB12" s="11">
        <v>64.136277265706909</v>
      </c>
      <c r="AC12" s="11"/>
      <c r="AD12" s="11">
        <f t="shared" si="4"/>
        <v>0.63009156482247874</v>
      </c>
      <c r="AE12" s="11">
        <f>'RD T1'!T40</f>
        <v>34.354388303774144</v>
      </c>
      <c r="AF12" s="11">
        <f t="shared" si="7"/>
        <v>34.984479868596623</v>
      </c>
    </row>
    <row r="13" spans="1:32" x14ac:dyDescent="0.2">
      <c r="A13" s="10" t="str">
        <f>name!D9</f>
        <v>24 Business, media and public service professionals</v>
      </c>
      <c r="B13" s="11">
        <v>112.05047241291011</v>
      </c>
      <c r="C13" s="11">
        <v>130.73405781152871</v>
      </c>
      <c r="D13" s="11">
        <v>139.68340269756936</v>
      </c>
      <c r="E13" s="11">
        <v>148.02231182973847</v>
      </c>
      <c r="F13" s="11">
        <v>164.70658062427913</v>
      </c>
      <c r="G13" s="11"/>
      <c r="H13" s="11">
        <f t="shared" si="2"/>
        <v>25.023177926709764</v>
      </c>
      <c r="I13" s="11">
        <f>'RD T1'!E12</f>
        <v>72.127661924870068</v>
      </c>
      <c r="J13" s="11">
        <f t="shared" si="5"/>
        <v>97.150839851579832</v>
      </c>
      <c r="L13" s="10" t="str">
        <f>name!D9</f>
        <v>24 Business, media and public service professionals</v>
      </c>
      <c r="M13" s="11">
        <v>65.688230596059284</v>
      </c>
      <c r="N13" s="11">
        <v>72.948133744948095</v>
      </c>
      <c r="O13" s="11">
        <v>77.043548438604887</v>
      </c>
      <c r="P13" s="11">
        <v>82.688679225419492</v>
      </c>
      <c r="Q13" s="11">
        <v>90.614768557171388</v>
      </c>
      <c r="R13" s="11"/>
      <c r="S13" s="11">
        <f t="shared" si="3"/>
        <v>13.571220118566501</v>
      </c>
      <c r="T13" s="11">
        <f>'RD T1'!T12</f>
        <v>35.356017027433779</v>
      </c>
      <c r="U13" s="11">
        <f t="shared" si="6"/>
        <v>48.92723714600028</v>
      </c>
      <c r="W13" s="10" t="str">
        <f>name!D9</f>
        <v>24 Business, media and public service professionals</v>
      </c>
      <c r="X13" s="11">
        <v>46.362241816851018</v>
      </c>
      <c r="Y13" s="11">
        <v>57.785924066580733</v>
      </c>
      <c r="Z13" s="11">
        <v>62.639854258964448</v>
      </c>
      <c r="AA13" s="11">
        <v>65.333632604318836</v>
      </c>
      <c r="AB13" s="11">
        <v>74.091812067107767</v>
      </c>
      <c r="AC13" s="11"/>
      <c r="AD13" s="11">
        <f t="shared" si="4"/>
        <v>11.45195780814332</v>
      </c>
      <c r="AE13" s="11">
        <f>'RD T1'!T41</f>
        <v>36.771644897436282</v>
      </c>
      <c r="AF13" s="11">
        <f t="shared" si="7"/>
        <v>48.223602705579601</v>
      </c>
    </row>
    <row r="14" spans="1:32" x14ac:dyDescent="0.2">
      <c r="A14" s="10" t="str">
        <f>name!D10</f>
        <v>31 Science, engineering and technology associate professionals</v>
      </c>
      <c r="B14" s="11">
        <v>28.418502038047784</v>
      </c>
      <c r="C14" s="11">
        <v>32.978042633335512</v>
      </c>
      <c r="D14" s="11">
        <v>35.873891783055704</v>
      </c>
      <c r="E14" s="11">
        <v>34.211524520848613</v>
      </c>
      <c r="F14" s="11">
        <v>37.569055539691277</v>
      </c>
      <c r="G14" s="11"/>
      <c r="H14" s="11">
        <f t="shared" si="2"/>
        <v>1.6951637566355728</v>
      </c>
      <c r="I14" s="11">
        <f>'RD T1'!E13</f>
        <v>14.507939828172294</v>
      </c>
      <c r="J14" s="11">
        <f t="shared" si="5"/>
        <v>16.203103584807867</v>
      </c>
      <c r="L14" s="10" t="str">
        <f>name!D10</f>
        <v>31 Science, engineering and technology associate professionals</v>
      </c>
      <c r="M14" s="11">
        <v>19.612483537088256</v>
      </c>
      <c r="N14" s="11">
        <v>23.78664842482625</v>
      </c>
      <c r="O14" s="11">
        <v>24.81837008289985</v>
      </c>
      <c r="P14" s="11">
        <v>22.291682956713519</v>
      </c>
      <c r="Q14" s="11">
        <v>23.392716118224392</v>
      </c>
      <c r="R14" s="11"/>
      <c r="S14" s="11">
        <f t="shared" si="3"/>
        <v>-1.4256539646754582</v>
      </c>
      <c r="T14" s="11">
        <f>'RD T1'!T13</f>
        <v>8.2121975091443442</v>
      </c>
      <c r="U14" s="11">
        <f t="shared" si="6"/>
        <v>6.786543544468886</v>
      </c>
      <c r="W14" s="10" t="str">
        <f>name!D10</f>
        <v>31 Science, engineering and technology associate professionals</v>
      </c>
      <c r="X14" s="11">
        <v>8.8060185009595262</v>
      </c>
      <c r="Y14" s="11">
        <v>9.1913942085092692</v>
      </c>
      <c r="Z14" s="11">
        <v>11.055521700155865</v>
      </c>
      <c r="AA14" s="11">
        <v>11.919841564135087</v>
      </c>
      <c r="AB14" s="11">
        <v>14.176339421466855</v>
      </c>
      <c r="AC14" s="11"/>
      <c r="AD14" s="11">
        <f t="shared" si="4"/>
        <v>3.1208177213109902</v>
      </c>
      <c r="AE14" s="11">
        <f>'RD T1'!T42</f>
        <v>6.2957423190279505</v>
      </c>
      <c r="AF14" s="11">
        <f t="shared" si="7"/>
        <v>9.4165600403389398</v>
      </c>
    </row>
    <row r="15" spans="1:32" x14ac:dyDescent="0.2">
      <c r="A15" s="10" t="str">
        <f>name!D11</f>
        <v>32 Health and social care associate professionals</v>
      </c>
      <c r="B15" s="11">
        <v>30.984473496547064</v>
      </c>
      <c r="C15" s="11">
        <v>35.583445865247128</v>
      </c>
      <c r="D15" s="11">
        <v>35.986345096937058</v>
      </c>
      <c r="E15" s="11">
        <v>56.12306553361794</v>
      </c>
      <c r="F15" s="11">
        <v>65.606385509770902</v>
      </c>
      <c r="G15" s="11"/>
      <c r="H15" s="11">
        <f t="shared" si="2"/>
        <v>29.620040412833845</v>
      </c>
      <c r="I15" s="11">
        <f>'RD T1'!E14</f>
        <v>33.074526646209911</v>
      </c>
      <c r="J15" s="11">
        <f t="shared" si="5"/>
        <v>62.694567059043756</v>
      </c>
      <c r="L15" s="10" t="str">
        <f>name!D11</f>
        <v>32 Health and social care associate professionals</v>
      </c>
      <c r="M15" s="11">
        <v>6.2910505834373227</v>
      </c>
      <c r="N15" s="11">
        <v>6.4143769870579019</v>
      </c>
      <c r="O15" s="11">
        <v>7.2873701581683346</v>
      </c>
      <c r="P15" s="11">
        <v>9.7102969673922424</v>
      </c>
      <c r="Q15" s="11">
        <v>10.941162576514222</v>
      </c>
      <c r="R15" s="11"/>
      <c r="S15" s="11">
        <f t="shared" si="3"/>
        <v>3.653792418345887</v>
      </c>
      <c r="T15" s="11">
        <f>'RD T1'!T14</f>
        <v>4.5551268552687052</v>
      </c>
      <c r="U15" s="11">
        <f t="shared" si="6"/>
        <v>8.2089192736145922</v>
      </c>
      <c r="W15" s="10" t="str">
        <f>name!D11</f>
        <v>32 Health and social care associate professionals</v>
      </c>
      <c r="X15" s="11">
        <v>24.693422913109732</v>
      </c>
      <c r="Y15" s="11">
        <v>29.169068878189226</v>
      </c>
      <c r="Z15" s="11">
        <v>28.698974938768728</v>
      </c>
      <c r="AA15" s="11">
        <v>46.412768566225694</v>
      </c>
      <c r="AB15" s="11">
        <v>54.665222933256665</v>
      </c>
      <c r="AC15" s="11"/>
      <c r="AD15" s="11">
        <f t="shared" si="4"/>
        <v>25.966247994487937</v>
      </c>
      <c r="AE15" s="11">
        <f>'RD T1'!T43</f>
        <v>28.519399790941208</v>
      </c>
      <c r="AF15" s="11">
        <f t="shared" si="7"/>
        <v>54.485647785429144</v>
      </c>
    </row>
    <row r="16" spans="1:32" x14ac:dyDescent="0.2">
      <c r="A16" s="10" t="str">
        <f>name!D12</f>
        <v>33 Protective service occupations</v>
      </c>
      <c r="B16" s="11">
        <v>24.622561847299338</v>
      </c>
      <c r="C16" s="11">
        <v>23.868701287174744</v>
      </c>
      <c r="D16" s="11">
        <v>25.254512132335314</v>
      </c>
      <c r="E16" s="11">
        <v>22.329961392861275</v>
      </c>
      <c r="F16" s="11">
        <v>24.18272601970186</v>
      </c>
      <c r="G16" s="11"/>
      <c r="H16" s="11">
        <f t="shared" si="2"/>
        <v>-1.071786112633454</v>
      </c>
      <c r="I16" s="11">
        <f>'RD T1'!E15</f>
        <v>7.9626772664622631</v>
      </c>
      <c r="J16" s="11">
        <f t="shared" si="5"/>
        <v>6.8908911538288091</v>
      </c>
      <c r="L16" s="10" t="str">
        <f>name!D12</f>
        <v>33 Protective service occupations</v>
      </c>
      <c r="M16" s="11">
        <v>18.941565903635354</v>
      </c>
      <c r="N16" s="11">
        <v>17.662377198233223</v>
      </c>
      <c r="O16" s="11">
        <v>18.393704462502196</v>
      </c>
      <c r="P16" s="11">
        <v>16.009202715626682</v>
      </c>
      <c r="Q16" s="11">
        <v>15.981921236330733</v>
      </c>
      <c r="R16" s="11"/>
      <c r="S16" s="11">
        <f t="shared" si="3"/>
        <v>-2.4117832261714636</v>
      </c>
      <c r="T16" s="11">
        <f>'RD T1'!T15</f>
        <v>4.5039967104153211</v>
      </c>
      <c r="U16" s="11">
        <f t="shared" si="6"/>
        <v>2.0922134842438576</v>
      </c>
      <c r="W16" s="10" t="str">
        <f>name!D12</f>
        <v>33 Protective service occupations</v>
      </c>
      <c r="X16" s="11">
        <v>5.6809959436639916</v>
      </c>
      <c r="Y16" s="11">
        <v>6.2063240889414857</v>
      </c>
      <c r="Z16" s="11">
        <v>6.8608076698330844</v>
      </c>
      <c r="AA16" s="11">
        <v>6.3207586772346271</v>
      </c>
      <c r="AB16" s="11">
        <v>8.2008047833711242</v>
      </c>
      <c r="AC16" s="11"/>
      <c r="AD16" s="11">
        <f t="shared" si="4"/>
        <v>1.3399971135380397</v>
      </c>
      <c r="AE16" s="11">
        <f>'RD T1'!T44</f>
        <v>3.458680556046942</v>
      </c>
      <c r="AF16" s="11">
        <f t="shared" si="7"/>
        <v>4.7986776695849818</v>
      </c>
    </row>
    <row r="17" spans="1:32" x14ac:dyDescent="0.2">
      <c r="A17" s="10" t="str">
        <f>name!D13</f>
        <v>34 Culture, media and sports occupations</v>
      </c>
      <c r="B17" s="11">
        <v>42.404562749373561</v>
      </c>
      <c r="C17" s="11">
        <v>40.434305827741213</v>
      </c>
      <c r="D17" s="11">
        <v>43.667836288196057</v>
      </c>
      <c r="E17" s="11">
        <v>39.129332694430438</v>
      </c>
      <c r="F17" s="11">
        <v>42.094140984087467</v>
      </c>
      <c r="G17" s="11"/>
      <c r="H17" s="11">
        <f t="shared" si="2"/>
        <v>-1.5736953041085897</v>
      </c>
      <c r="I17" s="11">
        <f>'RD T1'!E16</f>
        <v>18.89127964653639</v>
      </c>
      <c r="J17" s="11">
        <f t="shared" si="5"/>
        <v>17.3175843424278</v>
      </c>
      <c r="L17" s="10" t="str">
        <f>name!D13</f>
        <v>34 Culture, media and sports occupations</v>
      </c>
      <c r="M17" s="11">
        <v>22.713008569828251</v>
      </c>
      <c r="N17" s="11">
        <v>20.559281337517959</v>
      </c>
      <c r="O17" s="11">
        <v>21.275917110620529</v>
      </c>
      <c r="P17" s="11">
        <v>18.835204299181648</v>
      </c>
      <c r="Q17" s="11">
        <v>20.738551550923372</v>
      </c>
      <c r="R17" s="11"/>
      <c r="S17" s="11">
        <f t="shared" si="3"/>
        <v>-0.53736555969715738</v>
      </c>
      <c r="T17" s="11">
        <f>'RD T1'!T16</f>
        <v>7.8449246405615813</v>
      </c>
      <c r="U17" s="11">
        <f t="shared" si="6"/>
        <v>7.307559080864424</v>
      </c>
      <c r="W17" s="10" t="str">
        <f>name!D13</f>
        <v>34 Culture, media and sports occupations</v>
      </c>
      <c r="X17" s="11">
        <v>19.69155417954526</v>
      </c>
      <c r="Y17" s="11">
        <v>19.875024490223215</v>
      </c>
      <c r="Z17" s="11">
        <v>22.391919177575559</v>
      </c>
      <c r="AA17" s="11">
        <v>20.294128395248801</v>
      </c>
      <c r="AB17" s="11">
        <v>21.355589433164091</v>
      </c>
      <c r="AC17" s="11"/>
      <c r="AD17" s="11">
        <f t="shared" si="4"/>
        <v>-1.0363297444114679</v>
      </c>
      <c r="AE17" s="11">
        <f>'RD T1'!T45</f>
        <v>11.046355005974808</v>
      </c>
      <c r="AF17" s="11">
        <f t="shared" si="7"/>
        <v>10.01002526156334</v>
      </c>
    </row>
    <row r="18" spans="1:32" x14ac:dyDescent="0.2">
      <c r="A18" s="10" t="str">
        <f>name!D14</f>
        <v>35 Business and public service associate professionals</v>
      </c>
      <c r="B18" s="11">
        <v>120.31365488352647</v>
      </c>
      <c r="C18" s="11">
        <v>128.00641767289042</v>
      </c>
      <c r="D18" s="11">
        <v>131.54335653415575</v>
      </c>
      <c r="E18" s="11">
        <v>135.36701668421094</v>
      </c>
      <c r="F18" s="11">
        <v>143.95131335234819</v>
      </c>
      <c r="G18" s="11"/>
      <c r="H18" s="11">
        <f t="shared" si="2"/>
        <v>12.407956818192446</v>
      </c>
      <c r="I18" s="11">
        <f>'RD T1'!E17</f>
        <v>62.795202028666509</v>
      </c>
      <c r="J18" s="11">
        <f t="shared" si="5"/>
        <v>75.203158846858955</v>
      </c>
      <c r="L18" s="10" t="str">
        <f>name!D14</f>
        <v>35 Business and public service associate professionals</v>
      </c>
      <c r="M18" s="11">
        <v>63.661722435525093</v>
      </c>
      <c r="N18" s="11">
        <v>66.159366103382197</v>
      </c>
      <c r="O18" s="11">
        <v>68.820748078196857</v>
      </c>
      <c r="P18" s="11">
        <v>70.315141295080508</v>
      </c>
      <c r="Q18" s="11">
        <v>72.922281403550201</v>
      </c>
      <c r="R18" s="11"/>
      <c r="S18" s="11">
        <f t="shared" si="3"/>
        <v>4.1015333253533441</v>
      </c>
      <c r="T18" s="11">
        <f>'RD T1'!T17</f>
        <v>27.124114688210248</v>
      </c>
      <c r="U18" s="11">
        <f t="shared" si="6"/>
        <v>31.225648013563593</v>
      </c>
      <c r="W18" s="10" t="str">
        <f>name!D14</f>
        <v>35 Business and public service associate professionals</v>
      </c>
      <c r="X18" s="11">
        <v>56.65193244800156</v>
      </c>
      <c r="Y18" s="11">
        <v>61.847051569508288</v>
      </c>
      <c r="Z18" s="11">
        <v>62.722608455958877</v>
      </c>
      <c r="AA18" s="11">
        <v>65.051875389130515</v>
      </c>
      <c r="AB18" s="11">
        <v>71.029031948798277</v>
      </c>
      <c r="AC18" s="11"/>
      <c r="AD18" s="11">
        <f t="shared" si="4"/>
        <v>8.3064234928394001</v>
      </c>
      <c r="AE18" s="11">
        <f>'RD T1'!T46</f>
        <v>35.671087340456232</v>
      </c>
      <c r="AF18" s="11">
        <f t="shared" si="7"/>
        <v>43.977510833295632</v>
      </c>
    </row>
    <row r="19" spans="1:32" x14ac:dyDescent="0.2">
      <c r="A19" s="10" t="str">
        <f>name!D15</f>
        <v>41 Administrative occupations</v>
      </c>
      <c r="B19" s="11">
        <v>159.06669958827774</v>
      </c>
      <c r="C19" s="11">
        <v>155.75845120998292</v>
      </c>
      <c r="D19" s="11">
        <v>160.22724941451574</v>
      </c>
      <c r="E19" s="11">
        <v>165.11472039201675</v>
      </c>
      <c r="F19" s="11">
        <v>158.57009356589407</v>
      </c>
      <c r="G19" s="11"/>
      <c r="H19" s="11">
        <f t="shared" si="2"/>
        <v>-1.6571558486216702</v>
      </c>
      <c r="I19" s="11">
        <f>'RD T1'!E18</f>
        <v>81.735289611531883</v>
      </c>
      <c r="J19" s="11">
        <f t="shared" si="5"/>
        <v>80.078133762910213</v>
      </c>
      <c r="L19" s="10" t="str">
        <f>name!D15</f>
        <v>41 Administrative occupations</v>
      </c>
      <c r="M19" s="11">
        <v>39.883363297872734</v>
      </c>
      <c r="N19" s="11">
        <v>37.045865300447282</v>
      </c>
      <c r="O19" s="11">
        <v>43.186034050324828</v>
      </c>
      <c r="P19" s="11">
        <v>45.368096090310196</v>
      </c>
      <c r="Q19" s="11">
        <v>49.261205253128054</v>
      </c>
      <c r="R19" s="11"/>
      <c r="S19" s="11">
        <f t="shared" si="3"/>
        <v>6.0751712028032259</v>
      </c>
      <c r="T19" s="11">
        <f>'RD T1'!T18</f>
        <v>17.080148790375812</v>
      </c>
      <c r="U19" s="11">
        <f t="shared" si="6"/>
        <v>23.155319993179038</v>
      </c>
      <c r="W19" s="10" t="str">
        <f>name!D15</f>
        <v>41 Administrative occupations</v>
      </c>
      <c r="X19" s="11">
        <v>119.18333629040487</v>
      </c>
      <c r="Y19" s="11">
        <v>118.71258590953541</v>
      </c>
      <c r="Z19" s="11">
        <v>117.04121536419089</v>
      </c>
      <c r="AA19" s="11">
        <v>119.74662430170656</v>
      </c>
      <c r="AB19" s="11">
        <v>109.30888831276627</v>
      </c>
      <c r="AC19" s="11"/>
      <c r="AD19" s="11">
        <f t="shared" si="4"/>
        <v>-7.732327051424619</v>
      </c>
      <c r="AE19" s="11">
        <f>'RD T1'!T47</f>
        <v>64.655140821156053</v>
      </c>
      <c r="AF19" s="11">
        <f t="shared" si="7"/>
        <v>56.922813769731434</v>
      </c>
    </row>
    <row r="20" spans="1:32" x14ac:dyDescent="0.2">
      <c r="A20" s="10" t="str">
        <f>name!D16</f>
        <v>42 Secretarial and related occupations</v>
      </c>
      <c r="B20" s="11">
        <v>47.105790488250946</v>
      </c>
      <c r="C20" s="11">
        <v>42.917943742663738</v>
      </c>
      <c r="D20" s="11">
        <v>42.092350982240532</v>
      </c>
      <c r="E20" s="11">
        <v>38.629076839284977</v>
      </c>
      <c r="F20" s="11">
        <v>29.74639670211457</v>
      </c>
      <c r="G20" s="11"/>
      <c r="H20" s="11">
        <f t="shared" si="2"/>
        <v>-12.345954280125962</v>
      </c>
      <c r="I20" s="11">
        <f>'RD T1'!E19</f>
        <v>19.150119026004202</v>
      </c>
      <c r="J20" s="11">
        <f t="shared" si="5"/>
        <v>6.8041647458782393</v>
      </c>
      <c r="L20" s="10" t="str">
        <f>name!D16</f>
        <v>42 Secretarial and related occupations</v>
      </c>
      <c r="M20" s="11">
        <v>2.216242384558107</v>
      </c>
      <c r="N20" s="11">
        <v>1.7930446159478408</v>
      </c>
      <c r="O20" s="11">
        <v>1.6658956783112528</v>
      </c>
      <c r="P20" s="11">
        <v>1.6139662640987198</v>
      </c>
      <c r="Q20" s="11">
        <v>1.8087218688644733</v>
      </c>
      <c r="R20" s="11"/>
      <c r="S20" s="11">
        <f t="shared" si="3"/>
        <v>0.14282619055322043</v>
      </c>
      <c r="T20" s="11">
        <f>'RD T1'!T19</f>
        <v>0.53479718675943233</v>
      </c>
      <c r="U20" s="11">
        <f t="shared" si="6"/>
        <v>0.67762337731265276</v>
      </c>
      <c r="W20" s="10" t="str">
        <f>name!D16</f>
        <v>42 Secretarial and related occupations</v>
      </c>
      <c r="X20" s="11">
        <v>44.889548103692846</v>
      </c>
      <c r="Y20" s="11">
        <v>41.12489912671591</v>
      </c>
      <c r="Z20" s="11">
        <v>40.426455303929281</v>
      </c>
      <c r="AA20" s="11">
        <v>37.015110575186256</v>
      </c>
      <c r="AB20" s="11">
        <v>27.937674833250096</v>
      </c>
      <c r="AC20" s="11"/>
      <c r="AD20" s="11">
        <f t="shared" si="4"/>
        <v>-12.488780470679185</v>
      </c>
      <c r="AE20" s="11">
        <f>'RD T1'!T48</f>
        <v>18.615321839244764</v>
      </c>
      <c r="AF20" s="11">
        <f t="shared" si="7"/>
        <v>6.1265413685655794</v>
      </c>
    </row>
    <row r="21" spans="1:32" x14ac:dyDescent="0.2">
      <c r="A21" s="10" t="str">
        <f>name!D17</f>
        <v>51 Skilled agricultural and related trades</v>
      </c>
      <c r="B21" s="11">
        <v>21.627910326937872</v>
      </c>
      <c r="C21" s="11">
        <v>25.650895612962081</v>
      </c>
      <c r="D21" s="11">
        <v>18.423275047504692</v>
      </c>
      <c r="E21" s="11">
        <v>18.775585927896262</v>
      </c>
      <c r="F21" s="11">
        <v>21.640890898208802</v>
      </c>
      <c r="G21" s="11"/>
      <c r="H21" s="11">
        <f t="shared" si="2"/>
        <v>3.2176158507041102</v>
      </c>
      <c r="I21" s="11">
        <f>'RD T1'!E20</f>
        <v>10.980130005730999</v>
      </c>
      <c r="J21" s="11">
        <f t="shared" si="5"/>
        <v>14.197745856435109</v>
      </c>
      <c r="L21" s="10" t="str">
        <f>name!D17</f>
        <v>51 Skilled agricultural and related trades</v>
      </c>
      <c r="M21" s="11">
        <v>16.275494424345428</v>
      </c>
      <c r="N21" s="11">
        <v>21.879203252077414</v>
      </c>
      <c r="O21" s="11">
        <v>13.82224393758807</v>
      </c>
      <c r="P21" s="11">
        <v>13.752907380994325</v>
      </c>
      <c r="Q21" s="11">
        <v>15.524834670186657</v>
      </c>
      <c r="R21" s="11"/>
      <c r="S21" s="11">
        <f t="shared" si="3"/>
        <v>1.702590732598587</v>
      </c>
      <c r="T21" s="11">
        <f>'RD T1'!T20</f>
        <v>7.3354112448125672</v>
      </c>
      <c r="U21" s="11">
        <f t="shared" si="6"/>
        <v>9.0380019774111542</v>
      </c>
      <c r="W21" s="10" t="str">
        <f>name!D17</f>
        <v>51 Skilled agricultural and related trades</v>
      </c>
      <c r="X21" s="11">
        <v>5.3524159025923979</v>
      </c>
      <c r="Y21" s="11">
        <v>3.7716923608846793</v>
      </c>
      <c r="Z21" s="11">
        <v>4.6010311099166286</v>
      </c>
      <c r="AA21" s="11">
        <v>5.0226785469019157</v>
      </c>
      <c r="AB21" s="11">
        <v>6.1160562280221376</v>
      </c>
      <c r="AC21" s="11"/>
      <c r="AD21" s="11">
        <f t="shared" si="4"/>
        <v>1.515025118105509</v>
      </c>
      <c r="AE21" s="11">
        <f>'RD T1'!T49</f>
        <v>3.6447187609184324</v>
      </c>
      <c r="AF21" s="11">
        <f t="shared" si="7"/>
        <v>5.1597438790239414</v>
      </c>
    </row>
    <row r="22" spans="1:32" x14ac:dyDescent="0.2">
      <c r="A22" s="10" t="str">
        <f>name!D18</f>
        <v>52 Skilled metal, electrical and electronic trades</v>
      </c>
      <c r="B22" s="11">
        <v>65.107117441471772</v>
      </c>
      <c r="C22" s="11">
        <v>66.661174791805138</v>
      </c>
      <c r="D22" s="11">
        <v>59.313858279466132</v>
      </c>
      <c r="E22" s="11">
        <v>61.528981608454345</v>
      </c>
      <c r="F22" s="11">
        <v>61.41682244855987</v>
      </c>
      <c r="G22" s="11"/>
      <c r="H22" s="11">
        <f t="shared" si="2"/>
        <v>2.1029641690937382</v>
      </c>
      <c r="I22" s="11">
        <f>'RD T1'!E21</f>
        <v>23.281739174381858</v>
      </c>
      <c r="J22" s="11">
        <f t="shared" si="5"/>
        <v>25.384703343475596</v>
      </c>
      <c r="L22" s="10" t="str">
        <f>name!D18</f>
        <v>52 Skilled metal, electrical and electronic trades</v>
      </c>
      <c r="M22" s="11">
        <v>63.721604853872215</v>
      </c>
      <c r="N22" s="11">
        <v>64.259603871222808</v>
      </c>
      <c r="O22" s="11">
        <v>57.582922860326626</v>
      </c>
      <c r="P22" s="11">
        <v>58.272462739373204</v>
      </c>
      <c r="Q22" s="11">
        <v>56.94503095117723</v>
      </c>
      <c r="R22" s="11"/>
      <c r="S22" s="11">
        <f t="shared" si="3"/>
        <v>-0.63789190914939553</v>
      </c>
      <c r="T22" s="11">
        <f>'RD T1'!T21</f>
        <v>21.338711982278511</v>
      </c>
      <c r="U22" s="11">
        <f t="shared" si="6"/>
        <v>20.700820073129115</v>
      </c>
      <c r="W22" s="10" t="str">
        <f>name!D18</f>
        <v>52 Skilled metal, electrical and electronic trades</v>
      </c>
      <c r="X22" s="11">
        <v>1.3855125875995784</v>
      </c>
      <c r="Y22" s="11">
        <v>2.401570920582266</v>
      </c>
      <c r="Z22" s="11">
        <v>1.7309354191394881</v>
      </c>
      <c r="AA22" s="11">
        <v>3.2565188690811326</v>
      </c>
      <c r="AB22" s="11">
        <v>4.4717914973826449</v>
      </c>
      <c r="AC22" s="11"/>
      <c r="AD22" s="11">
        <f t="shared" si="4"/>
        <v>2.7408560782431568</v>
      </c>
      <c r="AE22" s="11">
        <f>'RD T1'!T50</f>
        <v>1.9430271921033486</v>
      </c>
      <c r="AF22" s="11">
        <f t="shared" si="7"/>
        <v>4.6838832703465059</v>
      </c>
    </row>
    <row r="23" spans="1:32" x14ac:dyDescent="0.2">
      <c r="A23" s="10" t="str">
        <f>name!D19</f>
        <v>53 Skilled construction and building trades</v>
      </c>
      <c r="B23" s="11">
        <v>66.039361014646175</v>
      </c>
      <c r="C23" s="11">
        <v>62.184299317374688</v>
      </c>
      <c r="D23" s="11">
        <v>59.33245648123463</v>
      </c>
      <c r="E23" s="11">
        <v>62.166633609978199</v>
      </c>
      <c r="F23" s="11">
        <v>58.211100050560603</v>
      </c>
      <c r="G23" s="11"/>
      <c r="H23" s="11">
        <f t="shared" si="2"/>
        <v>-1.1213564306740267</v>
      </c>
      <c r="I23" s="11">
        <f>'RD T1'!E22</f>
        <v>25.241438186755463</v>
      </c>
      <c r="J23" s="11">
        <f t="shared" si="5"/>
        <v>24.120081756081436</v>
      </c>
      <c r="L23" s="10" t="str">
        <f>name!D19</f>
        <v>53 Skilled construction and building trades</v>
      </c>
      <c r="M23" s="11">
        <v>65.026568566133193</v>
      </c>
      <c r="N23" s="11">
        <v>60.994066889675807</v>
      </c>
      <c r="O23" s="11">
        <v>58.185711660511359</v>
      </c>
      <c r="P23" s="11">
        <v>61.390587005088229</v>
      </c>
      <c r="Q23" s="11">
        <v>57.2463896730386</v>
      </c>
      <c r="R23" s="11"/>
      <c r="S23" s="11">
        <f t="shared" si="3"/>
        <v>-0.93932198747275919</v>
      </c>
      <c r="T23" s="11">
        <f>'RD T1'!T22</f>
        <v>24.789416365380553</v>
      </c>
      <c r="U23" s="11">
        <f t="shared" si="6"/>
        <v>23.850094377907794</v>
      </c>
      <c r="W23" s="10" t="str">
        <f>name!D19</f>
        <v>53 Skilled construction and building trades</v>
      </c>
      <c r="X23" s="11">
        <v>1.0127924485130007</v>
      </c>
      <c r="Y23" s="11">
        <v>1.1902324276989331</v>
      </c>
      <c r="Z23" s="11">
        <v>1.1467448207232565</v>
      </c>
      <c r="AA23" s="11">
        <v>0.77604660488994726</v>
      </c>
      <c r="AB23" s="11">
        <v>0.96471037752200595</v>
      </c>
      <c r="AC23" s="11"/>
      <c r="AD23" s="11">
        <f t="shared" si="4"/>
        <v>-0.18203444320125051</v>
      </c>
      <c r="AE23" s="11">
        <f>'RD T1'!T51</f>
        <v>0.45202182137490554</v>
      </c>
      <c r="AF23" s="11">
        <f t="shared" si="7"/>
        <v>0.26998737817365503</v>
      </c>
    </row>
    <row r="24" spans="1:32" x14ac:dyDescent="0.2">
      <c r="A24" s="10" t="str">
        <f>name!D20</f>
        <v>54 Textiles, printing and other skilled trades</v>
      </c>
      <c r="B24" s="11">
        <v>43.755103719755901</v>
      </c>
      <c r="C24" s="11">
        <v>39.333529532590489</v>
      </c>
      <c r="D24" s="11">
        <v>36.972227993428334</v>
      </c>
      <c r="E24" s="11">
        <v>40.45771172317081</v>
      </c>
      <c r="F24" s="11">
        <v>42.704101516781968</v>
      </c>
      <c r="G24" s="11"/>
      <c r="H24" s="11">
        <f t="shared" si="2"/>
        <v>5.7318735233536344</v>
      </c>
      <c r="I24" s="11">
        <f>'RD T1'!E23</f>
        <v>17.580565462553604</v>
      </c>
      <c r="J24" s="11">
        <f t="shared" si="5"/>
        <v>23.312438985907239</v>
      </c>
      <c r="L24" s="10" t="str">
        <f>name!D20</f>
        <v>54 Textiles, printing and other skilled trades</v>
      </c>
      <c r="M24" s="11">
        <v>27.427361345226103</v>
      </c>
      <c r="N24" s="11">
        <v>24.797880901816502</v>
      </c>
      <c r="O24" s="11">
        <v>21.334135981153462</v>
      </c>
      <c r="P24" s="11">
        <v>23.472203713745824</v>
      </c>
      <c r="Q24" s="11">
        <v>24.45111715486162</v>
      </c>
      <c r="R24" s="11"/>
      <c r="S24" s="11">
        <f t="shared" si="3"/>
        <v>3.1169811737081581</v>
      </c>
      <c r="T24" s="11">
        <f>'RD T1'!T23</f>
        <v>7.6344108537126161</v>
      </c>
      <c r="U24" s="11">
        <f t="shared" si="6"/>
        <v>10.751392027420774</v>
      </c>
      <c r="W24" s="10" t="str">
        <f>name!D20</f>
        <v>54 Textiles, printing and other skilled trades</v>
      </c>
      <c r="X24" s="11">
        <v>16.327742374529812</v>
      </c>
      <c r="Y24" s="11">
        <v>14.535648630774023</v>
      </c>
      <c r="Z24" s="11">
        <v>15.63809201227488</v>
      </c>
      <c r="AA24" s="11">
        <v>16.985508009425025</v>
      </c>
      <c r="AB24" s="11">
        <v>18.252984361920323</v>
      </c>
      <c r="AC24" s="11"/>
      <c r="AD24" s="11">
        <f t="shared" si="4"/>
        <v>2.6148923496454426</v>
      </c>
      <c r="AE24" s="11">
        <f>'RD T1'!T52</f>
        <v>9.94615460884099</v>
      </c>
      <c r="AF24" s="11">
        <f t="shared" si="7"/>
        <v>12.561046958486433</v>
      </c>
    </row>
    <row r="25" spans="1:32" x14ac:dyDescent="0.2">
      <c r="A25" s="10" t="str">
        <f>name!D21</f>
        <v>61 Caring personal service occupations</v>
      </c>
      <c r="B25" s="11">
        <v>138.92894500308412</v>
      </c>
      <c r="C25" s="11">
        <v>145.52057311646954</v>
      </c>
      <c r="D25" s="11">
        <v>138.66449033557456</v>
      </c>
      <c r="E25" s="11">
        <v>145.45504292233329</v>
      </c>
      <c r="F25" s="11">
        <v>158.0465478757414</v>
      </c>
      <c r="G25" s="11"/>
      <c r="H25" s="11">
        <f t="shared" si="2"/>
        <v>19.382057540166841</v>
      </c>
      <c r="I25" s="11">
        <f>'RD T1'!E24</f>
        <v>81.816283857961437</v>
      </c>
      <c r="J25" s="11">
        <f t="shared" si="5"/>
        <v>101.19834139812828</v>
      </c>
      <c r="L25" s="10" t="str">
        <f>name!D21</f>
        <v>61 Caring personal service occupations</v>
      </c>
      <c r="M25" s="11">
        <v>26.495452271133477</v>
      </c>
      <c r="N25" s="11">
        <v>26.352798129987409</v>
      </c>
      <c r="O25" s="11">
        <v>26.143125146049439</v>
      </c>
      <c r="P25" s="11">
        <v>31.562029882464078</v>
      </c>
      <c r="Q25" s="11">
        <v>37.354792529440253</v>
      </c>
      <c r="R25" s="11"/>
      <c r="S25" s="11">
        <f t="shared" si="3"/>
        <v>11.211667383390814</v>
      </c>
      <c r="T25" s="11">
        <f>'RD T1'!T24</f>
        <v>14.496819985892794</v>
      </c>
      <c r="U25" s="11">
        <f t="shared" si="6"/>
        <v>25.70848736928361</v>
      </c>
      <c r="W25" s="10" t="str">
        <f>name!D21</f>
        <v>61 Caring personal service occupations</v>
      </c>
      <c r="X25" s="11">
        <v>112.43349273195072</v>
      </c>
      <c r="Y25" s="11">
        <v>119.16777498648256</v>
      </c>
      <c r="Z25" s="11">
        <v>112.52136518952524</v>
      </c>
      <c r="AA25" s="11">
        <v>113.89301303986926</v>
      </c>
      <c r="AB25" s="11">
        <v>120.69175534630114</v>
      </c>
      <c r="AC25" s="11"/>
      <c r="AD25" s="11">
        <f t="shared" si="4"/>
        <v>8.1703901567758948</v>
      </c>
      <c r="AE25" s="11">
        <f>'RD T1'!T53</f>
        <v>67.319463872068638</v>
      </c>
      <c r="AF25" s="11">
        <f t="shared" si="7"/>
        <v>75.489854028844533</v>
      </c>
    </row>
    <row r="26" spans="1:32" x14ac:dyDescent="0.2">
      <c r="A26" s="10" t="str">
        <f>name!D22</f>
        <v>62 Leisure, travel and related personal service occupations</v>
      </c>
      <c r="B26" s="11">
        <v>47.833992930442548</v>
      </c>
      <c r="C26" s="11">
        <v>50.830346598418167</v>
      </c>
      <c r="D26" s="11">
        <v>48.079312225325836</v>
      </c>
      <c r="E26" s="11">
        <v>45.347333195204392</v>
      </c>
      <c r="F26" s="11">
        <v>46.056125994401043</v>
      </c>
      <c r="G26" s="11"/>
      <c r="H26" s="11">
        <f t="shared" si="2"/>
        <v>-2.023186230924793</v>
      </c>
      <c r="I26" s="11">
        <f>'RD T1'!E25</f>
        <v>23.1682293431947</v>
      </c>
      <c r="J26" s="11">
        <f t="shared" si="5"/>
        <v>21.145043112269907</v>
      </c>
      <c r="L26" s="10" t="str">
        <f>name!D22</f>
        <v>62 Leisure, travel and related personal service occupations</v>
      </c>
      <c r="M26" s="11">
        <v>14.067094968052176</v>
      </c>
      <c r="N26" s="11">
        <v>15.973014790096537</v>
      </c>
      <c r="O26" s="11">
        <v>14.8098701137158</v>
      </c>
      <c r="P26" s="11">
        <v>14.686312640856849</v>
      </c>
      <c r="Q26" s="11">
        <v>16.340505192896295</v>
      </c>
      <c r="R26" s="11"/>
      <c r="S26" s="11">
        <f t="shared" si="3"/>
        <v>1.5306350791804952</v>
      </c>
      <c r="T26" s="11">
        <f>'RD T1'!T25</f>
        <v>6.651450586482194</v>
      </c>
      <c r="U26" s="11">
        <f t="shared" si="6"/>
        <v>8.1820856656626901</v>
      </c>
      <c r="W26" s="10" t="str">
        <f>name!D22</f>
        <v>62 Leisure, travel and related personal service occupations</v>
      </c>
      <c r="X26" s="11">
        <v>33.766897962390416</v>
      </c>
      <c r="Y26" s="11">
        <v>34.857331808321618</v>
      </c>
      <c r="Z26" s="11">
        <v>33.269442111610019</v>
      </c>
      <c r="AA26" s="11">
        <v>30.661020554347637</v>
      </c>
      <c r="AB26" s="11">
        <v>29.715620801504766</v>
      </c>
      <c r="AC26" s="11"/>
      <c r="AD26" s="11">
        <f t="shared" si="4"/>
        <v>-3.5538213101052527</v>
      </c>
      <c r="AE26" s="11">
        <f>'RD T1'!T54</f>
        <v>16.516778756712508</v>
      </c>
      <c r="AF26" s="11">
        <f t="shared" si="7"/>
        <v>12.962957446607255</v>
      </c>
    </row>
    <row r="27" spans="1:32" x14ac:dyDescent="0.2">
      <c r="A27" s="10" t="str">
        <f>name!D23</f>
        <v>63 Community and civil enforcement occupations</v>
      </c>
      <c r="B27" s="11">
        <v>2.1998499632052932</v>
      </c>
      <c r="C27" s="11">
        <v>1.8475920482103794</v>
      </c>
      <c r="D27" s="11">
        <v>2.2513796469913352</v>
      </c>
      <c r="E27" s="11">
        <v>1.7547516575521149</v>
      </c>
      <c r="F27" s="11">
        <v>1.8852288017415892</v>
      </c>
      <c r="G27" s="11"/>
      <c r="H27" s="11">
        <f t="shared" si="2"/>
        <v>-0.36615084524974595</v>
      </c>
      <c r="I27" s="11">
        <f>'RD T1'!E26</f>
        <v>0.9008695820478847</v>
      </c>
      <c r="J27" s="11">
        <f t="shared" si="5"/>
        <v>0.53471873679813875</v>
      </c>
      <c r="L27" s="10" t="str">
        <f>name!D23</f>
        <v>63 Community and civil enforcement occupations</v>
      </c>
      <c r="M27" s="11">
        <v>1.639375252999107</v>
      </c>
      <c r="N27" s="11">
        <v>1.1803034986923464</v>
      </c>
      <c r="O27" s="11">
        <v>1.7007440425411808</v>
      </c>
      <c r="P27" s="11">
        <v>0.97956084839860558</v>
      </c>
      <c r="Q27" s="11">
        <v>1.1129674795316498</v>
      </c>
      <c r="R27" s="11"/>
      <c r="S27" s="11">
        <f t="shared" si="3"/>
        <v>-0.58777656300953107</v>
      </c>
      <c r="T27" s="11">
        <f>'RD T1'!T26</f>
        <v>0.43894297792907089</v>
      </c>
      <c r="U27" s="11">
        <f t="shared" si="6"/>
        <v>-0.14883358508046018</v>
      </c>
      <c r="W27" s="10" t="str">
        <f>name!D23</f>
        <v>63 Community and civil enforcement occupations</v>
      </c>
      <c r="X27" s="11">
        <v>0.56047471020618767</v>
      </c>
      <c r="Y27" s="11">
        <v>0.66728854951803296</v>
      </c>
      <c r="Z27" s="11">
        <v>0.55063560445015325</v>
      </c>
      <c r="AA27" s="11">
        <v>0.77519080915350791</v>
      </c>
      <c r="AB27" s="11">
        <v>0.7722613222099397</v>
      </c>
      <c r="AC27" s="11"/>
      <c r="AD27" s="11">
        <f t="shared" si="4"/>
        <v>0.22162571775978646</v>
      </c>
      <c r="AE27" s="11">
        <f>'RD T1'!T55</f>
        <v>0.46192660411881381</v>
      </c>
      <c r="AF27" s="11">
        <f t="shared" si="7"/>
        <v>0.68355232187860027</v>
      </c>
    </row>
    <row r="28" spans="1:32" x14ac:dyDescent="0.2">
      <c r="A28" s="10" t="str">
        <f>name!D24</f>
        <v>71 Sales occupations</v>
      </c>
      <c r="B28" s="11">
        <v>124.45083461496998</v>
      </c>
      <c r="C28" s="11">
        <v>118.21650770193231</v>
      </c>
      <c r="D28" s="11">
        <v>116.88537099540051</v>
      </c>
      <c r="E28" s="11">
        <v>116.09313707285213</v>
      </c>
      <c r="F28" s="11">
        <v>113.07006864782468</v>
      </c>
      <c r="G28" s="11"/>
      <c r="H28" s="11">
        <f t="shared" si="2"/>
        <v>-3.8153023475758232</v>
      </c>
      <c r="I28" s="11">
        <f>'RD T1'!E27</f>
        <v>50.613662540190383</v>
      </c>
      <c r="J28" s="11">
        <f t="shared" si="5"/>
        <v>46.79836019261456</v>
      </c>
      <c r="L28" s="10" t="str">
        <f>name!D24</f>
        <v>71 Sales occupations</v>
      </c>
      <c r="M28" s="11">
        <v>53.752525937454109</v>
      </c>
      <c r="N28" s="11">
        <v>53.391991511651483</v>
      </c>
      <c r="O28" s="11">
        <v>52.789025871328001</v>
      </c>
      <c r="P28" s="11">
        <v>53.235477288308218</v>
      </c>
      <c r="Q28" s="11">
        <v>53.645104429968136</v>
      </c>
      <c r="R28" s="11"/>
      <c r="S28" s="11">
        <f t="shared" si="3"/>
        <v>0.85607855864013516</v>
      </c>
      <c r="T28" s="11">
        <f>'RD T1'!T27</f>
        <v>17.712367180096148</v>
      </c>
      <c r="U28" s="11">
        <f t="shared" si="6"/>
        <v>18.568445738736283</v>
      </c>
      <c r="W28" s="10" t="str">
        <f>name!D24</f>
        <v>71 Sales occupations</v>
      </c>
      <c r="X28" s="11">
        <v>70.69830867751584</v>
      </c>
      <c r="Y28" s="11">
        <v>64.824516190280761</v>
      </c>
      <c r="Z28" s="11">
        <v>64.096345124072457</v>
      </c>
      <c r="AA28" s="11">
        <v>62.857659784543799</v>
      </c>
      <c r="AB28" s="11">
        <v>59.424964217856711</v>
      </c>
      <c r="AC28" s="11"/>
      <c r="AD28" s="11">
        <f t="shared" si="4"/>
        <v>-4.6713809062157452</v>
      </c>
      <c r="AE28" s="11">
        <f>'RD T1'!T56</f>
        <v>32.901295360094238</v>
      </c>
      <c r="AF28" s="11">
        <f t="shared" si="7"/>
        <v>28.229914453878493</v>
      </c>
    </row>
    <row r="29" spans="1:32" x14ac:dyDescent="0.2">
      <c r="A29" s="10" t="str">
        <f>name!D25</f>
        <v>72 Customer service occupations</v>
      </c>
      <c r="B29" s="11">
        <v>27.622766338791287</v>
      </c>
      <c r="C29" s="11">
        <v>29.529088318567688</v>
      </c>
      <c r="D29" s="11">
        <v>30.195440648065798</v>
      </c>
      <c r="E29" s="11">
        <v>33.838170407780964</v>
      </c>
      <c r="F29" s="11">
        <v>37.779933076243466</v>
      </c>
      <c r="G29" s="11"/>
      <c r="H29" s="11">
        <f t="shared" si="2"/>
        <v>7.5844924281776684</v>
      </c>
      <c r="I29" s="11">
        <f>'RD T1'!E28</f>
        <v>15.753126011676443</v>
      </c>
      <c r="J29" s="11">
        <f t="shared" si="5"/>
        <v>23.337618439854111</v>
      </c>
      <c r="L29" s="10" t="str">
        <f>name!D25</f>
        <v>72 Customer service occupations</v>
      </c>
      <c r="M29" s="11">
        <v>9.8111267887034774</v>
      </c>
      <c r="N29" s="11">
        <v>8.9514014827822077</v>
      </c>
      <c r="O29" s="11">
        <v>10.439746903964977</v>
      </c>
      <c r="P29" s="11">
        <v>13.197036841444142</v>
      </c>
      <c r="Q29" s="11">
        <v>15.672396254073469</v>
      </c>
      <c r="R29" s="11"/>
      <c r="S29" s="11">
        <f t="shared" si="3"/>
        <v>5.2326493501084919</v>
      </c>
      <c r="T29" s="11">
        <f>'RD T1'!T28</f>
        <v>4.6197235566344101</v>
      </c>
      <c r="U29" s="11">
        <f t="shared" si="6"/>
        <v>9.852372906742902</v>
      </c>
      <c r="W29" s="10" t="str">
        <f>name!D25</f>
        <v>72 Customer service occupations</v>
      </c>
      <c r="X29" s="11">
        <v>17.811639550087811</v>
      </c>
      <c r="Y29" s="11">
        <v>20.577686835785492</v>
      </c>
      <c r="Z29" s="11">
        <v>19.755693744100785</v>
      </c>
      <c r="AA29" s="11">
        <v>20.641133566336812</v>
      </c>
      <c r="AB29" s="11">
        <v>22.107536822170012</v>
      </c>
      <c r="AC29" s="11"/>
      <c r="AD29" s="11">
        <f t="shared" si="4"/>
        <v>2.3518430780692263</v>
      </c>
      <c r="AE29" s="11">
        <f>'RD T1'!T57</f>
        <v>11.133402455042031</v>
      </c>
      <c r="AF29" s="11">
        <f t="shared" si="7"/>
        <v>13.485245533111257</v>
      </c>
    </row>
    <row r="30" spans="1:32" x14ac:dyDescent="0.2">
      <c r="A30" s="10" t="str">
        <f>name!D26</f>
        <v>81 Process, plant and machine operatives</v>
      </c>
      <c r="B30" s="11">
        <v>31.989800823579124</v>
      </c>
      <c r="C30" s="11">
        <v>31.569251204566463</v>
      </c>
      <c r="D30" s="11">
        <v>28.412129261988664</v>
      </c>
      <c r="E30" s="11">
        <v>30.854241583189339</v>
      </c>
      <c r="F30" s="11">
        <v>29.966938492040839</v>
      </c>
      <c r="G30" s="11"/>
      <c r="H30" s="11">
        <f t="shared" si="2"/>
        <v>1.5548092300521752</v>
      </c>
      <c r="I30" s="11">
        <f>'RD T1'!E29</f>
        <v>11.483978160038392</v>
      </c>
      <c r="J30" s="11">
        <f t="shared" si="5"/>
        <v>13.038787390090567</v>
      </c>
      <c r="L30" s="10" t="str">
        <f>name!D26</f>
        <v>81 Process, plant and machine operatives</v>
      </c>
      <c r="M30" s="11">
        <v>26.852717608988286</v>
      </c>
      <c r="N30" s="11">
        <v>26.584925363678433</v>
      </c>
      <c r="O30" s="11">
        <v>24.002027667932765</v>
      </c>
      <c r="P30" s="11">
        <v>25.683170537051435</v>
      </c>
      <c r="Q30" s="11">
        <v>24.806759539187468</v>
      </c>
      <c r="R30" s="11"/>
      <c r="S30" s="11">
        <f t="shared" si="3"/>
        <v>0.80473187125470247</v>
      </c>
      <c r="T30" s="11">
        <f>'RD T1'!T29</f>
        <v>9.0923624735337718</v>
      </c>
      <c r="U30" s="11">
        <f t="shared" si="6"/>
        <v>9.8970943447884743</v>
      </c>
      <c r="W30" s="10" t="str">
        <f>name!D26</f>
        <v>81 Process, plant and machine operatives</v>
      </c>
      <c r="X30" s="11">
        <v>5.1370832145908345</v>
      </c>
      <c r="Y30" s="11">
        <v>4.9843258408880029</v>
      </c>
      <c r="Z30" s="11">
        <v>4.4101015940559298</v>
      </c>
      <c r="AA30" s="11">
        <v>5.1710710461378939</v>
      </c>
      <c r="AB30" s="11">
        <v>5.1601789528533919</v>
      </c>
      <c r="AC30" s="11"/>
      <c r="AD30" s="11">
        <f t="shared" si="4"/>
        <v>0.75007735879746207</v>
      </c>
      <c r="AE30" s="11">
        <f>'RD T1'!T58</f>
        <v>2.3916156865046214</v>
      </c>
      <c r="AF30" s="11">
        <f t="shared" si="7"/>
        <v>3.1416930453020835</v>
      </c>
    </row>
    <row r="31" spans="1:32" x14ac:dyDescent="0.2">
      <c r="A31" s="10" t="str">
        <f>name!D27</f>
        <v>82 Transport and mobile machine drivers and operatives</v>
      </c>
      <c r="B31" s="11">
        <v>66.217533371869635</v>
      </c>
      <c r="C31" s="11">
        <v>74.678754156427971</v>
      </c>
      <c r="D31" s="11">
        <v>61.493967383714804</v>
      </c>
      <c r="E31" s="11">
        <v>62.95143236190053</v>
      </c>
      <c r="F31" s="11">
        <v>61.548373290700511</v>
      </c>
      <c r="G31" s="11"/>
      <c r="H31" s="11">
        <f t="shared" si="2"/>
        <v>5.440590698570702E-2</v>
      </c>
      <c r="I31" s="11">
        <f>'RD T1'!E30</f>
        <v>32.622346950375736</v>
      </c>
      <c r="J31" s="11">
        <f t="shared" si="5"/>
        <v>32.676752857361443</v>
      </c>
      <c r="L31" s="10" t="str">
        <f>name!D27</f>
        <v>82 Transport and mobile machine drivers and operatives</v>
      </c>
      <c r="M31" s="11">
        <v>60.547039087454841</v>
      </c>
      <c r="N31" s="11">
        <v>68.927804946779574</v>
      </c>
      <c r="O31" s="11">
        <v>56.61269280681578</v>
      </c>
      <c r="P31" s="11">
        <v>56.439035721036781</v>
      </c>
      <c r="Q31" s="11">
        <v>54.119371344079241</v>
      </c>
      <c r="R31" s="11"/>
      <c r="S31" s="11">
        <f t="shared" si="3"/>
        <v>-2.4933214627365388</v>
      </c>
      <c r="T31" s="11">
        <f>'RD T1'!T30</f>
        <v>28.684604274727818</v>
      </c>
      <c r="U31" s="11">
        <f t="shared" si="6"/>
        <v>26.191282811991279</v>
      </c>
      <c r="W31" s="10" t="str">
        <f>name!D27</f>
        <v>82 Transport and mobile machine drivers and operatives</v>
      </c>
      <c r="X31" s="11">
        <v>5.6704942844147492</v>
      </c>
      <c r="Y31" s="11">
        <v>5.7509492096483497</v>
      </c>
      <c r="Z31" s="11">
        <v>4.8812745768989831</v>
      </c>
      <c r="AA31" s="11">
        <v>6.5123966408637441</v>
      </c>
      <c r="AB31" s="11">
        <v>7.4290019466212946</v>
      </c>
      <c r="AC31" s="11"/>
      <c r="AD31" s="11">
        <f t="shared" si="4"/>
        <v>2.5477273697223115</v>
      </c>
      <c r="AE31" s="11">
        <f>'RD T1'!T59</f>
        <v>3.9377426756479017</v>
      </c>
      <c r="AF31" s="11">
        <f t="shared" si="7"/>
        <v>6.4854700453702137</v>
      </c>
    </row>
    <row r="32" spans="1:32" x14ac:dyDescent="0.2">
      <c r="A32" s="10" t="str">
        <f>name!D28</f>
        <v>91 Elementary trades and related occupations</v>
      </c>
      <c r="B32" s="11">
        <v>28.852951998385951</v>
      </c>
      <c r="C32" s="11">
        <v>25.400014200836047</v>
      </c>
      <c r="D32" s="11">
        <v>22.914244932899049</v>
      </c>
      <c r="E32" s="11">
        <v>41.290508066080463</v>
      </c>
      <c r="F32" s="11">
        <v>46.067724720186334</v>
      </c>
      <c r="G32" s="11"/>
      <c r="H32" s="11">
        <f t="shared" si="2"/>
        <v>23.153479787287285</v>
      </c>
      <c r="I32" s="11">
        <f>'RD T1'!E31</f>
        <v>17.418096928300436</v>
      </c>
      <c r="J32" s="11">
        <f t="shared" si="5"/>
        <v>40.571576715587724</v>
      </c>
      <c r="L32" s="10" t="str">
        <f>name!D28</f>
        <v>91 Elementary trades and related occupations</v>
      </c>
      <c r="M32" s="11">
        <v>23.465462695809393</v>
      </c>
      <c r="N32" s="11">
        <v>21.312108867518422</v>
      </c>
      <c r="O32" s="11">
        <v>19.305698433689567</v>
      </c>
      <c r="P32" s="11">
        <v>26.58798443631467</v>
      </c>
      <c r="Q32" s="11">
        <v>28.74691282595429</v>
      </c>
      <c r="R32" s="11"/>
      <c r="S32" s="11">
        <f t="shared" si="3"/>
        <v>9.4412143922647225</v>
      </c>
      <c r="T32" s="11">
        <f>'RD T1'!T31</f>
        <v>8.7528367675634033</v>
      </c>
      <c r="U32" s="11">
        <f t="shared" si="6"/>
        <v>18.194051159828128</v>
      </c>
      <c r="W32" s="10" t="str">
        <f>name!D28</f>
        <v>91 Elementary trades and related occupations</v>
      </c>
      <c r="X32" s="11">
        <v>5.3874893025765402</v>
      </c>
      <c r="Y32" s="11">
        <v>4.0879053333176412</v>
      </c>
      <c r="Z32" s="11">
        <v>3.6085464992094796</v>
      </c>
      <c r="AA32" s="11">
        <v>14.702523629765803</v>
      </c>
      <c r="AB32" s="11">
        <v>17.320811894232051</v>
      </c>
      <c r="AC32" s="11"/>
      <c r="AD32" s="11">
        <f t="shared" si="4"/>
        <v>13.712265395022571</v>
      </c>
      <c r="AE32" s="11">
        <f>'RD T1'!T60</f>
        <v>8.6652601607370343</v>
      </c>
      <c r="AF32" s="11">
        <f t="shared" si="7"/>
        <v>22.377525555759604</v>
      </c>
    </row>
    <row r="33" spans="1:32" x14ac:dyDescent="0.2">
      <c r="A33" s="10" t="str">
        <f>name!D29</f>
        <v>92 Elementary administration and service occupations</v>
      </c>
      <c r="B33" s="11">
        <v>194.09800545813565</v>
      </c>
      <c r="C33" s="11">
        <v>192.45485969039274</v>
      </c>
      <c r="D33" s="11">
        <v>179.21461700527135</v>
      </c>
      <c r="E33" s="11">
        <v>162.59034811747941</v>
      </c>
      <c r="F33" s="11">
        <v>150.75598639424518</v>
      </c>
      <c r="G33" s="11"/>
      <c r="H33" s="11">
        <f t="shared" ref="H33" si="8">F33-D33</f>
        <v>-28.458630611026166</v>
      </c>
      <c r="I33" s="11">
        <f>'RD T1'!E32</f>
        <v>76.751572028045615</v>
      </c>
      <c r="J33" s="11">
        <f>SUM(H33:I33)</f>
        <v>48.292941417019449</v>
      </c>
      <c r="L33" s="10" t="str">
        <f>name!D29</f>
        <v>92 Elementary administration and service occupations</v>
      </c>
      <c r="M33" s="11">
        <v>93.168622646931624</v>
      </c>
      <c r="N33" s="11">
        <v>90.417289057593919</v>
      </c>
      <c r="O33" s="11">
        <v>85.161100872768117</v>
      </c>
      <c r="P33" s="11">
        <v>82.391922733308405</v>
      </c>
      <c r="Q33" s="11">
        <v>75.304659655226743</v>
      </c>
      <c r="R33" s="11"/>
      <c r="S33" s="11">
        <f t="shared" ref="S33" si="9">Q33-O33</f>
        <v>-9.8564412175413736</v>
      </c>
      <c r="T33" s="11">
        <f>'RD T1'!T32</f>
        <v>31.302070260435393</v>
      </c>
      <c r="U33" s="11">
        <f t="shared" ref="U33" si="10">SUM(S33:T33)</f>
        <v>21.445629042894019</v>
      </c>
      <c r="W33" s="10" t="str">
        <f>name!D29</f>
        <v>92 Elementary administration and service occupations</v>
      </c>
      <c r="X33" s="11">
        <v>100.92938281120408</v>
      </c>
      <c r="Y33" s="11">
        <v>102.03757063279862</v>
      </c>
      <c r="Z33" s="11">
        <v>94.053516132503205</v>
      </c>
      <c r="AA33" s="11">
        <v>80.198425384170918</v>
      </c>
      <c r="AB33" s="11">
        <v>75.451326739018299</v>
      </c>
      <c r="AC33" s="11"/>
      <c r="AD33" s="11">
        <f t="shared" ref="AD33" si="11">AB33-Z33</f>
        <v>-18.602189393484906</v>
      </c>
      <c r="AE33" s="11">
        <f>'RD T1'!T61</f>
        <v>45.449501767610222</v>
      </c>
      <c r="AF33" s="11">
        <f t="shared" ref="AF33" si="12">SUM(AD33:AE33)</f>
        <v>26.847312374125316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1888.9989999999998</v>
      </c>
      <c r="C35" s="34">
        <f>SUM(C8:C33)</f>
        <v>1981.8490000000004</v>
      </c>
      <c r="D35" s="34">
        <f>SUM(D8:D33)</f>
        <v>1953.5590000000009</v>
      </c>
      <c r="E35" s="34">
        <f>SUM(E8:E33)</f>
        <v>2014.893</v>
      </c>
      <c r="F35" s="34">
        <f>SUM(F8:F33)</f>
        <v>2105.0290000000005</v>
      </c>
      <c r="G35" s="11"/>
      <c r="H35" s="34">
        <f>F35-D35</f>
        <v>151.46999999999957</v>
      </c>
      <c r="I35" s="34">
        <f>SUM(I8:I33)</f>
        <v>973.05401212975698</v>
      </c>
      <c r="J35" s="34">
        <f>SUM(J8:J33)</f>
        <v>1124.5240121297559</v>
      </c>
      <c r="L35" s="231" t="str">
        <f>name!D3</f>
        <v>All occupations</v>
      </c>
      <c r="M35" s="34">
        <f>SUM(M8:M33)</f>
        <v>979.38842709091409</v>
      </c>
      <c r="N35" s="34">
        <f>SUM(N8:N33)</f>
        <v>1017.2588644973905</v>
      </c>
      <c r="O35" s="34">
        <f>SUM(O8:O33)</f>
        <v>993.53934461949257</v>
      </c>
      <c r="P35" s="34">
        <f>SUM(P8:P33)</f>
        <v>1028.3565764475129</v>
      </c>
      <c r="Q35" s="34">
        <f>SUM(Q8:Q33)</f>
        <v>1073.0005754255742</v>
      </c>
      <c r="R35" s="11"/>
      <c r="S35" s="34">
        <f>Q35-O35</f>
        <v>79.46123080608163</v>
      </c>
      <c r="T35" s="34">
        <f>SUM(T8:T33)</f>
        <v>413.10065055725005</v>
      </c>
      <c r="U35" s="34">
        <f>SUM(U8:U33)</f>
        <v>492.56188136333157</v>
      </c>
      <c r="W35" s="231" t="str">
        <f>name!D3</f>
        <v>All occupations</v>
      </c>
      <c r="X35" s="34">
        <f>SUM(X8:X33)</f>
        <v>909.61057290908582</v>
      </c>
      <c r="Y35" s="34">
        <f>SUM(Y8:Y33)</f>
        <v>964.59013550260977</v>
      </c>
      <c r="Z35" s="34">
        <f>SUM(Z8:Z33)</f>
        <v>960.01965538050831</v>
      </c>
      <c r="AA35" s="34">
        <f>SUM(AA8:AA33)</f>
        <v>986.53642355248644</v>
      </c>
      <c r="AB35" s="34">
        <f>SUM(AB8:AB33)</f>
        <v>1032.0284245744263</v>
      </c>
      <c r="AC35" s="11"/>
      <c r="AD35" s="34">
        <f t="shared" ref="AD35" si="13">AB35-Z35</f>
        <v>72.008769193917942</v>
      </c>
      <c r="AE35" s="34">
        <f>SUM(AE8:AE33)</f>
        <v>559.95336157250665</v>
      </c>
      <c r="AF35" s="34">
        <f>SUM(AF8:AF33)</f>
        <v>631.96213076642493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South East (Continued)</v>
      </c>
      <c r="L38" s="19" t="str">
        <f>CONCATENATE(L$1," (Continued)")</f>
        <v>Occupation Table 2.1  Males: Employment Change by Occupation (SOC 2020) and Replacement Demand, 2015-2035, South East (Continued)</v>
      </c>
      <c r="W38" s="19" t="str">
        <f>CONCATENATE(W$1," (Continued)")</f>
        <v>Occupation Table 2.2  Females: Employment Change by Occupation (SOC 2020) and Replacement Demand, 2015-2035, South East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7.5232146753737625</v>
      </c>
      <c r="C45" s="173">
        <f t="shared" si="20"/>
        <v>8.3997033172055566</v>
      </c>
      <c r="D45" s="173">
        <f t="shared" si="20"/>
        <v>8.7079022901458281</v>
      </c>
      <c r="E45" s="173">
        <f t="shared" si="20"/>
        <v>7.7827299029351868</v>
      </c>
      <c r="F45" s="173">
        <f t="shared" si="20"/>
        <v>8.1454349830597454</v>
      </c>
      <c r="H45" s="68">
        <f t="shared" ref="H45:H70" si="21">IF(D8&gt;0,(H8/D8)*100,0)</f>
        <v>0.79344416014167207</v>
      </c>
      <c r="I45" s="69">
        <f t="shared" ref="I45:I70" si="22">IF(D8&gt;0,I8/D8*100,0)</f>
        <v>48.681443185181919</v>
      </c>
      <c r="J45" s="69">
        <f t="shared" ref="J45:J70" si="23">IF(D8&gt;0,(J8/D8)*100,0)</f>
        <v>49.474887345323594</v>
      </c>
      <c r="L45" t="str">
        <f t="shared" ref="L45:L70" si="24">L8</f>
        <v>11 Corporate managers and directors</v>
      </c>
      <c r="M45" s="173">
        <f t="shared" ref="M45:Q45" si="25">M8/M$35*100</f>
        <v>9.9054708531003328</v>
      </c>
      <c r="N45" s="173">
        <f t="shared" si="25"/>
        <v>10.693340058728319</v>
      </c>
      <c r="O45" s="173">
        <f t="shared" si="25"/>
        <v>11.121296321064849</v>
      </c>
      <c r="P45" s="173">
        <f t="shared" si="25"/>
        <v>9.4356364583703147</v>
      </c>
      <c r="Q45" s="173">
        <f t="shared" si="25"/>
        <v>9.4711301546262927</v>
      </c>
      <c r="S45" s="68">
        <f t="shared" ref="S45:S70" si="26">IF(O8&gt;0,(S8/O8)*100,0)</f>
        <v>-8.026804201755148</v>
      </c>
      <c r="T45" s="69">
        <f t="shared" ref="T45:T70" si="27">IF(O8&gt;0,T8/O8*100,0)</f>
        <v>41.555758503063323</v>
      </c>
      <c r="U45" s="69">
        <f t="shared" ref="U45:U70" si="28">IF(O8&gt;0,(U8/O8)*100,0)</f>
        <v>33.528954301308175</v>
      </c>
      <c r="W45" t="str">
        <f t="shared" ref="W45:W70" si="29">W8</f>
        <v>11 Corporate managers and directors</v>
      </c>
      <c r="X45" s="173">
        <f t="shared" ref="X45:AB45" si="30">X8/X$35*100</f>
        <v>4.958211364814793</v>
      </c>
      <c r="Y45" s="173">
        <f t="shared" si="30"/>
        <v>5.9808289980781284</v>
      </c>
      <c r="Z45" s="173">
        <f t="shared" si="30"/>
        <v>6.2102430908271629</v>
      </c>
      <c r="AA45" s="173">
        <f t="shared" si="30"/>
        <v>6.0597551744258205</v>
      </c>
      <c r="AB45" s="173">
        <f t="shared" si="30"/>
        <v>6.7671089136819367</v>
      </c>
      <c r="AD45" s="68">
        <f t="shared" ref="AD45:AD70" si="31">IF(Z8&gt;0,(AD8/Z8)*100,0)</f>
        <v>17.140237475786421</v>
      </c>
      <c r="AE45" s="69">
        <f t="shared" ref="AE45:AE70" si="32">IF(Z8&gt;0,AE8/Z8*100,0)</f>
        <v>61.887658016302957</v>
      </c>
      <c r="AF45" s="69">
        <f t="shared" ref="AF45:AF70" si="33">IF(Z8&gt;0,(AF8/Z8)*100,0)</f>
        <v>79.027895492089385</v>
      </c>
    </row>
    <row r="46" spans="1:32" x14ac:dyDescent="0.2">
      <c r="A46" t="str">
        <f t="shared" si="19"/>
        <v>12 Other managers and proprietors</v>
      </c>
      <c r="B46" s="173">
        <f t="shared" si="20"/>
        <v>3.4926199725691705</v>
      </c>
      <c r="C46" s="173">
        <f t="shared" si="20"/>
        <v>3.5019481930812049</v>
      </c>
      <c r="D46" s="173">
        <f t="shared" si="20"/>
        <v>3.5539314277094505</v>
      </c>
      <c r="E46" s="173">
        <f t="shared" si="20"/>
        <v>3.6334520571738098</v>
      </c>
      <c r="F46" s="173">
        <f t="shared" si="20"/>
        <v>3.9345809784871748</v>
      </c>
      <c r="H46" s="68">
        <f t="shared" si="21"/>
        <v>19.294657706557864</v>
      </c>
      <c r="I46" s="69">
        <f t="shared" si="22"/>
        <v>61.388409908518071</v>
      </c>
      <c r="J46" s="69">
        <f t="shared" si="23"/>
        <v>80.683067615075927</v>
      </c>
      <c r="L46" t="str">
        <f t="shared" si="24"/>
        <v>12 Other managers and proprietors</v>
      </c>
      <c r="M46" s="173">
        <f t="shared" ref="M46:Q46" si="34">M9/M$35*100</f>
        <v>3.9149325124644077</v>
      </c>
      <c r="N46" s="173">
        <f t="shared" si="34"/>
        <v>3.9442769882319499</v>
      </c>
      <c r="O46" s="173">
        <f t="shared" si="34"/>
        <v>3.8307191409997694</v>
      </c>
      <c r="P46" s="173">
        <f t="shared" si="34"/>
        <v>4.2328094962082945</v>
      </c>
      <c r="Q46" s="173">
        <f t="shared" si="34"/>
        <v>4.569310767513179</v>
      </c>
      <c r="S46" s="68">
        <f t="shared" si="26"/>
        <v>28.820585680333433</v>
      </c>
      <c r="T46" s="69">
        <f t="shared" si="27"/>
        <v>59.253604082719477</v>
      </c>
      <c r="U46" s="69">
        <f t="shared" si="28"/>
        <v>88.074189763052928</v>
      </c>
      <c r="W46" t="str">
        <f t="shared" si="29"/>
        <v>12 Other managers and proprietors</v>
      </c>
      <c r="X46" s="173">
        <f t="shared" ref="X46:AB46" si="35">X9/X$35*100</f>
        <v>3.0379110822954103</v>
      </c>
      <c r="Y46" s="173">
        <f t="shared" si="35"/>
        <v>3.0354672792419968</v>
      </c>
      <c r="Z46" s="173">
        <f t="shared" si="35"/>
        <v>3.2674794975641226</v>
      </c>
      <c r="AA46" s="173">
        <f t="shared" si="35"/>
        <v>3.0086873253716293</v>
      </c>
      <c r="AB46" s="173">
        <f t="shared" si="35"/>
        <v>3.2746520340440926</v>
      </c>
      <c r="AD46" s="68">
        <f t="shared" si="31"/>
        <v>7.7367378370503017</v>
      </c>
      <c r="AE46" s="69">
        <f t="shared" si="32"/>
        <v>63.978594795435797</v>
      </c>
      <c r="AF46" s="69">
        <f t="shared" si="33"/>
        <v>71.715332632486096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5.5892240451410942</v>
      </c>
      <c r="C47" s="173">
        <f t="shared" si="20"/>
        <v>5.9730970289612566</v>
      </c>
      <c r="D47" s="173">
        <f t="shared" si="20"/>
        <v>6.3294162839093007</v>
      </c>
      <c r="E47" s="173">
        <f t="shared" si="20"/>
        <v>7.6266090100333344</v>
      </c>
      <c r="F47" s="173">
        <f t="shared" si="20"/>
        <v>8.3407013616253955</v>
      </c>
      <c r="H47" s="68">
        <f t="shared" si="21"/>
        <v>41.994153436709958</v>
      </c>
      <c r="I47" s="69">
        <f t="shared" si="22"/>
        <v>47.807197094052341</v>
      </c>
      <c r="J47" s="69">
        <f t="shared" si="23"/>
        <v>89.801350530762292</v>
      </c>
      <c r="L47" t="str">
        <f t="shared" si="24"/>
        <v>21 Science, research, engineering and technology professionals</v>
      </c>
      <c r="M47" s="173">
        <f t="shared" ref="M47:Q47" si="36">M10/M$35*100</f>
        <v>8.4392670609385245</v>
      </c>
      <c r="N47" s="173">
        <f t="shared" si="36"/>
        <v>9.1573124469829903</v>
      </c>
      <c r="O47" s="173">
        <f t="shared" si="36"/>
        <v>9.4095238146729798</v>
      </c>
      <c r="P47" s="173">
        <f t="shared" si="36"/>
        <v>10.934130949052618</v>
      </c>
      <c r="Q47" s="173">
        <f t="shared" si="36"/>
        <v>11.710243872066121</v>
      </c>
      <c r="S47" s="68">
        <f t="shared" si="26"/>
        <v>34.404304738050989</v>
      </c>
      <c r="T47" s="69">
        <f t="shared" si="27"/>
        <v>39.747035115822264</v>
      </c>
      <c r="U47" s="69">
        <f t="shared" si="28"/>
        <v>74.151339853873239</v>
      </c>
      <c r="W47" t="str">
        <f t="shared" si="29"/>
        <v>21 Science, research, engineering and technology professionals</v>
      </c>
      <c r="X47" s="173">
        <f t="shared" ref="X47:AB47" si="37">X10/X$35*100</f>
        <v>2.5205491313741408</v>
      </c>
      <c r="Y47" s="173">
        <f t="shared" si="37"/>
        <v>2.6150164917141221</v>
      </c>
      <c r="Z47" s="173">
        <f t="shared" si="37"/>
        <v>3.1417648641479086</v>
      </c>
      <c r="AA47" s="173">
        <f t="shared" si="37"/>
        <v>4.1788782861266744</v>
      </c>
      <c r="AB47" s="173">
        <f t="shared" si="37"/>
        <v>4.8373859814169906</v>
      </c>
      <c r="AD47" s="68">
        <f t="shared" si="31"/>
        <v>65.519283378293835</v>
      </c>
      <c r="AE47" s="69">
        <f t="shared" si="32"/>
        <v>72.79008745411673</v>
      </c>
      <c r="AF47" s="69">
        <f t="shared" si="33"/>
        <v>138.30937083241056</v>
      </c>
    </row>
    <row r="48" spans="1:32" x14ac:dyDescent="0.2">
      <c r="A48" t="str">
        <f t="shared" si="19"/>
        <v>22 Health professionals</v>
      </c>
      <c r="B48" s="173">
        <f t="shared" si="20"/>
        <v>3.6654160456793163</v>
      </c>
      <c r="C48" s="173">
        <f t="shared" si="20"/>
        <v>4.1964972642288059</v>
      </c>
      <c r="D48" s="173">
        <f t="shared" si="20"/>
        <v>4.1898707369061814</v>
      </c>
      <c r="E48" s="173">
        <f t="shared" si="20"/>
        <v>3.998704396661148</v>
      </c>
      <c r="F48" s="173">
        <f t="shared" si="20"/>
        <v>4.0547724588809402</v>
      </c>
      <c r="H48" s="68">
        <f t="shared" si="21"/>
        <v>4.2791337105579617</v>
      </c>
      <c r="I48" s="69">
        <f t="shared" si="22"/>
        <v>53.610966411786322</v>
      </c>
      <c r="J48" s="69">
        <f t="shared" si="23"/>
        <v>57.890100122344293</v>
      </c>
      <c r="L48" t="str">
        <f t="shared" si="24"/>
        <v>22 Health professionals</v>
      </c>
      <c r="M48" s="173">
        <f t="shared" ref="M48:Q48" si="38">M11/M$35*100</f>
        <v>1.4736872328322717</v>
      </c>
      <c r="N48" s="173">
        <f t="shared" si="38"/>
        <v>1.6824580197342551</v>
      </c>
      <c r="O48" s="173">
        <f t="shared" si="38"/>
        <v>1.8709644515590886</v>
      </c>
      <c r="P48" s="173">
        <f t="shared" si="38"/>
        <v>1.7949082606455766</v>
      </c>
      <c r="Q48" s="173">
        <f t="shared" si="38"/>
        <v>1.8325599416089002</v>
      </c>
      <c r="S48" s="68">
        <f t="shared" si="26"/>
        <v>5.7809682238427484</v>
      </c>
      <c r="T48" s="69">
        <f t="shared" si="27"/>
        <v>37.655016629428687</v>
      </c>
      <c r="U48" s="69">
        <f t="shared" si="28"/>
        <v>43.435984853271435</v>
      </c>
      <c r="W48" t="str">
        <f t="shared" si="29"/>
        <v>22 Health professionals</v>
      </c>
      <c r="X48" s="173">
        <f t="shared" ref="X48:AB48" si="39">X11/X$35*100</f>
        <v>6.0252762963787632</v>
      </c>
      <c r="Y48" s="173">
        <f t="shared" si="39"/>
        <v>6.8478085445622128</v>
      </c>
      <c r="Z48" s="173">
        <f t="shared" si="39"/>
        <v>6.5897430916702149</v>
      </c>
      <c r="AA48" s="173">
        <f t="shared" si="39"/>
        <v>6.2959214030646278</v>
      </c>
      <c r="AB48" s="173">
        <f t="shared" si="39"/>
        <v>6.3652081532602613</v>
      </c>
      <c r="AD48" s="68">
        <f t="shared" si="31"/>
        <v>3.8378437185694914</v>
      </c>
      <c r="AE48" s="69">
        <f t="shared" si="32"/>
        <v>58.299366424796553</v>
      </c>
      <c r="AF48" s="69">
        <f t="shared" si="33"/>
        <v>62.13721014336604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4.3620480677861231</v>
      </c>
      <c r="C49" s="173">
        <f t="shared" si="20"/>
        <v>4.5549375060932817</v>
      </c>
      <c r="D49" s="173">
        <f t="shared" si="20"/>
        <v>4.7111272473961865</v>
      </c>
      <c r="E49" s="173">
        <f t="shared" si="20"/>
        <v>4.3972873307947635</v>
      </c>
      <c r="F49" s="173">
        <f t="shared" si="20"/>
        <v>4.4767225387687448</v>
      </c>
      <c r="H49" s="68">
        <f t="shared" si="21"/>
        <v>2.392204826609881</v>
      </c>
      <c r="I49" s="69">
        <f t="shared" si="22"/>
        <v>50.815634058554402</v>
      </c>
      <c r="J49" s="69">
        <f t="shared" si="23"/>
        <v>53.207838885164286</v>
      </c>
      <c r="L49" t="str">
        <f t="shared" si="24"/>
        <v>23 Teaching and other educational professionals</v>
      </c>
      <c r="M49" s="173">
        <f t="shared" ref="M49:Q49" si="40">M12/M$35*100</f>
        <v>2.622917971011939</v>
      </c>
      <c r="N49" s="173">
        <f t="shared" si="40"/>
        <v>2.6243462925645225</v>
      </c>
      <c r="O49" s="173">
        <f t="shared" si="40"/>
        <v>2.8713975743961835</v>
      </c>
      <c r="P49" s="173">
        <f t="shared" si="40"/>
        <v>2.7629852147066361</v>
      </c>
      <c r="Q49" s="173">
        <f t="shared" si="40"/>
        <v>2.8052203432391734</v>
      </c>
      <c r="S49" s="68">
        <f t="shared" si="26"/>
        <v>5.5087639750436654</v>
      </c>
      <c r="T49" s="69">
        <f t="shared" si="27"/>
        <v>43.513042069800903</v>
      </c>
      <c r="U49" s="69">
        <f t="shared" si="28"/>
        <v>49.021806044844567</v>
      </c>
      <c r="W49" t="str">
        <f t="shared" si="29"/>
        <v>23 Teaching and other educational professionals</v>
      </c>
      <c r="X49" s="173">
        <f t="shared" ref="X49:AB49" si="41">X12/X$35*100</f>
        <v>6.2345899452829308</v>
      </c>
      <c r="Y49" s="173">
        <f t="shared" si="41"/>
        <v>6.5909432181562613</v>
      </c>
      <c r="Z49" s="173">
        <f t="shared" si="41"/>
        <v>6.6150922374306447</v>
      </c>
      <c r="AA49" s="173">
        <f t="shared" si="41"/>
        <v>6.100868961292873</v>
      </c>
      <c r="AB49" s="173">
        <f t="shared" si="41"/>
        <v>6.2145843795101428</v>
      </c>
      <c r="AD49" s="68">
        <f t="shared" si="31"/>
        <v>0.99217353060727709</v>
      </c>
      <c r="AE49" s="69">
        <f t="shared" si="32"/>
        <v>54.096129258312075</v>
      </c>
      <c r="AF49" s="69">
        <f t="shared" si="33"/>
        <v>55.08830278891935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5.931738048189021</v>
      </c>
      <c r="C50" s="173">
        <f t="shared" si="20"/>
        <v>6.5965700621757106</v>
      </c>
      <c r="D50" s="173">
        <f t="shared" si="20"/>
        <v>7.1502013861659313</v>
      </c>
      <c r="E50" s="173">
        <f t="shared" si="20"/>
        <v>7.346410545360893</v>
      </c>
      <c r="F50" s="173">
        <f t="shared" si="20"/>
        <v>7.8244328521972424</v>
      </c>
      <c r="H50" s="68">
        <f t="shared" si="21"/>
        <v>17.914209879958197</v>
      </c>
      <c r="I50" s="69">
        <f t="shared" si="22"/>
        <v>51.636529846738313</v>
      </c>
      <c r="J50" s="69">
        <f t="shared" si="23"/>
        <v>69.550739726696506</v>
      </c>
      <c r="L50" t="str">
        <f t="shared" si="24"/>
        <v>24 Business, media and public service professionals</v>
      </c>
      <c r="M50" s="173">
        <f t="shared" ref="M50:Q50" si="42">M13/M$35*100</f>
        <v>6.7070662445107301</v>
      </c>
      <c r="N50" s="173">
        <f t="shared" si="42"/>
        <v>7.1710492079113477</v>
      </c>
      <c r="O50" s="173">
        <f t="shared" si="42"/>
        <v>7.7544536968600033</v>
      </c>
      <c r="P50" s="173">
        <f t="shared" si="42"/>
        <v>8.0408567533131254</v>
      </c>
      <c r="Q50" s="173">
        <f t="shared" si="42"/>
        <v>8.4449878809460763</v>
      </c>
      <c r="S50" s="68">
        <f t="shared" si="26"/>
        <v>17.614998781346696</v>
      </c>
      <c r="T50" s="69">
        <f t="shared" si="27"/>
        <v>45.890950954327579</v>
      </c>
      <c r="U50" s="69">
        <f t="shared" si="28"/>
        <v>63.505949735674271</v>
      </c>
      <c r="W50" t="str">
        <f t="shared" si="29"/>
        <v>24 Business, media and public service professionals</v>
      </c>
      <c r="X50" s="173">
        <f t="shared" ref="X50:AB50" si="43">X13/X$35*100</f>
        <v>5.0969330390011693</v>
      </c>
      <c r="Y50" s="173">
        <f t="shared" si="43"/>
        <v>5.9907230998657042</v>
      </c>
      <c r="Z50" s="173">
        <f t="shared" si="43"/>
        <v>6.5248512265237784</v>
      </c>
      <c r="AA50" s="173">
        <f t="shared" si="43"/>
        <v>6.6225261474943311</v>
      </c>
      <c r="AB50" s="173">
        <f t="shared" si="43"/>
        <v>7.1792414145628536</v>
      </c>
      <c r="AD50" s="68">
        <f t="shared" si="31"/>
        <v>18.282222945153833</v>
      </c>
      <c r="AE50" s="69">
        <f t="shared" si="32"/>
        <v>58.703273391115616</v>
      </c>
      <c r="AF50" s="69">
        <f t="shared" si="33"/>
        <v>76.985496336269449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1.5044212325177402</v>
      </c>
      <c r="C51" s="173">
        <f t="shared" si="20"/>
        <v>1.6640037981367655</v>
      </c>
      <c r="D51" s="173">
        <f t="shared" si="20"/>
        <v>1.8363352109179036</v>
      </c>
      <c r="E51" s="173">
        <f t="shared" si="20"/>
        <v>1.6979325711513522</v>
      </c>
      <c r="F51" s="173">
        <f t="shared" si="20"/>
        <v>1.7847286445788284</v>
      </c>
      <c r="H51" s="68">
        <f t="shared" si="21"/>
        <v>4.7253411112653483</v>
      </c>
      <c r="I51" s="69">
        <f t="shared" si="22"/>
        <v>40.441499673098811</v>
      </c>
      <c r="J51" s="69">
        <f t="shared" si="23"/>
        <v>45.166840784364162</v>
      </c>
      <c r="L51" t="str">
        <f t="shared" si="24"/>
        <v>31 Science, engineering and technology associate professionals</v>
      </c>
      <c r="M51" s="173">
        <f t="shared" ref="M51:Q51" si="44">M14/M$35*100</f>
        <v>2.0025235131012713</v>
      </c>
      <c r="N51" s="173">
        <f t="shared" si="44"/>
        <v>2.3383082964412218</v>
      </c>
      <c r="O51" s="173">
        <f t="shared" si="44"/>
        <v>2.4979755675810535</v>
      </c>
      <c r="P51" s="173">
        <f t="shared" si="44"/>
        <v>2.1676997519402046</v>
      </c>
      <c r="Q51" s="173">
        <f t="shared" si="44"/>
        <v>2.1801214886531031</v>
      </c>
      <c r="S51" s="68">
        <f t="shared" si="26"/>
        <v>-5.7443496890142294</v>
      </c>
      <c r="T51" s="69">
        <f t="shared" si="27"/>
        <v>33.08918950645613</v>
      </c>
      <c r="U51" s="69">
        <f t="shared" si="28"/>
        <v>27.344839817441898</v>
      </c>
      <c r="W51" t="str">
        <f t="shared" si="29"/>
        <v>31 Science, engineering and technology associate professionals</v>
      </c>
      <c r="X51" s="173">
        <f t="shared" ref="X51:AB51" si="45">X14/X$35*100</f>
        <v>0.96810863497292199</v>
      </c>
      <c r="Y51" s="173">
        <f t="shared" si="45"/>
        <v>0.95288080089270222</v>
      </c>
      <c r="Z51" s="173">
        <f t="shared" si="45"/>
        <v>1.1515932656372496</v>
      </c>
      <c r="AA51" s="173">
        <f t="shared" si="45"/>
        <v>1.2082515434363907</v>
      </c>
      <c r="AB51" s="173">
        <f t="shared" si="45"/>
        <v>1.3736384661413468</v>
      </c>
      <c r="AD51" s="68">
        <f t="shared" si="31"/>
        <v>28.228588446142634</v>
      </c>
      <c r="AE51" s="69">
        <f t="shared" si="32"/>
        <v>56.946587323320898</v>
      </c>
      <c r="AF51" s="69">
        <f t="shared" si="33"/>
        <v>85.175175769463536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1.6402588617859017</v>
      </c>
      <c r="C52" s="173">
        <f t="shared" si="20"/>
        <v>1.7954670545156124</v>
      </c>
      <c r="D52" s="173">
        <f t="shared" si="20"/>
        <v>1.842091541485926</v>
      </c>
      <c r="E52" s="173">
        <f t="shared" si="20"/>
        <v>2.7854117083943386</v>
      </c>
      <c r="F52" s="173">
        <f t="shared" si="20"/>
        <v>3.1166499611060412</v>
      </c>
      <c r="H52" s="68">
        <f t="shared" si="21"/>
        <v>82.309110116756273</v>
      </c>
      <c r="I52" s="69">
        <f t="shared" si="22"/>
        <v>91.90854630309488</v>
      </c>
      <c r="J52" s="69">
        <f t="shared" si="23"/>
        <v>174.21765641985115</v>
      </c>
      <c r="L52" t="str">
        <f t="shared" si="24"/>
        <v>32 Health and social care associate professionals</v>
      </c>
      <c r="M52" s="173">
        <f t="shared" ref="M52:Q52" si="46">M15/M$35*100</f>
        <v>0.64234479491693453</v>
      </c>
      <c r="N52" s="173">
        <f t="shared" si="46"/>
        <v>0.63055503480199526</v>
      </c>
      <c r="O52" s="173">
        <f t="shared" si="46"/>
        <v>0.73347574986668129</v>
      </c>
      <c r="P52" s="173">
        <f t="shared" si="46"/>
        <v>0.9442538891458</v>
      </c>
      <c r="Q52" s="173">
        <f t="shared" si="46"/>
        <v>1.0196790968331708</v>
      </c>
      <c r="S52" s="68">
        <f t="shared" si="26"/>
        <v>50.1386966634375</v>
      </c>
      <c r="T52" s="69">
        <f t="shared" si="27"/>
        <v>62.507142582333529</v>
      </c>
      <c r="U52" s="69">
        <f t="shared" si="28"/>
        <v>112.64583924577103</v>
      </c>
      <c r="W52" t="str">
        <f t="shared" si="29"/>
        <v>32 Health and social care associate professionals</v>
      </c>
      <c r="X52" s="173">
        <f t="shared" ref="X52:AB52" si="47">X15/X$35*100</f>
        <v>2.7147247018178406</v>
      </c>
      <c r="Y52" s="173">
        <f t="shared" si="47"/>
        <v>3.023985815798373</v>
      </c>
      <c r="Z52" s="173">
        <f t="shared" si="47"/>
        <v>2.9894153497715372</v>
      </c>
      <c r="AA52" s="173">
        <f t="shared" si="47"/>
        <v>4.7046178385481987</v>
      </c>
      <c r="AB52" s="173">
        <f t="shared" si="47"/>
        <v>5.2968718333314087</v>
      </c>
      <c r="AD52" s="68">
        <f t="shared" si="31"/>
        <v>90.477963236975341</v>
      </c>
      <c r="AE52" s="69">
        <f t="shared" si="32"/>
        <v>99.374280272341935</v>
      </c>
      <c r="AF52" s="69">
        <f t="shared" si="33"/>
        <v>189.85224350931728</v>
      </c>
    </row>
    <row r="53" spans="1:32" x14ac:dyDescent="0.2">
      <c r="A53" t="str">
        <f t="shared" si="19"/>
        <v>33 Protective service occupations</v>
      </c>
      <c r="B53" s="173">
        <f t="shared" si="20"/>
        <v>1.3034714072002864</v>
      </c>
      <c r="C53" s="173">
        <f t="shared" si="20"/>
        <v>1.2043652814707244</v>
      </c>
      <c r="D53" s="173">
        <f t="shared" si="20"/>
        <v>1.2927437631694412</v>
      </c>
      <c r="E53" s="173">
        <f t="shared" si="20"/>
        <v>1.1082455193829783</v>
      </c>
      <c r="F53" s="173">
        <f t="shared" si="20"/>
        <v>1.1488072620235565</v>
      </c>
      <c r="H53" s="68">
        <f t="shared" si="21"/>
        <v>-4.2439390910314314</v>
      </c>
      <c r="I53" s="69">
        <f t="shared" si="22"/>
        <v>31.529721202838161</v>
      </c>
      <c r="J53" s="69">
        <f t="shared" si="23"/>
        <v>27.285782111806729</v>
      </c>
      <c r="L53" t="str">
        <f t="shared" si="24"/>
        <v>33 Protective service occupations</v>
      </c>
      <c r="M53" s="173">
        <f t="shared" ref="M53:Q53" si="48">M16/M$35*100</f>
        <v>1.9340197800680217</v>
      </c>
      <c r="N53" s="173">
        <f t="shared" si="48"/>
        <v>1.7362716428094129</v>
      </c>
      <c r="O53" s="173">
        <f t="shared" si="48"/>
        <v>1.8513312595130944</v>
      </c>
      <c r="P53" s="173">
        <f t="shared" si="48"/>
        <v>1.5567754495168329</v>
      </c>
      <c r="Q53" s="173">
        <f t="shared" si="48"/>
        <v>1.4894606398502603</v>
      </c>
      <c r="S53" s="68">
        <f t="shared" si="26"/>
        <v>-13.112003789601909</v>
      </c>
      <c r="T53" s="69">
        <f t="shared" si="27"/>
        <v>24.486621058837095</v>
      </c>
      <c r="U53" s="69">
        <f t="shared" si="28"/>
        <v>11.374617269235184</v>
      </c>
      <c r="W53" t="str">
        <f t="shared" si="29"/>
        <v>33 Protective service occupations</v>
      </c>
      <c r="X53" s="173">
        <f t="shared" ref="X53:AB53" si="49">X16/X$35*100</f>
        <v>0.62455254070928634</v>
      </c>
      <c r="Y53" s="173">
        <f t="shared" si="49"/>
        <v>0.6434156706057973</v>
      </c>
      <c r="Z53" s="173">
        <f t="shared" si="49"/>
        <v>0.71465283355201425</v>
      </c>
      <c r="AA53" s="173">
        <f t="shared" si="49"/>
        <v>0.64070200819081524</v>
      </c>
      <c r="AB53" s="173">
        <f t="shared" si="49"/>
        <v>0.79462973965594608</v>
      </c>
      <c r="AD53" s="68">
        <f t="shared" si="31"/>
        <v>19.531186093876325</v>
      </c>
      <c r="AE53" s="69">
        <f t="shared" si="32"/>
        <v>50.412148576249002</v>
      </c>
      <c r="AF53" s="69">
        <f t="shared" si="33"/>
        <v>69.943334670125338</v>
      </c>
    </row>
    <row r="54" spans="1:32" x14ac:dyDescent="0.2">
      <c r="A54" t="str">
        <f t="shared" si="19"/>
        <v>34 Culture, media and sports occupations</v>
      </c>
      <c r="B54" s="173">
        <f t="shared" si="20"/>
        <v>2.2448165800709035</v>
      </c>
      <c r="C54" s="173">
        <f t="shared" si="20"/>
        <v>2.0402314115626976</v>
      </c>
      <c r="D54" s="173">
        <f t="shared" si="20"/>
        <v>2.2352965171871459</v>
      </c>
      <c r="E54" s="173">
        <f t="shared" si="20"/>
        <v>1.9420054908340263</v>
      </c>
      <c r="F54" s="173">
        <f t="shared" si="20"/>
        <v>1.9996941127218417</v>
      </c>
      <c r="H54" s="68">
        <f t="shared" si="21"/>
        <v>-3.6037858476033047</v>
      </c>
      <c r="I54" s="69">
        <f t="shared" si="22"/>
        <v>43.261313708925236</v>
      </c>
      <c r="J54" s="69">
        <f t="shared" si="23"/>
        <v>39.657527861321931</v>
      </c>
      <c r="L54" t="str">
        <f t="shared" si="24"/>
        <v>34 Culture, media and sports occupations</v>
      </c>
      <c r="M54" s="173">
        <f t="shared" ref="M54:Q54" si="50">M17/M$35*100</f>
        <v>2.3191011800387407</v>
      </c>
      <c r="N54" s="173">
        <f t="shared" si="50"/>
        <v>2.0210471547648723</v>
      </c>
      <c r="O54" s="173">
        <f t="shared" si="50"/>
        <v>2.14142673119491</v>
      </c>
      <c r="P54" s="173">
        <f t="shared" si="50"/>
        <v>1.831583006377846</v>
      </c>
      <c r="Q54" s="173">
        <f t="shared" si="50"/>
        <v>1.9327623885661043</v>
      </c>
      <c r="S54" s="68">
        <f t="shared" si="26"/>
        <v>-2.5256986897590177</v>
      </c>
      <c r="T54" s="69">
        <f t="shared" si="27"/>
        <v>36.872321882874537</v>
      </c>
      <c r="U54" s="69">
        <f t="shared" si="28"/>
        <v>34.346623193115519</v>
      </c>
      <c r="W54" t="str">
        <f t="shared" si="29"/>
        <v>34 Culture, media and sports occupations</v>
      </c>
      <c r="X54" s="173">
        <f t="shared" ref="X54:AB54" si="51">X17/X$35*100</f>
        <v>2.164833475557391</v>
      </c>
      <c r="Y54" s="173">
        <f t="shared" si="51"/>
        <v>2.0604631706986227</v>
      </c>
      <c r="Z54" s="173">
        <f t="shared" si="51"/>
        <v>2.3324438257152575</v>
      </c>
      <c r="AA54" s="173">
        <f t="shared" si="51"/>
        <v>2.0571088822215291</v>
      </c>
      <c r="AB54" s="173">
        <f t="shared" si="51"/>
        <v>2.0692830666917352</v>
      </c>
      <c r="AD54" s="68">
        <f t="shared" si="31"/>
        <v>-4.6281416800097359</v>
      </c>
      <c r="AE54" s="69">
        <f t="shared" si="32"/>
        <v>49.331881373693093</v>
      </c>
      <c r="AF54" s="69">
        <f t="shared" si="33"/>
        <v>44.703739693683353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6.3691751495647413</v>
      </c>
      <c r="C55" s="173">
        <f t="shared" si="52"/>
        <v>6.4589389843974176</v>
      </c>
      <c r="D55" s="173">
        <f t="shared" si="52"/>
        <v>6.7335236117340544</v>
      </c>
      <c r="E55" s="173">
        <f t="shared" si="52"/>
        <v>6.7183228431589637</v>
      </c>
      <c r="F55" s="173">
        <f t="shared" si="52"/>
        <v>6.8384479906142932</v>
      </c>
      <c r="H55" s="68">
        <f t="shared" si="21"/>
        <v>9.4325986086349189</v>
      </c>
      <c r="I55" s="69">
        <f t="shared" si="22"/>
        <v>47.73726601112044</v>
      </c>
      <c r="J55" s="69">
        <f t="shared" si="23"/>
        <v>57.169864619755359</v>
      </c>
      <c r="L55" t="str">
        <f t="shared" si="24"/>
        <v>35 Business and public service associate professionals</v>
      </c>
      <c r="M55" s="173">
        <f t="shared" ref="M55:Q55" si="53">M18/M$35*100</f>
        <v>6.500150570966011</v>
      </c>
      <c r="N55" s="173">
        <f t="shared" si="53"/>
        <v>6.5036903007053528</v>
      </c>
      <c r="O55" s="173">
        <f t="shared" si="53"/>
        <v>6.9268266476708025</v>
      </c>
      <c r="P55" s="173">
        <f t="shared" si="53"/>
        <v>6.837622562592653</v>
      </c>
      <c r="Q55" s="173">
        <f t="shared" si="53"/>
        <v>6.7961083221812544</v>
      </c>
      <c r="S55" s="68">
        <f t="shared" si="26"/>
        <v>5.9597337138692819</v>
      </c>
      <c r="T55" s="69">
        <f t="shared" si="27"/>
        <v>39.412699579189045</v>
      </c>
      <c r="U55" s="69">
        <f t="shared" si="28"/>
        <v>45.372433293058336</v>
      </c>
      <c r="W55" t="str">
        <f t="shared" si="29"/>
        <v>35 Business and public service associate professionals</v>
      </c>
      <c r="X55" s="173">
        <f t="shared" ref="X55:AB55" si="54">X18/X$35*100</f>
        <v>6.2281523692957155</v>
      </c>
      <c r="Y55" s="173">
        <f t="shared" si="54"/>
        <v>6.4117441484389888</v>
      </c>
      <c r="Z55" s="173">
        <f t="shared" si="54"/>
        <v>6.5334712788873555</v>
      </c>
      <c r="AA55" s="173">
        <f t="shared" si="54"/>
        <v>6.5939659029395763</v>
      </c>
      <c r="AB55" s="173">
        <f t="shared" si="54"/>
        <v>6.8824685694183527</v>
      </c>
      <c r="AD55" s="68">
        <f t="shared" si="31"/>
        <v>13.243109139301524</v>
      </c>
      <c r="AE55" s="69">
        <f t="shared" si="32"/>
        <v>56.871179656858409</v>
      </c>
      <c r="AF55" s="69">
        <f t="shared" si="33"/>
        <v>70.114288796159926</v>
      </c>
    </row>
    <row r="56" spans="1:32" x14ac:dyDescent="0.2">
      <c r="A56" t="str">
        <f t="shared" si="19"/>
        <v>41 Administrative occupations</v>
      </c>
      <c r="B56" s="173">
        <f t="shared" si="52"/>
        <v>8.4206873369587676</v>
      </c>
      <c r="C56" s="173">
        <f t="shared" si="52"/>
        <v>7.8592491763995591</v>
      </c>
      <c r="D56" s="173">
        <f t="shared" si="52"/>
        <v>8.2018126616352856</v>
      </c>
      <c r="E56" s="173">
        <f t="shared" si="52"/>
        <v>8.194714081195217</v>
      </c>
      <c r="F56" s="173">
        <f t="shared" si="52"/>
        <v>7.5329172931058928</v>
      </c>
      <c r="H56" s="68">
        <f t="shared" si="21"/>
        <v>-1.0342534460755342</v>
      </c>
      <c r="I56" s="69">
        <f t="shared" si="22"/>
        <v>51.012103066238559</v>
      </c>
      <c r="J56" s="69">
        <f t="shared" si="23"/>
        <v>49.97784962016302</v>
      </c>
      <c r="L56" t="str">
        <f t="shared" si="24"/>
        <v>41 Administrative occupations</v>
      </c>
      <c r="M56" s="173">
        <f t="shared" ref="M56:Q56" si="55">M19/M$35*100</f>
        <v>4.0722722665141795</v>
      </c>
      <c r="N56" s="173">
        <f t="shared" si="55"/>
        <v>3.6417343306957548</v>
      </c>
      <c r="O56" s="173">
        <f t="shared" si="55"/>
        <v>4.3466858443199641</v>
      </c>
      <c r="P56" s="173">
        <f t="shared" si="55"/>
        <v>4.4117086552833236</v>
      </c>
      <c r="Q56" s="173">
        <f t="shared" si="55"/>
        <v>4.5909765923089134</v>
      </c>
      <c r="S56" s="68">
        <f t="shared" si="26"/>
        <v>14.067444108722299</v>
      </c>
      <c r="T56" s="69">
        <f t="shared" si="27"/>
        <v>39.550167469585787</v>
      </c>
      <c r="U56" s="69">
        <f t="shared" si="28"/>
        <v>53.617611578308086</v>
      </c>
      <c r="W56" t="str">
        <f t="shared" si="29"/>
        <v>41 Administrative occupations</v>
      </c>
      <c r="X56" s="173">
        <f t="shared" ref="X56:AB56" si="56">X19/X$35*100</f>
        <v>13.102677106009967</v>
      </c>
      <c r="Y56" s="173">
        <f t="shared" si="56"/>
        <v>12.307049547803945</v>
      </c>
      <c r="Z56" s="173">
        <f t="shared" si="56"/>
        <v>12.19154365311417</v>
      </c>
      <c r="AA56" s="173">
        <f t="shared" si="56"/>
        <v>12.138084458200007</v>
      </c>
      <c r="AB56" s="173">
        <f t="shared" si="56"/>
        <v>10.591654813949681</v>
      </c>
      <c r="AD56" s="68">
        <f t="shared" si="31"/>
        <v>-6.6064992809279621</v>
      </c>
      <c r="AE56" s="69">
        <f t="shared" si="32"/>
        <v>55.24134435888427</v>
      </c>
      <c r="AF56" s="69">
        <f t="shared" si="33"/>
        <v>48.634845077956307</v>
      </c>
    </row>
    <row r="57" spans="1:32" x14ac:dyDescent="0.2">
      <c r="A57" t="str">
        <f t="shared" si="19"/>
        <v>42 Secretarial and related occupations</v>
      </c>
      <c r="B57" s="173">
        <f t="shared" si="52"/>
        <v>2.4936905995318659</v>
      </c>
      <c r="C57" s="173">
        <f t="shared" si="52"/>
        <v>2.1655506419845172</v>
      </c>
      <c r="D57" s="173">
        <f t="shared" si="52"/>
        <v>2.1546495899146385</v>
      </c>
      <c r="E57" s="173">
        <f t="shared" si="52"/>
        <v>1.9171775791213219</v>
      </c>
      <c r="F57" s="173">
        <f t="shared" si="52"/>
        <v>1.4131110166232657</v>
      </c>
      <c r="H57" s="68">
        <f t="shared" si="21"/>
        <v>-29.330636070517723</v>
      </c>
      <c r="I57" s="69">
        <f t="shared" si="22"/>
        <v>45.495484521840936</v>
      </c>
      <c r="J57" s="69">
        <f t="shared" si="23"/>
        <v>16.164848451323209</v>
      </c>
      <c r="L57" t="str">
        <f t="shared" si="24"/>
        <v>42 Secretarial and related occupations</v>
      </c>
      <c r="M57" s="173">
        <f t="shared" ref="M57:Q57" si="57">M20/M$35*100</f>
        <v>0.22628839827534319</v>
      </c>
      <c r="N57" s="173">
        <f t="shared" si="57"/>
        <v>0.17626237318008059</v>
      </c>
      <c r="O57" s="173">
        <f t="shared" si="57"/>
        <v>0.16767284429478335</v>
      </c>
      <c r="P57" s="173">
        <f t="shared" si="57"/>
        <v>0.15694617033268871</v>
      </c>
      <c r="Q57" s="173">
        <f t="shared" si="57"/>
        <v>0.16856671937450701</v>
      </c>
      <c r="S57" s="68">
        <f t="shared" si="26"/>
        <v>8.5735374917357241</v>
      </c>
      <c r="T57" s="69">
        <f t="shared" si="27"/>
        <v>32.102681681818481</v>
      </c>
      <c r="U57" s="69">
        <f t="shared" si="28"/>
        <v>40.676219173554209</v>
      </c>
      <c r="W57" t="str">
        <f t="shared" si="29"/>
        <v>42 Secretarial and related occupations</v>
      </c>
      <c r="X57" s="173">
        <f t="shared" ref="X57:AB57" si="58">X20/X$35*100</f>
        <v>4.9350292796321185</v>
      </c>
      <c r="Y57" s="173">
        <f t="shared" si="58"/>
        <v>4.2634583967922657</v>
      </c>
      <c r="Z57" s="173">
        <f t="shared" si="58"/>
        <v>4.2110028765927776</v>
      </c>
      <c r="AA57" s="173">
        <f t="shared" si="58"/>
        <v>3.7520267565890788</v>
      </c>
      <c r="AB57" s="173">
        <f t="shared" si="58"/>
        <v>2.707064473032383</v>
      </c>
      <c r="AD57" s="68">
        <f t="shared" si="31"/>
        <v>-30.892593418808424</v>
      </c>
      <c r="AE57" s="69">
        <f t="shared" si="32"/>
        <v>46.047375905934132</v>
      </c>
      <c r="AF57" s="69">
        <f t="shared" si="33"/>
        <v>15.154782487125715</v>
      </c>
    </row>
    <row r="58" spans="1:32" x14ac:dyDescent="0.2">
      <c r="A58" t="str">
        <f t="shared" si="19"/>
        <v>51 Skilled agricultural and related trades</v>
      </c>
      <c r="B58" s="173">
        <f t="shared" si="52"/>
        <v>1.1449402740254429</v>
      </c>
      <c r="C58" s="173">
        <f t="shared" si="52"/>
        <v>1.2942911197049864</v>
      </c>
      <c r="D58" s="173">
        <f t="shared" si="52"/>
        <v>0.94306212648323817</v>
      </c>
      <c r="E58" s="173">
        <f t="shared" si="52"/>
        <v>0.9318403472490232</v>
      </c>
      <c r="F58" s="173">
        <f t="shared" si="52"/>
        <v>1.0280566632672898</v>
      </c>
      <c r="H58" s="68">
        <f t="shared" si="21"/>
        <v>17.464950408694648</v>
      </c>
      <c r="I58" s="69">
        <f t="shared" si="22"/>
        <v>59.599229656065866</v>
      </c>
      <c r="J58" s="69">
        <f t="shared" si="23"/>
        <v>77.064180064760507</v>
      </c>
      <c r="L58" t="str">
        <f t="shared" si="24"/>
        <v>51 Skilled agricultural and related trades</v>
      </c>
      <c r="M58" s="173">
        <f t="shared" ref="M58:Q58" si="59">M21/M$35*100</f>
        <v>1.6618017912146126</v>
      </c>
      <c r="N58" s="173">
        <f t="shared" si="59"/>
        <v>2.150799960134782</v>
      </c>
      <c r="O58" s="173">
        <f t="shared" si="59"/>
        <v>1.3912125385312986</v>
      </c>
      <c r="P58" s="173">
        <f t="shared" si="59"/>
        <v>1.3373675722971632</v>
      </c>
      <c r="Q58" s="173">
        <f t="shared" si="59"/>
        <v>1.4468617282921015</v>
      </c>
      <c r="S58" s="68">
        <f t="shared" si="26"/>
        <v>12.317759260264385</v>
      </c>
      <c r="T58" s="69">
        <f t="shared" si="27"/>
        <v>53.069612126181077</v>
      </c>
      <c r="U58" s="69">
        <f t="shared" si="28"/>
        <v>65.387371386445466</v>
      </c>
      <c r="W58" t="str">
        <f t="shared" si="29"/>
        <v>51 Skilled agricultural and related trades</v>
      </c>
      <c r="X58" s="173">
        <f t="shared" ref="X58:AB58" si="60">X21/X$35*100</f>
        <v>0.58842938527797473</v>
      </c>
      <c r="Y58" s="173">
        <f t="shared" si="60"/>
        <v>0.39101502514530689</v>
      </c>
      <c r="Z58" s="173">
        <f t="shared" si="60"/>
        <v>0.47926426132316924</v>
      </c>
      <c r="AA58" s="173">
        <f t="shared" si="60"/>
        <v>0.50912246390411098</v>
      </c>
      <c r="AB58" s="173">
        <f t="shared" si="60"/>
        <v>0.5926247845880982</v>
      </c>
      <c r="AD58" s="68">
        <f t="shared" si="31"/>
        <v>32.927947712419652</v>
      </c>
      <c r="AE58" s="69">
        <f t="shared" si="32"/>
        <v>79.215260098175591</v>
      </c>
      <c r="AF58" s="69">
        <f t="shared" si="33"/>
        <v>112.14320781059524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3.4466464747451839</v>
      </c>
      <c r="C59" s="173">
        <f t="shared" si="52"/>
        <v>3.3635849548479793</v>
      </c>
      <c r="D59" s="173">
        <f t="shared" si="52"/>
        <v>3.0361948771174099</v>
      </c>
      <c r="E59" s="173">
        <f t="shared" si="52"/>
        <v>3.0537096316506309</v>
      </c>
      <c r="F59" s="173">
        <f t="shared" si="52"/>
        <v>2.9176235789891662</v>
      </c>
      <c r="H59" s="68">
        <f t="shared" si="21"/>
        <v>3.5454853723817923</v>
      </c>
      <c r="I59" s="69">
        <f t="shared" si="22"/>
        <v>39.251769906261124</v>
      </c>
      <c r="J59" s="69">
        <f t="shared" si="23"/>
        <v>42.797255278642915</v>
      </c>
      <c r="L59" t="str">
        <f t="shared" si="24"/>
        <v>52 Skilled metal, electrical and electronic trades</v>
      </c>
      <c r="M59" s="173">
        <f t="shared" ref="M59:Q59" si="61">M22/M$35*100</f>
        <v>6.5062648374501473</v>
      </c>
      <c r="N59" s="173">
        <f t="shared" si="61"/>
        <v>6.3169372235426362</v>
      </c>
      <c r="O59" s="173">
        <f t="shared" si="61"/>
        <v>5.7957365425100331</v>
      </c>
      <c r="P59" s="173">
        <f t="shared" si="61"/>
        <v>5.6665619760683672</v>
      </c>
      <c r="Q59" s="173">
        <f t="shared" si="61"/>
        <v>5.3070829834915658</v>
      </c>
      <c r="S59" s="68">
        <f t="shared" si="26"/>
        <v>-1.1077796635934385</v>
      </c>
      <c r="T59" s="69">
        <f t="shared" si="27"/>
        <v>37.057361666127605</v>
      </c>
      <c r="U59" s="69">
        <f t="shared" si="28"/>
        <v>35.949582002534171</v>
      </c>
      <c r="W59" t="str">
        <f t="shared" si="29"/>
        <v>52 Skilled metal, electrical and electronic trades</v>
      </c>
      <c r="X59" s="173">
        <f t="shared" ref="X59:AB59" si="62">X22/X$35*100</f>
        <v>0.15231931431584825</v>
      </c>
      <c r="Y59" s="173">
        <f t="shared" si="62"/>
        <v>0.24897319930924883</v>
      </c>
      <c r="Z59" s="173">
        <f t="shared" si="62"/>
        <v>0.18030208125826588</v>
      </c>
      <c r="AA59" s="173">
        <f t="shared" si="62"/>
        <v>0.33009616181777768</v>
      </c>
      <c r="AB59" s="173">
        <f t="shared" si="62"/>
        <v>0.43330119509321274</v>
      </c>
      <c r="AD59" s="68">
        <f t="shared" si="31"/>
        <v>158.34536909561524</v>
      </c>
      <c r="AE59" s="69">
        <f t="shared" si="32"/>
        <v>112.25301479296664</v>
      </c>
      <c r="AF59" s="69">
        <f t="shared" si="33"/>
        <v>270.59838388858191</v>
      </c>
    </row>
    <row r="60" spans="1:32" x14ac:dyDescent="0.2">
      <c r="A60" t="str">
        <f t="shared" si="19"/>
        <v>53 Skilled construction and building trades</v>
      </c>
      <c r="B60" s="173">
        <f t="shared" si="52"/>
        <v>3.4959976693818353</v>
      </c>
      <c r="C60" s="173">
        <f t="shared" si="52"/>
        <v>3.1376910812768619</v>
      </c>
      <c r="D60" s="173">
        <f t="shared" si="52"/>
        <v>3.0371468935023</v>
      </c>
      <c r="E60" s="173">
        <f t="shared" si="52"/>
        <v>3.0853565727797059</v>
      </c>
      <c r="F60" s="173">
        <f t="shared" si="52"/>
        <v>2.7653348267677353</v>
      </c>
      <c r="H60" s="68">
        <f t="shared" si="21"/>
        <v>-1.8899544990669377</v>
      </c>
      <c r="I60" s="69">
        <f t="shared" si="22"/>
        <v>42.542378461506473</v>
      </c>
      <c r="J60" s="69">
        <f t="shared" si="23"/>
        <v>40.652423962439535</v>
      </c>
      <c r="L60" t="str">
        <f t="shared" si="24"/>
        <v>53 Skilled construction and building trades</v>
      </c>
      <c r="M60" s="173">
        <f t="shared" ref="M60:Q60" si="63">M23/M$35*100</f>
        <v>6.6395075505723682</v>
      </c>
      <c r="N60" s="173">
        <f t="shared" si="63"/>
        <v>5.9959238516748528</v>
      </c>
      <c r="O60" s="173">
        <f t="shared" si="63"/>
        <v>5.8564073960045766</v>
      </c>
      <c r="P60" s="173">
        <f t="shared" si="63"/>
        <v>5.9697762829663379</v>
      </c>
      <c r="Q60" s="173">
        <f t="shared" si="63"/>
        <v>5.3351685902249866</v>
      </c>
      <c r="S60" s="68">
        <f t="shared" si="26"/>
        <v>-1.6143516349053175</v>
      </c>
      <c r="T60" s="69">
        <f t="shared" si="27"/>
        <v>42.603958356677239</v>
      </c>
      <c r="U60" s="69">
        <f t="shared" si="28"/>
        <v>40.989606721771928</v>
      </c>
      <c r="W60" t="str">
        <f t="shared" si="29"/>
        <v>53 Skilled construction and building trades</v>
      </c>
      <c r="X60" s="173">
        <f t="shared" ref="X60:AB60" si="64">X23/X$35*100</f>
        <v>0.11134352201667161</v>
      </c>
      <c r="Y60" s="173">
        <f t="shared" si="64"/>
        <v>0.12339255647464714</v>
      </c>
      <c r="Z60" s="173">
        <f t="shared" si="64"/>
        <v>0.11945013982747454</v>
      </c>
      <c r="AA60" s="173">
        <f t="shared" si="64"/>
        <v>7.8663755981297476E-2</v>
      </c>
      <c r="AB60" s="173">
        <f t="shared" si="64"/>
        <v>9.347711308628151E-2</v>
      </c>
      <c r="AD60" s="68">
        <f t="shared" si="31"/>
        <v>-15.874014855932872</v>
      </c>
      <c r="AE60" s="69">
        <f t="shared" si="32"/>
        <v>39.417821053668554</v>
      </c>
      <c r="AF60" s="69">
        <f t="shared" si="33"/>
        <v>23.543806197735687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2.3163116401732298</v>
      </c>
      <c r="C61" s="173">
        <f t="shared" si="52"/>
        <v>1.9846885172679896</v>
      </c>
      <c r="D61" s="173">
        <f t="shared" si="52"/>
        <v>1.8925575318394949</v>
      </c>
      <c r="E61" s="173">
        <f t="shared" si="52"/>
        <v>2.0079335092816746</v>
      </c>
      <c r="F61" s="173">
        <f t="shared" si="52"/>
        <v>2.0286704609191588</v>
      </c>
      <c r="H61" s="68">
        <f t="shared" si="21"/>
        <v>15.50318667398798</v>
      </c>
      <c r="I61" s="69">
        <f t="shared" si="22"/>
        <v>47.550733122381693</v>
      </c>
      <c r="J61" s="69">
        <f t="shared" si="23"/>
        <v>63.053919796369669</v>
      </c>
      <c r="L61" t="str">
        <f t="shared" si="24"/>
        <v>54 Textiles, printing and other skilled trades</v>
      </c>
      <c r="M61" s="173">
        <f t="shared" ref="M61:Q61" si="65">M24/M$35*100</f>
        <v>2.8004579783216177</v>
      </c>
      <c r="N61" s="173">
        <f t="shared" si="65"/>
        <v>2.4377158820895302</v>
      </c>
      <c r="O61" s="173">
        <f t="shared" si="65"/>
        <v>2.1472864760402666</v>
      </c>
      <c r="P61" s="173">
        <f t="shared" si="65"/>
        <v>2.2824965825405834</v>
      </c>
      <c r="Q61" s="173">
        <f t="shared" si="65"/>
        <v>2.2787608613503121</v>
      </c>
      <c r="S61" s="68">
        <f t="shared" si="26"/>
        <v>14.610299552143541</v>
      </c>
      <c r="T61" s="69">
        <f t="shared" si="27"/>
        <v>35.784954499478403</v>
      </c>
      <c r="U61" s="69">
        <f t="shared" si="28"/>
        <v>50.39525405162194</v>
      </c>
      <c r="W61" t="str">
        <f t="shared" si="29"/>
        <v>54 Textiles, printing and other skilled trades</v>
      </c>
      <c r="X61" s="173">
        <f t="shared" ref="X61:AB61" si="66">X24/X$35*100</f>
        <v>1.7950255703724924</v>
      </c>
      <c r="Y61" s="173">
        <f t="shared" si="66"/>
        <v>1.5069248684779541</v>
      </c>
      <c r="Z61" s="173">
        <f t="shared" si="66"/>
        <v>1.6289345665612072</v>
      </c>
      <c r="AA61" s="173">
        <f t="shared" si="66"/>
        <v>1.7217314641319321</v>
      </c>
      <c r="AB61" s="173">
        <f t="shared" si="66"/>
        <v>1.7686513207664061</v>
      </c>
      <c r="AD61" s="68">
        <f t="shared" si="31"/>
        <v>16.721300447605262</v>
      </c>
      <c r="AE61" s="69">
        <f t="shared" si="32"/>
        <v>63.602098011918009</v>
      </c>
      <c r="AF61" s="69">
        <f t="shared" si="33"/>
        <v>80.323398459523261</v>
      </c>
    </row>
    <row r="62" spans="1:32" x14ac:dyDescent="0.2">
      <c r="A62" t="str">
        <f t="shared" si="19"/>
        <v>61 Caring personal service occupations</v>
      </c>
      <c r="B62" s="173">
        <f t="shared" si="52"/>
        <v>7.3546330624359317</v>
      </c>
      <c r="C62" s="173">
        <f t="shared" si="52"/>
        <v>7.3426670304584007</v>
      </c>
      <c r="D62" s="173">
        <f t="shared" si="52"/>
        <v>7.098044662872967</v>
      </c>
      <c r="E62" s="173">
        <f t="shared" si="52"/>
        <v>7.2189958931979659</v>
      </c>
      <c r="F62" s="173">
        <f t="shared" si="52"/>
        <v>7.5080461065259136</v>
      </c>
      <c r="H62" s="68">
        <f t="shared" si="21"/>
        <v>13.977664716656266</v>
      </c>
      <c r="I62" s="69">
        <f t="shared" si="22"/>
        <v>59.00305381713963</v>
      </c>
      <c r="J62" s="69">
        <f t="shared" si="23"/>
        <v>72.980718533795894</v>
      </c>
      <c r="L62" t="str">
        <f t="shared" si="24"/>
        <v>61 Caring personal service occupations</v>
      </c>
      <c r="M62" s="173">
        <f t="shared" ref="M62:Q62" si="67">M25/M$35*100</f>
        <v>2.7053058355848809</v>
      </c>
      <c r="N62" s="173">
        <f t="shared" si="67"/>
        <v>2.590569524602556</v>
      </c>
      <c r="O62" s="173">
        <f t="shared" si="67"/>
        <v>2.6313125179820411</v>
      </c>
      <c r="P62" s="173">
        <f t="shared" si="67"/>
        <v>3.0691717839249892</v>
      </c>
      <c r="Q62" s="173">
        <f t="shared" si="67"/>
        <v>3.4813394684923233</v>
      </c>
      <c r="S62" s="68">
        <f t="shared" si="26"/>
        <v>42.885719747568288</v>
      </c>
      <c r="T62" s="69">
        <f t="shared" si="27"/>
        <v>55.451748422982426</v>
      </c>
      <c r="U62" s="69">
        <f t="shared" si="28"/>
        <v>98.337468170550721</v>
      </c>
      <c r="W62" t="str">
        <f t="shared" si="29"/>
        <v>61 Caring personal service occupations</v>
      </c>
      <c r="X62" s="173">
        <f t="shared" ref="X62:AB62" si="68">X25/X$35*100</f>
        <v>12.360618497690689</v>
      </c>
      <c r="Y62" s="173">
        <f t="shared" si="68"/>
        <v>12.354239443303964</v>
      </c>
      <c r="Z62" s="173">
        <f t="shared" si="68"/>
        <v>11.720735566078266</v>
      </c>
      <c r="AA62" s="173">
        <f t="shared" si="68"/>
        <v>11.544734722489427</v>
      </c>
      <c r="AB62" s="173">
        <f t="shared" si="68"/>
        <v>11.694615426515055</v>
      </c>
      <c r="AD62" s="68">
        <f t="shared" si="31"/>
        <v>7.2611900353449386</v>
      </c>
      <c r="AE62" s="69">
        <f t="shared" si="32"/>
        <v>59.828161308458327</v>
      </c>
      <c r="AF62" s="69">
        <f t="shared" si="33"/>
        <v>67.089351343803273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2.5322402463125999</v>
      </c>
      <c r="C63" s="173">
        <f t="shared" si="52"/>
        <v>2.564794118947415</v>
      </c>
      <c r="D63" s="173">
        <f t="shared" si="52"/>
        <v>2.4611139067376935</v>
      </c>
      <c r="E63" s="173">
        <f t="shared" si="52"/>
        <v>2.2506075109300787</v>
      </c>
      <c r="F63" s="173">
        <f t="shared" si="52"/>
        <v>2.1879093349498291</v>
      </c>
      <c r="H63" s="68">
        <f t="shared" si="21"/>
        <v>-4.2080182458580948</v>
      </c>
      <c r="I63" s="69">
        <f t="shared" si="22"/>
        <v>48.187522389288269</v>
      </c>
      <c r="J63" s="69">
        <f t="shared" si="23"/>
        <v>43.979504143430177</v>
      </c>
      <c r="L63" t="str">
        <f t="shared" si="24"/>
        <v>62 Leisure, travel and related personal service occupations</v>
      </c>
      <c r="M63" s="173">
        <f t="shared" ref="M63:Q63" si="69">M26/M$35*100</f>
        <v>1.4363141914833311</v>
      </c>
      <c r="N63" s="173">
        <f t="shared" si="69"/>
        <v>1.5702015826609208</v>
      </c>
      <c r="O63" s="173">
        <f t="shared" si="69"/>
        <v>1.4906173765456374</v>
      </c>
      <c r="P63" s="173">
        <f t="shared" si="69"/>
        <v>1.4281342656057234</v>
      </c>
      <c r="Q63" s="173">
        <f t="shared" si="69"/>
        <v>1.5228794436028437</v>
      </c>
      <c r="S63" s="68">
        <f t="shared" si="26"/>
        <v>10.335236348649236</v>
      </c>
      <c r="T63" s="69">
        <f t="shared" si="27"/>
        <v>44.912281710844418</v>
      </c>
      <c r="U63" s="69">
        <f t="shared" si="28"/>
        <v>55.247518059493657</v>
      </c>
      <c r="W63" t="str">
        <f t="shared" si="29"/>
        <v>62 Leisure, travel and related personal service occupations</v>
      </c>
      <c r="X63" s="173">
        <f t="shared" ref="X63:AB63" si="70">X26/X$35*100</f>
        <v>3.7122367492275585</v>
      </c>
      <c r="Y63" s="173">
        <f t="shared" si="70"/>
        <v>3.6136935808657054</v>
      </c>
      <c r="Z63" s="173">
        <f t="shared" si="70"/>
        <v>3.4654959328331167</v>
      </c>
      <c r="AA63" s="173">
        <f t="shared" si="70"/>
        <v>3.1079461256927821</v>
      </c>
      <c r="AB63" s="173">
        <f t="shared" si="70"/>
        <v>2.8793413140494155</v>
      </c>
      <c r="AD63" s="68">
        <f t="shared" si="31"/>
        <v>-10.681938393145094</v>
      </c>
      <c r="AE63" s="69">
        <f t="shared" si="32"/>
        <v>49.645493607326394</v>
      </c>
      <c r="AF63" s="69">
        <f t="shared" si="33"/>
        <v>38.963555214181298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0.11645585641947367</v>
      </c>
      <c r="C64" s="173">
        <f t="shared" si="52"/>
        <v>9.3225671996725226E-2</v>
      </c>
      <c r="D64" s="173">
        <f t="shared" si="52"/>
        <v>0.11524502955842818</v>
      </c>
      <c r="E64" s="173">
        <f t="shared" si="52"/>
        <v>8.7089074087413829E-2</v>
      </c>
      <c r="F64" s="173">
        <f t="shared" si="52"/>
        <v>8.9558329207891627E-2</v>
      </c>
      <c r="H64" s="68">
        <f t="shared" si="21"/>
        <v>-16.263398567143355</v>
      </c>
      <c r="I64" s="69">
        <f t="shared" si="22"/>
        <v>40.014112380014417</v>
      </c>
      <c r="J64" s="69">
        <f t="shared" si="23"/>
        <v>23.750713812871062</v>
      </c>
      <c r="L64" t="str">
        <f t="shared" si="24"/>
        <v>63 Community and civil enforcement occupations</v>
      </c>
      <c r="M64" s="173">
        <f t="shared" ref="M64:Q64" si="71">M27/M$35*100</f>
        <v>0.1673876480109692</v>
      </c>
      <c r="N64" s="173">
        <f t="shared" si="71"/>
        <v>0.11602784108207435</v>
      </c>
      <c r="O64" s="173">
        <f t="shared" si="71"/>
        <v>0.17118034144813207</v>
      </c>
      <c r="P64" s="173">
        <f t="shared" si="71"/>
        <v>9.5254979725274525E-2</v>
      </c>
      <c r="Q64" s="173">
        <f t="shared" si="71"/>
        <v>0.10372477937304217</v>
      </c>
      <c r="S64" s="68">
        <f t="shared" si="26"/>
        <v>-34.559966009423725</v>
      </c>
      <c r="T64" s="69">
        <f t="shared" si="27"/>
        <v>25.808879346313663</v>
      </c>
      <c r="U64" s="69">
        <f t="shared" si="28"/>
        <v>-8.7510866631100601</v>
      </c>
      <c r="W64" t="str">
        <f t="shared" si="29"/>
        <v>63 Community and civil enforcement occupations</v>
      </c>
      <c r="X64" s="173">
        <f t="shared" ref="X64:AB64" si="72">X27/X$35*100</f>
        <v>6.1616995986941571E-2</v>
      </c>
      <c r="Y64" s="173">
        <f t="shared" si="72"/>
        <v>6.9178454657359251E-2</v>
      </c>
      <c r="Z64" s="173">
        <f t="shared" si="72"/>
        <v>5.7356701122114648E-2</v>
      </c>
      <c r="AA64" s="173">
        <f t="shared" si="72"/>
        <v>7.8577008475984131E-2</v>
      </c>
      <c r="AB64" s="173">
        <f t="shared" si="72"/>
        <v>7.482946242768404E-2</v>
      </c>
      <c r="AD64" s="68">
        <f t="shared" si="31"/>
        <v>40.24907143102282</v>
      </c>
      <c r="AE64" s="69">
        <f t="shared" si="32"/>
        <v>83.889708617748866</v>
      </c>
      <c r="AF64" s="69">
        <f t="shared" si="33"/>
        <v>124.13878004877171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6.5881895445667249</v>
      </c>
      <c r="C65" s="173">
        <f t="shared" si="73"/>
        <v>5.964960383053012</v>
      </c>
      <c r="D65" s="173">
        <f t="shared" si="73"/>
        <v>5.9832014797300959</v>
      </c>
      <c r="E65" s="173">
        <f t="shared" si="73"/>
        <v>5.7617519676157558</v>
      </c>
      <c r="F65" s="173">
        <f t="shared" si="73"/>
        <v>5.3714256975948862</v>
      </c>
      <c r="H65" s="68">
        <f t="shared" si="21"/>
        <v>-3.2641401700525527</v>
      </c>
      <c r="I65" s="69">
        <f t="shared" si="22"/>
        <v>43.301965086958617</v>
      </c>
      <c r="J65" s="69">
        <f t="shared" si="23"/>
        <v>40.037824916906068</v>
      </c>
      <c r="L65" t="str">
        <f t="shared" si="24"/>
        <v>71 Sales occupations</v>
      </c>
      <c r="M65" s="173">
        <f t="shared" ref="M65:Q65" si="74">M28/M$35*100</f>
        <v>5.4883766696238903</v>
      </c>
      <c r="N65" s="173">
        <f t="shared" si="74"/>
        <v>5.2486140327743929</v>
      </c>
      <c r="O65" s="173">
        <f t="shared" si="74"/>
        <v>5.3132295320972149</v>
      </c>
      <c r="P65" s="173">
        <f t="shared" si="74"/>
        <v>5.1767527438985894</v>
      </c>
      <c r="Q65" s="173">
        <f t="shared" si="74"/>
        <v>4.9995410681575247</v>
      </c>
      <c r="S65" s="68">
        <f t="shared" si="26"/>
        <v>1.6216979656468871</v>
      </c>
      <c r="T65" s="69">
        <f t="shared" si="27"/>
        <v>33.553123755815506</v>
      </c>
      <c r="U65" s="69">
        <f t="shared" si="28"/>
        <v>35.174821721462393</v>
      </c>
      <c r="W65" t="str">
        <f t="shared" si="29"/>
        <v>71 Sales occupations</v>
      </c>
      <c r="X65" s="173">
        <f t="shared" ref="X65:AB65" si="75">X28/X$35*100</f>
        <v>7.7723710325189934</v>
      </c>
      <c r="Y65" s="173">
        <f t="shared" si="75"/>
        <v>6.720420809249025</v>
      </c>
      <c r="Z65" s="173">
        <f t="shared" si="75"/>
        <v>6.6765659187121091</v>
      </c>
      <c r="AA65" s="173">
        <f t="shared" si="75"/>
        <v>6.3715498266344133</v>
      </c>
      <c r="AB65" s="173">
        <f t="shared" si="75"/>
        <v>5.7580743710970523</v>
      </c>
      <c r="AD65" s="68">
        <f t="shared" si="31"/>
        <v>-7.2880612727188554</v>
      </c>
      <c r="AE65" s="69">
        <f t="shared" si="32"/>
        <v>51.331000693419583</v>
      </c>
      <c r="AF65" s="69">
        <f t="shared" si="33"/>
        <v>44.042939420700719</v>
      </c>
    </row>
    <row r="66" spans="1:32" x14ac:dyDescent="0.2">
      <c r="A66" t="str">
        <f t="shared" si="19"/>
        <v>72 Customer service occupations</v>
      </c>
      <c r="B66" s="173">
        <f t="shared" si="73"/>
        <v>1.4622965040633313</v>
      </c>
      <c r="C66" s="173">
        <f t="shared" si="73"/>
        <v>1.4899766994643731</v>
      </c>
      <c r="D66" s="173">
        <f t="shared" si="73"/>
        <v>1.5456631024742935</v>
      </c>
      <c r="E66" s="173">
        <f t="shared" si="73"/>
        <v>1.6794028470882059</v>
      </c>
      <c r="F66" s="173">
        <f t="shared" si="73"/>
        <v>1.7947464417945529</v>
      </c>
      <c r="H66" s="68">
        <f t="shared" si="21"/>
        <v>25.118005451804866</v>
      </c>
      <c r="I66" s="69">
        <f t="shared" si="22"/>
        <v>52.170545200126185</v>
      </c>
      <c r="J66" s="69">
        <f t="shared" si="23"/>
        <v>77.288550651931047</v>
      </c>
      <c r="L66" t="str">
        <f t="shared" si="24"/>
        <v>72 Customer service occupations</v>
      </c>
      <c r="M66" s="173">
        <f t="shared" ref="M66:Q66" si="76">M29/M$35*100</f>
        <v>1.0017605392628084</v>
      </c>
      <c r="N66" s="173">
        <f t="shared" si="76"/>
        <v>0.87995315599485457</v>
      </c>
      <c r="O66" s="173">
        <f t="shared" si="76"/>
        <v>1.050763310029077</v>
      </c>
      <c r="P66" s="173">
        <f t="shared" si="76"/>
        <v>1.2833133121036364</v>
      </c>
      <c r="Q66" s="173">
        <f t="shared" si="76"/>
        <v>1.460613965454536</v>
      </c>
      <c r="S66" s="68">
        <f t="shared" si="26"/>
        <v>50.12237746990926</v>
      </c>
      <c r="T66" s="69">
        <f t="shared" si="27"/>
        <v>44.251298418737107</v>
      </c>
      <c r="U66" s="69">
        <f t="shared" si="28"/>
        <v>94.373675888646375</v>
      </c>
      <c r="W66" t="str">
        <f t="shared" si="29"/>
        <v>72 Customer service occupations</v>
      </c>
      <c r="X66" s="173">
        <f t="shared" ref="X66:AB66" si="77">X29/X$35*100</f>
        <v>1.9581610065418684</v>
      </c>
      <c r="Y66" s="173">
        <f t="shared" si="77"/>
        <v>2.133308861287833</v>
      </c>
      <c r="Z66" s="173">
        <f t="shared" si="77"/>
        <v>2.0578426320105416</v>
      </c>
      <c r="AA66" s="173">
        <f t="shared" si="77"/>
        <v>2.0922829683275901</v>
      </c>
      <c r="AB66" s="173">
        <f t="shared" si="77"/>
        <v>2.1421441789538318</v>
      </c>
      <c r="AD66" s="68">
        <f t="shared" si="31"/>
        <v>11.904634221066047</v>
      </c>
      <c r="AE66" s="69">
        <f t="shared" si="32"/>
        <v>56.355411251333841</v>
      </c>
      <c r="AF66" s="69">
        <f t="shared" si="33"/>
        <v>68.260045472399895</v>
      </c>
    </row>
    <row r="67" spans="1:32" x14ac:dyDescent="0.2">
      <c r="A67" t="str">
        <f t="shared" si="19"/>
        <v>81 Process, plant and machine operatives</v>
      </c>
      <c r="B67" s="173">
        <f t="shared" si="73"/>
        <v>1.6934789707977147</v>
      </c>
      <c r="C67" s="173">
        <f t="shared" si="73"/>
        <v>1.592919097497663</v>
      </c>
      <c r="D67" s="173">
        <f t="shared" si="73"/>
        <v>1.4543778438218988</v>
      </c>
      <c r="E67" s="173">
        <f t="shared" si="73"/>
        <v>1.5313091853110483</v>
      </c>
      <c r="F67" s="173">
        <f t="shared" si="73"/>
        <v>1.423587916938001</v>
      </c>
      <c r="H67" s="68">
        <f t="shared" si="21"/>
        <v>5.4723432225556072</v>
      </c>
      <c r="I67" s="69">
        <f t="shared" si="22"/>
        <v>40.419280280419883</v>
      </c>
      <c r="J67" s="69">
        <f t="shared" si="23"/>
        <v>45.891623502975492</v>
      </c>
      <c r="L67" t="str">
        <f t="shared" si="24"/>
        <v>81 Process, plant and machine operatives</v>
      </c>
      <c r="M67" s="173">
        <f t="shared" ref="M67:Q67" si="78">M30/M$35*100</f>
        <v>2.7417842468027875</v>
      </c>
      <c r="N67" s="173">
        <f t="shared" si="78"/>
        <v>2.613388419752289</v>
      </c>
      <c r="O67" s="173">
        <f t="shared" si="78"/>
        <v>2.41581048580669</v>
      </c>
      <c r="P67" s="173">
        <f t="shared" si="78"/>
        <v>2.4974966004277115</v>
      </c>
      <c r="Q67" s="173">
        <f t="shared" si="78"/>
        <v>2.3119055205863792</v>
      </c>
      <c r="S67" s="68">
        <f t="shared" si="26"/>
        <v>3.3527662012065833</v>
      </c>
      <c r="T67" s="69">
        <f t="shared" si="27"/>
        <v>37.881643165012122</v>
      </c>
      <c r="U67" s="69">
        <f t="shared" si="28"/>
        <v>41.234409366218713</v>
      </c>
      <c r="W67" t="str">
        <f t="shared" si="29"/>
        <v>81 Process, plant and machine operatives</v>
      </c>
      <c r="X67" s="173">
        <f t="shared" ref="X67:AB67" si="79">X30/X$35*100</f>
        <v>0.56475632183579272</v>
      </c>
      <c r="Y67" s="173">
        <f t="shared" si="79"/>
        <v>0.51672992055748823</v>
      </c>
      <c r="Z67" s="173">
        <f t="shared" si="79"/>
        <v>0.45937617728336666</v>
      </c>
      <c r="AA67" s="173">
        <f t="shared" si="79"/>
        <v>0.52416422979265487</v>
      </c>
      <c r="AB67" s="173">
        <f t="shared" si="79"/>
        <v>0.50000356869834039</v>
      </c>
      <c r="AD67" s="68">
        <f t="shared" si="31"/>
        <v>17.008165068315872</v>
      </c>
      <c r="AE67" s="69">
        <f t="shared" si="32"/>
        <v>54.230398903465492</v>
      </c>
      <c r="AF67" s="69">
        <f t="shared" si="33"/>
        <v>71.23856397178136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3.5054297737515818</v>
      </c>
      <c r="C68" s="173">
        <f t="shared" si="73"/>
        <v>3.7681354208331692</v>
      </c>
      <c r="D68" s="173">
        <f t="shared" si="73"/>
        <v>3.1477916655557769</v>
      </c>
      <c r="E68" s="173">
        <f t="shared" si="73"/>
        <v>3.1243064699664216</v>
      </c>
      <c r="F68" s="173">
        <f t="shared" si="73"/>
        <v>2.9238729390759226</v>
      </c>
      <c r="H68" s="68">
        <f t="shared" si="21"/>
        <v>8.8473567896865141E-2</v>
      </c>
      <c r="I68" s="69">
        <f t="shared" si="22"/>
        <v>53.049670298252671</v>
      </c>
      <c r="J68" s="69">
        <f t="shared" si="23"/>
        <v>53.138143866149534</v>
      </c>
      <c r="L68" t="str">
        <f t="shared" si="24"/>
        <v>82 Transport and mobile machine drivers and operatives</v>
      </c>
      <c r="M68" s="173">
        <f t="shared" ref="M68:Q68" si="80">M31/M$35*100</f>
        <v>6.1821272758243877</v>
      </c>
      <c r="N68" s="173">
        <f t="shared" si="80"/>
        <v>6.7758372379321141</v>
      </c>
      <c r="O68" s="173">
        <f t="shared" si="80"/>
        <v>5.6980826288764046</v>
      </c>
      <c r="P68" s="173">
        <f t="shared" si="80"/>
        <v>5.4882748857411929</v>
      </c>
      <c r="Q68" s="173">
        <f t="shared" si="80"/>
        <v>5.0437411296461221</v>
      </c>
      <c r="S68" s="68">
        <f t="shared" si="26"/>
        <v>-4.4041739389516543</v>
      </c>
      <c r="T68" s="69">
        <f t="shared" si="27"/>
        <v>50.668150290272692</v>
      </c>
      <c r="U68" s="69">
        <f t="shared" si="28"/>
        <v>46.263976351321041</v>
      </c>
      <c r="W68" t="str">
        <f t="shared" si="29"/>
        <v>82 Transport and mobile machine drivers and operatives</v>
      </c>
      <c r="X68" s="173">
        <f t="shared" ref="X68:AB68" si="81">X31/X$35*100</f>
        <v>0.62339801815183016</v>
      </c>
      <c r="Y68" s="173">
        <f t="shared" si="81"/>
        <v>0.59620651279538095</v>
      </c>
      <c r="Z68" s="173">
        <f t="shared" si="81"/>
        <v>0.50845569145813652</v>
      </c>
      <c r="AA68" s="173">
        <f t="shared" si="81"/>
        <v>0.66012733897982301</v>
      </c>
      <c r="AB68" s="173">
        <f t="shared" si="81"/>
        <v>0.719844702890307</v>
      </c>
      <c r="AD68" s="68">
        <f t="shared" si="31"/>
        <v>52.193895868501897</v>
      </c>
      <c r="AE68" s="69">
        <f t="shared" si="32"/>
        <v>80.67037847621971</v>
      </c>
      <c r="AF68" s="69">
        <f t="shared" si="33"/>
        <v>132.86427434472162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1.5274201838320696</v>
      </c>
      <c r="C69" s="173">
        <f t="shared" si="73"/>
        <v>1.2816321627347007</v>
      </c>
      <c r="D69" s="173">
        <f t="shared" si="73"/>
        <v>1.1729487019792615</v>
      </c>
      <c r="E69" s="173">
        <f t="shared" si="73"/>
        <v>2.0492655474052697</v>
      </c>
      <c r="F69" s="173">
        <f t="shared" si="73"/>
        <v>2.1884603357096895</v>
      </c>
      <c r="H69" s="68">
        <f t="shared" si="21"/>
        <v>101.04404424011702</v>
      </c>
      <c r="I69" s="69">
        <f t="shared" si="22"/>
        <v>76.014273999892794</v>
      </c>
      <c r="J69" s="69">
        <f t="shared" si="23"/>
        <v>177.05831824000984</v>
      </c>
      <c r="L69" t="str">
        <f t="shared" si="24"/>
        <v>91 Elementary trades and related occupations</v>
      </c>
      <c r="M69" s="173">
        <f t="shared" ref="M69:Q70" si="82">M32/M$35*100</f>
        <v>2.3959301587327371</v>
      </c>
      <c r="N69" s="173">
        <f t="shared" si="82"/>
        <v>2.0950526568326691</v>
      </c>
      <c r="O69" s="173">
        <f t="shared" si="82"/>
        <v>1.9431236959300588</v>
      </c>
      <c r="P69" s="173">
        <f t="shared" si="82"/>
        <v>2.5854829973629987</v>
      </c>
      <c r="Q69" s="173">
        <f t="shared" si="82"/>
        <v>2.6791143904608505</v>
      </c>
      <c r="S69" s="68">
        <f t="shared" si="26"/>
        <v>48.903770172796513</v>
      </c>
      <c r="T69" s="69">
        <f t="shared" si="27"/>
        <v>45.338099513090881</v>
      </c>
      <c r="U69" s="69">
        <f t="shared" si="28"/>
        <v>94.241869685887409</v>
      </c>
      <c r="W69" t="str">
        <f t="shared" si="29"/>
        <v>91 Elementary trades and related occupations</v>
      </c>
      <c r="X69" s="173">
        <f t="shared" ref="X69:AB70" si="83">X32/X$35*100</f>
        <v>0.59228525514456742</v>
      </c>
      <c r="Y69" s="173">
        <f t="shared" si="83"/>
        <v>0.42379713236312494</v>
      </c>
      <c r="Z69" s="173">
        <f t="shared" si="83"/>
        <v>0.37588256438137352</v>
      </c>
      <c r="AA69" s="173">
        <f t="shared" si="83"/>
        <v>1.4903173647479209</v>
      </c>
      <c r="AB69" s="173">
        <f t="shared" si="83"/>
        <v>1.6783270190813369</v>
      </c>
      <c r="AD69" s="68">
        <f t="shared" si="31"/>
        <v>379.9941444020883</v>
      </c>
      <c r="AE69" s="69">
        <f t="shared" si="32"/>
        <v>240.13159211431315</v>
      </c>
      <c r="AF69" s="69">
        <f t="shared" si="33"/>
        <v>620.12573651640139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10.275177777126174</v>
      </c>
      <c r="C70" s="173">
        <f t="shared" si="73"/>
        <v>9.7108740217036047</v>
      </c>
      <c r="D70" s="173">
        <f t="shared" si="73"/>
        <v>9.1737499100498763</v>
      </c>
      <c r="E70" s="173">
        <f t="shared" si="73"/>
        <v>8.069428407239462</v>
      </c>
      <c r="F70" s="173">
        <f t="shared" si="73"/>
        <v>7.1617059144669817</v>
      </c>
      <c r="H70" s="68">
        <f t="shared" si="21"/>
        <v>-15.879636988644233</v>
      </c>
      <c r="I70" s="69">
        <f t="shared" si="22"/>
        <v>42.826625032370032</v>
      </c>
      <c r="J70" s="69">
        <f t="shared" si="23"/>
        <v>26.946988043725796</v>
      </c>
      <c r="L70" t="str">
        <f t="shared" si="24"/>
        <v>92 Elementary administration and service occupations</v>
      </c>
      <c r="M70" s="173">
        <f t="shared" si="82"/>
        <v>9.5129388983767349</v>
      </c>
      <c r="N70" s="173">
        <f t="shared" si="82"/>
        <v>8.8883264833742679</v>
      </c>
      <c r="O70" s="173">
        <f t="shared" si="82"/>
        <v>8.5714875142044082</v>
      </c>
      <c r="P70" s="173">
        <f t="shared" si="82"/>
        <v>8.0119993998515238</v>
      </c>
      <c r="Q70" s="173">
        <f t="shared" si="82"/>
        <v>7.0181378631003408</v>
      </c>
      <c r="S70" s="68">
        <f t="shared" si="26"/>
        <v>-11.573877176936728</v>
      </c>
      <c r="T70" s="69">
        <f t="shared" si="27"/>
        <v>36.756300634489364</v>
      </c>
      <c r="U70" s="69">
        <f t="shared" si="28"/>
        <v>25.182423457552634</v>
      </c>
      <c r="W70" t="str">
        <f t="shared" si="29"/>
        <v>92 Elementary administration and service occupations</v>
      </c>
      <c r="X70" s="173">
        <f t="shared" si="83"/>
        <v>11.095889363776317</v>
      </c>
      <c r="Y70" s="173">
        <f t="shared" si="83"/>
        <v>10.578334452863846</v>
      </c>
      <c r="Z70" s="173">
        <f t="shared" si="83"/>
        <v>9.7970406757166497</v>
      </c>
      <c r="AA70" s="173">
        <f t="shared" si="83"/>
        <v>8.1292918811227395</v>
      </c>
      <c r="AB70" s="173">
        <f t="shared" si="83"/>
        <v>7.3109737040558631</v>
      </c>
      <c r="AD70" s="68">
        <f t="shared" si="31"/>
        <v>-19.778302990053046</v>
      </c>
      <c r="AE70" s="69">
        <f t="shared" si="32"/>
        <v>48.323022505166811</v>
      </c>
      <c r="AF70" s="69">
        <f t="shared" si="33"/>
        <v>28.544719515113766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7.7535411011389721</v>
      </c>
      <c r="I72" s="67">
        <f>IF(D35&gt;0,I35/D35*100,0)</f>
        <v>49.809297396687612</v>
      </c>
      <c r="J72" s="67">
        <f>IF(D35&gt;0,(J35/D35)*100,0)</f>
        <v>57.562838497826554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7.997794071911045</v>
      </c>
      <c r="T72" s="67">
        <f t="shared" ref="T72" si="85">IF(O35&gt;0,T35/O35*100,0)</f>
        <v>41.57869064716909</v>
      </c>
      <c r="U72" s="67">
        <f t="shared" ref="U72" si="86">IF(O35&gt;0,(U35/O35)*100,0)</f>
        <v>49.576484719080128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7.5007598844814201</v>
      </c>
      <c r="AE72" s="67">
        <f t="shared" ref="AE72" si="88">IF(Z35&gt;0,AE35/Z35*100,0)</f>
        <v>58.327280950364134</v>
      </c>
      <c r="AF72" s="67">
        <f t="shared" ref="AF72" si="89">IF(Z35&gt;0,(AF35/Z35)*100,0)</f>
        <v>65.828040834845595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South East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South East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South East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4.0338884960806398</v>
      </c>
      <c r="C82" s="18">
        <f t="shared" ref="B82:E107" si="96">IF(AND(D$6-C$6 &lt;&gt; 0,C8&lt;&gt;0,D8&lt;&gt;0),(EXP(LN(D8/C8)/(D$6-C$6))-1)*100,0)</f>
        <v>2.189334443996982</v>
      </c>
      <c r="D82" s="18">
        <f t="shared" si="96"/>
        <v>-1.6150263835864265</v>
      </c>
      <c r="E82" s="18">
        <f t="shared" si="96"/>
        <v>0.89713669468587387</v>
      </c>
      <c r="F82" s="18">
        <f t="shared" ref="F82:F107" si="97">IF(AND(F$6-D$6 &lt;&gt; 0,D8&lt;&gt;0,F8&lt;&gt;0),(EXP(LN(F8/D8)/(F$6-D$6))-1)*100,0)</f>
        <v>5.2701411918687491E-2</v>
      </c>
      <c r="H82" s="18">
        <f t="shared" ref="H82:H107" si="98">IF($F$6-$D$6 &lt;&gt; 0,(EXP(LN(1+(H45/100))/($F$6-$D$6))-1)*100,0)</f>
        <v>5.2701411918687491E-2</v>
      </c>
      <c r="I82" s="18">
        <f t="shared" ref="I82:I107" si="99">IF(D8&gt;0,((1+(I8/D8))^(1/($F$6-$D$6))-1)*100,0)</f>
        <v>2.6795092990945735</v>
      </c>
      <c r="J82" s="18">
        <f t="shared" ref="J82:J107" si="100">IF($F$6-$D$6 &lt;&gt; 0,(EXP(LN(1+(J45/100))/($F$6-$D$6))-1)*100,0)</f>
        <v>2.7159488428492917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2.9031554273097226</v>
      </c>
      <c r="N82" s="18">
        <f t="shared" si="102"/>
        <v>1.5770559732599887</v>
      </c>
      <c r="O82" s="18">
        <f t="shared" si="102"/>
        <v>-2.5650224531391652</v>
      </c>
      <c r="P82" s="18">
        <f t="shared" si="102"/>
        <v>0.46358761446971819</v>
      </c>
      <c r="Q82" s="18">
        <f t="shared" ref="Q82:Q107" si="103">IF(AND(Q$6-O$6 &lt;&gt; 0,O8&lt;&gt;0,Q8&lt;&gt;0),(EXP(LN(Q8/O8)/(Q$6-O$6))-1)*100,0)</f>
        <v>-0.55626708243174949</v>
      </c>
      <c r="S82" s="18">
        <f t="shared" ref="S82:S107" si="104">IF($F$6-$D$6 &lt;&gt; 0,(EXP(LN(1+(S45/100))/($F$6-$D$6))-1)*100,0)</f>
        <v>-0.55626708243174949</v>
      </c>
      <c r="T82" s="18">
        <f t="shared" ref="T82:T107" si="105">IF(O8&gt;0,((1+(T8/O8))^(1/($F$6-$D$6))-1)*100,0)</f>
        <v>2.343870201296161</v>
      </c>
      <c r="U82" s="18">
        <f t="shared" ref="U82:U107" si="106">IF($F$6-$D$6 &lt;&gt; 0,(EXP(LN(1+(U45/100))/($F$6-$D$6))-1)*100,0)</f>
        <v>1.9463535787977992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6.3483892191953162</v>
      </c>
      <c r="Y82" s="18">
        <f t="shared" si="108"/>
        <v>3.3438230424369886</v>
      </c>
      <c r="Z82" s="18">
        <f t="shared" si="108"/>
        <v>5.4331693099207712E-2</v>
      </c>
      <c r="AA82" s="18">
        <f t="shared" si="108"/>
        <v>1.5670087606331151</v>
      </c>
      <c r="AB82" s="18">
        <f t="shared" ref="AB82:AB107" si="109">IF(AND(AB$6-Z$6 &lt;&gt; 0,Z8&lt;&gt;0,AB8&lt;&gt;0),(EXP(LN(AB8/Z8)/(AB$6-Z$6))-1)*100,0)</f>
        <v>1.060258941776171</v>
      </c>
      <c r="AD82" s="18">
        <f t="shared" ref="AD82:AD107" si="110">IF($F$6-$D$6 &lt;&gt; 0,(EXP(LN(1+(AD45/100))/($F$6-$D$6))-1)*100,0)</f>
        <v>1.060258941776171</v>
      </c>
      <c r="AE82" s="18">
        <f t="shared" ref="AE82:AE107" si="111">IF(Z8&gt;0,((1+(AE8/Z8))^(1/($F$6-$D$6))-1)*100,0)</f>
        <v>3.2636763809505087</v>
      </c>
      <c r="AF82" s="18">
        <f t="shared" ref="AF82:AF107" si="112">IF($F$6-$D$6 &lt;&gt; 0,(EXP(LN(1+(AF45/100))/($F$6-$D$6))-1)*100,0)</f>
        <v>3.9588293592635493</v>
      </c>
    </row>
    <row r="83" spans="1:32" x14ac:dyDescent="0.2">
      <c r="A83" t="str">
        <f t="shared" si="95"/>
        <v>12 Other managers and proprietors</v>
      </c>
      <c r="B83" s="18">
        <f t="shared" si="96"/>
        <v>1.2743126736661559</v>
      </c>
      <c r="C83" s="18">
        <f t="shared" si="96"/>
        <v>3.5764878211375084E-2</v>
      </c>
      <c r="D83" s="18">
        <f t="shared" si="96"/>
        <v>1.0664867803842126</v>
      </c>
      <c r="E83" s="18">
        <f t="shared" si="96"/>
        <v>1.2414869099348858</v>
      </c>
      <c r="F83" s="18">
        <f t="shared" si="97"/>
        <v>1.1831198905470242</v>
      </c>
      <c r="H83" s="18">
        <f t="shared" si="98"/>
        <v>1.1831198905470242</v>
      </c>
      <c r="I83" s="18">
        <f t="shared" si="99"/>
        <v>3.2424153252857524</v>
      </c>
      <c r="J83" s="18">
        <f t="shared" si="100"/>
        <v>4.0226301267179521</v>
      </c>
      <c r="L83" t="str">
        <f t="shared" si="101"/>
        <v>12 Other managers and proprietors</v>
      </c>
      <c r="M83" s="18">
        <f t="shared" si="102"/>
        <v>1.1416211089657624</v>
      </c>
      <c r="N83" s="18">
        <f t="shared" si="102"/>
        <v>-5.1436317364438207</v>
      </c>
      <c r="O83" s="18">
        <f t="shared" si="102"/>
        <v>2.7215145632822901</v>
      </c>
      <c r="P83" s="18">
        <f t="shared" si="102"/>
        <v>1.1970423805576225</v>
      </c>
      <c r="Q83" s="18">
        <f t="shared" si="103"/>
        <v>1.7026692235689422</v>
      </c>
      <c r="S83" s="18">
        <f t="shared" si="104"/>
        <v>1.7026692235689422</v>
      </c>
      <c r="T83" s="18">
        <f t="shared" si="105"/>
        <v>3.1508041390323704</v>
      </c>
      <c r="U83" s="18">
        <f t="shared" si="106"/>
        <v>4.301033862304382</v>
      </c>
      <c r="W83" t="str">
        <f t="shared" si="107"/>
        <v>12 Other managers and proprietors</v>
      </c>
      <c r="X83" s="18">
        <f t="shared" si="108"/>
        <v>1.4575693348306329</v>
      </c>
      <c r="Y83" s="18">
        <f t="shared" si="108"/>
        <v>7.1333348940386676</v>
      </c>
      <c r="Z83" s="18">
        <f t="shared" si="108"/>
        <v>-1.0992837192754012</v>
      </c>
      <c r="AA83" s="18">
        <f t="shared" si="108"/>
        <v>1.3063489190675348</v>
      </c>
      <c r="AB83" s="18">
        <f t="shared" si="109"/>
        <v>0.49803913037145264</v>
      </c>
      <c r="AD83" s="18">
        <f t="shared" si="110"/>
        <v>0.49803913037145264</v>
      </c>
      <c r="AE83" s="18">
        <f t="shared" si="111"/>
        <v>3.3520615890532124</v>
      </c>
      <c r="AF83" s="18">
        <f t="shared" si="112"/>
        <v>3.6702004751016259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2.9015037070473149</v>
      </c>
      <c r="C84" s="18">
        <f t="shared" si="96"/>
        <v>4.452793799996102</v>
      </c>
      <c r="D84" s="18">
        <f t="shared" si="96"/>
        <v>4.4428359197410394</v>
      </c>
      <c r="E84" s="18">
        <f t="shared" si="96"/>
        <v>1.3415910699914324</v>
      </c>
      <c r="F84" s="18">
        <f t="shared" si="97"/>
        <v>2.3649701642774135</v>
      </c>
      <c r="H84" s="18">
        <f t="shared" si="98"/>
        <v>2.3649701642774135</v>
      </c>
      <c r="I84" s="18">
        <f t="shared" si="99"/>
        <v>2.6391481009014894</v>
      </c>
      <c r="J84" s="18">
        <f t="shared" si="100"/>
        <v>4.3646176947454762</v>
      </c>
      <c r="L84" t="str">
        <f t="shared" si="101"/>
        <v>21 Science, research, engineering and technology professionals</v>
      </c>
      <c r="M84" s="18">
        <f t="shared" si="102"/>
        <v>3.0350424427118439</v>
      </c>
      <c r="N84" s="18">
        <f t="shared" si="102"/>
        <v>0.35827785675279777</v>
      </c>
      <c r="O84" s="18">
        <f t="shared" si="102"/>
        <v>3.7612170156478442</v>
      </c>
      <c r="P84" s="18">
        <f t="shared" si="102"/>
        <v>1.1169099345226252</v>
      </c>
      <c r="Q84" s="18">
        <f t="shared" si="103"/>
        <v>1.9907718753026549</v>
      </c>
      <c r="S84" s="18">
        <f t="shared" si="104"/>
        <v>1.9907718753026549</v>
      </c>
      <c r="T84" s="18">
        <f t="shared" si="105"/>
        <v>2.2561663801596632</v>
      </c>
      <c r="U84" s="18">
        <f t="shared" si="106"/>
        <v>3.7676037710692611</v>
      </c>
      <c r="W84" t="str">
        <f t="shared" si="107"/>
        <v>21 Science, research, engineering and technology professionals</v>
      </c>
      <c r="X84" s="18">
        <f t="shared" si="108"/>
        <v>2.4157253816097901</v>
      </c>
      <c r="Y84" s="18">
        <f t="shared" si="108"/>
        <v>19.573944223481664</v>
      </c>
      <c r="Z84" s="18">
        <f t="shared" si="108"/>
        <v>6.4495447924315608</v>
      </c>
      <c r="AA84" s="18">
        <f t="shared" si="108"/>
        <v>1.9325656162435312</v>
      </c>
      <c r="AB84" s="18">
        <f t="shared" si="109"/>
        <v>3.4165168952752012</v>
      </c>
      <c r="AD84" s="18">
        <f t="shared" si="110"/>
        <v>3.4165168952752012</v>
      </c>
      <c r="AE84" s="18">
        <f t="shared" si="111"/>
        <v>3.7133322922222378</v>
      </c>
      <c r="AF84" s="18">
        <f t="shared" si="112"/>
        <v>5.9601931637341066</v>
      </c>
    </row>
    <row r="85" spans="1:32" x14ac:dyDescent="0.2">
      <c r="A85" t="str">
        <f t="shared" si="95"/>
        <v>22 Health professionals</v>
      </c>
      <c r="B85" s="18">
        <f t="shared" si="96"/>
        <v>4.6888973046679938</v>
      </c>
      <c r="C85" s="18">
        <f t="shared" si="96"/>
        <v>-1.5831069789775554</v>
      </c>
      <c r="D85" s="18">
        <f t="shared" si="96"/>
        <v>-0.31522651994247974</v>
      </c>
      <c r="E85" s="18">
        <f t="shared" si="96"/>
        <v>0.57854027707386901</v>
      </c>
      <c r="F85" s="18">
        <f t="shared" si="97"/>
        <v>0.27973115751844801</v>
      </c>
      <c r="H85" s="18">
        <f t="shared" si="98"/>
        <v>0.27973115751844801</v>
      </c>
      <c r="I85" s="18">
        <f t="shared" si="99"/>
        <v>2.9030265071220196</v>
      </c>
      <c r="J85" s="18">
        <f t="shared" si="100"/>
        <v>3.0916902044370032</v>
      </c>
      <c r="L85" t="str">
        <f t="shared" si="101"/>
        <v>22 Health professionals</v>
      </c>
      <c r="M85" s="18">
        <f t="shared" si="102"/>
        <v>4.3527401953081357</v>
      </c>
      <c r="N85" s="18">
        <f t="shared" si="102"/>
        <v>8.6112685964845106</v>
      </c>
      <c r="O85" s="18">
        <f t="shared" si="102"/>
        <v>-0.14103142052629414</v>
      </c>
      <c r="P85" s="18">
        <f t="shared" si="102"/>
        <v>0.63457475779686856</v>
      </c>
      <c r="Q85" s="18">
        <f t="shared" si="103"/>
        <v>0.37537231572046803</v>
      </c>
      <c r="S85" s="18">
        <f t="shared" si="104"/>
        <v>0.37537231572046803</v>
      </c>
      <c r="T85" s="18">
        <f t="shared" si="105"/>
        <v>2.1533945732444382</v>
      </c>
      <c r="U85" s="18">
        <f t="shared" si="106"/>
        <v>2.4339392890213807</v>
      </c>
      <c r="W85" t="str">
        <f t="shared" si="107"/>
        <v>22 Health professionals</v>
      </c>
      <c r="X85" s="18">
        <f t="shared" si="108"/>
        <v>4.7768866914075447</v>
      </c>
      <c r="Y85" s="18">
        <f t="shared" si="108"/>
        <v>-4.224554114857682</v>
      </c>
      <c r="Z85" s="18">
        <f t="shared" si="108"/>
        <v>-0.36664316854674306</v>
      </c>
      <c r="AA85" s="18">
        <f t="shared" si="108"/>
        <v>0.56183388914574639</v>
      </c>
      <c r="AB85" s="18">
        <f t="shared" si="109"/>
        <v>0.25138411686864703</v>
      </c>
      <c r="AD85" s="18">
        <f t="shared" si="110"/>
        <v>0.25138411686864703</v>
      </c>
      <c r="AE85" s="18">
        <f t="shared" si="111"/>
        <v>3.1094835947532262</v>
      </c>
      <c r="AF85" s="18">
        <f t="shared" si="112"/>
        <v>3.2742809161313779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2.307554205592921</v>
      </c>
      <c r="C86" s="18">
        <f t="shared" si="96"/>
        <v>1.952617923237443</v>
      </c>
      <c r="D86" s="18">
        <f t="shared" si="96"/>
        <v>-0.75763774554881147</v>
      </c>
      <c r="E86" s="18">
        <f t="shared" si="96"/>
        <v>0.61857048384386104</v>
      </c>
      <c r="F86" s="18">
        <f t="shared" si="97"/>
        <v>0.15772691812514505</v>
      </c>
      <c r="H86" s="18">
        <f t="shared" si="98"/>
        <v>0.15772691812514505</v>
      </c>
      <c r="I86" s="18">
        <f t="shared" si="99"/>
        <v>2.7771153806879445</v>
      </c>
      <c r="J86" s="18">
        <f t="shared" si="100"/>
        <v>2.8850009136021093</v>
      </c>
      <c r="L86" t="str">
        <f t="shared" si="101"/>
        <v>23 Teaching and other educational professionals</v>
      </c>
      <c r="M86" s="18">
        <f t="shared" si="102"/>
        <v>0.96671742354172974</v>
      </c>
      <c r="N86" s="18">
        <f t="shared" si="102"/>
        <v>6.8626094479277588</v>
      </c>
      <c r="O86" s="18">
        <f t="shared" si="102"/>
        <v>-8.0839094228402075E-2</v>
      </c>
      <c r="P86" s="18">
        <f t="shared" si="102"/>
        <v>0.57834020337219627</v>
      </c>
      <c r="Q86" s="18">
        <f t="shared" si="103"/>
        <v>0.35813199448768707</v>
      </c>
      <c r="S86" s="18">
        <f t="shared" si="104"/>
        <v>0.35813199448768707</v>
      </c>
      <c r="T86" s="18">
        <f t="shared" si="105"/>
        <v>2.4376070325349719</v>
      </c>
      <c r="U86" s="18">
        <f t="shared" si="106"/>
        <v>2.6951629052132109</v>
      </c>
      <c r="W86" t="str">
        <f t="shared" si="107"/>
        <v>23 Teaching and other educational professionals</v>
      </c>
      <c r="X86" s="18">
        <f t="shared" si="108"/>
        <v>2.8979560198627352</v>
      </c>
      <c r="Y86" s="18">
        <f t="shared" si="108"/>
        <v>-0.10916520016978071</v>
      </c>
      <c r="Z86" s="18">
        <f t="shared" si="108"/>
        <v>-1.0677791153796079</v>
      </c>
      <c r="AA86" s="18">
        <f t="shared" si="108"/>
        <v>0.63751228727657594</v>
      </c>
      <c r="AB86" s="18">
        <f t="shared" si="109"/>
        <v>6.5840585769172399E-2</v>
      </c>
      <c r="AD86" s="18">
        <f t="shared" si="110"/>
        <v>6.5840585769172399E-2</v>
      </c>
      <c r="AE86" s="18">
        <f t="shared" si="111"/>
        <v>2.9246618070428942</v>
      </c>
      <c r="AF86" s="18">
        <f t="shared" si="112"/>
        <v>2.9687094433416883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3.9306784559595576</v>
      </c>
      <c r="C87" s="18">
        <f t="shared" si="96"/>
        <v>6.845457898157159</v>
      </c>
      <c r="D87" s="18">
        <f t="shared" si="96"/>
        <v>1.1664418003770827</v>
      </c>
      <c r="E87" s="18">
        <f t="shared" si="96"/>
        <v>1.0737494897154809</v>
      </c>
      <c r="F87" s="18">
        <f t="shared" si="97"/>
        <v>1.1046374863125319</v>
      </c>
      <c r="H87" s="18">
        <f t="shared" si="98"/>
        <v>1.1046374863125319</v>
      </c>
      <c r="I87" s="18">
        <f t="shared" si="99"/>
        <v>2.8143156550980208</v>
      </c>
      <c r="J87" s="18">
        <f t="shared" si="100"/>
        <v>3.5825613602670225</v>
      </c>
      <c r="L87" t="str">
        <f t="shared" si="101"/>
        <v>24 Business, media and public service professionals</v>
      </c>
      <c r="M87" s="18">
        <f t="shared" si="102"/>
        <v>2.6553659431420629</v>
      </c>
      <c r="N87" s="18">
        <f t="shared" si="102"/>
        <v>5.6141459464553067</v>
      </c>
      <c r="O87" s="18">
        <f t="shared" si="102"/>
        <v>1.4242851867199091</v>
      </c>
      <c r="P87" s="18">
        <f t="shared" si="102"/>
        <v>0.91954714543609484</v>
      </c>
      <c r="Q87" s="18">
        <f t="shared" si="103"/>
        <v>1.0875134479661153</v>
      </c>
      <c r="S87" s="18">
        <f t="shared" si="104"/>
        <v>1.0875134479661153</v>
      </c>
      <c r="T87" s="18">
        <f t="shared" si="105"/>
        <v>2.5498958599593724</v>
      </c>
      <c r="U87" s="18">
        <f t="shared" si="106"/>
        <v>3.3321749811702661</v>
      </c>
      <c r="W87" t="str">
        <f t="shared" si="107"/>
        <v>24 Business, media and public service professionals</v>
      </c>
      <c r="X87" s="18">
        <f t="shared" si="108"/>
        <v>5.6609250774458442</v>
      </c>
      <c r="Y87" s="18">
        <f t="shared" si="108"/>
        <v>8.3998487015471746</v>
      </c>
      <c r="Z87" s="18">
        <f t="shared" si="108"/>
        <v>0.84566019787453151</v>
      </c>
      <c r="AA87" s="18">
        <f t="shared" si="108"/>
        <v>1.2659266276803471</v>
      </c>
      <c r="AB87" s="18">
        <f t="shared" si="109"/>
        <v>1.1256435742466264</v>
      </c>
      <c r="AD87" s="18">
        <f t="shared" si="110"/>
        <v>1.1256435742466264</v>
      </c>
      <c r="AE87" s="18">
        <f t="shared" si="111"/>
        <v>3.1270019342724442</v>
      </c>
      <c r="AF87" s="18">
        <f t="shared" si="112"/>
        <v>3.8793392527827653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3.7900982903085634</v>
      </c>
      <c r="C88" s="18">
        <f t="shared" si="96"/>
        <v>8.7811432046392959</v>
      </c>
      <c r="D88" s="18">
        <f t="shared" si="96"/>
        <v>-0.94445614950446899</v>
      </c>
      <c r="E88" s="18">
        <f t="shared" si="96"/>
        <v>0.94057747684477278</v>
      </c>
      <c r="F88" s="18">
        <f t="shared" si="97"/>
        <v>0.30828046353472693</v>
      </c>
      <c r="H88" s="18">
        <f t="shared" si="98"/>
        <v>0.30828046353472693</v>
      </c>
      <c r="I88" s="18">
        <f t="shared" si="99"/>
        <v>2.2899651288867506</v>
      </c>
      <c r="J88" s="18">
        <f t="shared" si="100"/>
        <v>2.5158841674272292</v>
      </c>
      <c r="L88" t="str">
        <f t="shared" si="101"/>
        <v>31 Science, engineering and technology associate professionals</v>
      </c>
      <c r="M88" s="18">
        <f t="shared" si="102"/>
        <v>4.942200220770232</v>
      </c>
      <c r="N88" s="18">
        <f t="shared" si="102"/>
        <v>4.3373981893001234</v>
      </c>
      <c r="O88" s="18">
        <f t="shared" si="102"/>
        <v>-2.1245165435564095</v>
      </c>
      <c r="P88" s="18">
        <f t="shared" si="102"/>
        <v>0.48327451844156766</v>
      </c>
      <c r="Q88" s="18">
        <f t="shared" si="103"/>
        <v>-0.39361935485250354</v>
      </c>
      <c r="S88" s="18">
        <f t="shared" si="104"/>
        <v>-0.39361935485250354</v>
      </c>
      <c r="T88" s="18">
        <f t="shared" si="105"/>
        <v>1.9239357354058573</v>
      </c>
      <c r="U88" s="18">
        <f t="shared" si="106"/>
        <v>1.6245783704561312</v>
      </c>
      <c r="W88" t="str">
        <f t="shared" si="107"/>
        <v>31 Science, engineering and technology associate professionals</v>
      </c>
      <c r="X88" s="18">
        <f t="shared" si="108"/>
        <v>1.0765592892267861</v>
      </c>
      <c r="Y88" s="18">
        <f t="shared" si="108"/>
        <v>20.281226649171579</v>
      </c>
      <c r="Z88" s="18">
        <f t="shared" si="108"/>
        <v>1.5168768529158827</v>
      </c>
      <c r="AA88" s="18">
        <f t="shared" si="108"/>
        <v>1.7488154707208325</v>
      </c>
      <c r="AB88" s="18">
        <f t="shared" si="109"/>
        <v>1.6714437781575109</v>
      </c>
      <c r="AD88" s="18">
        <f t="shared" si="110"/>
        <v>1.6714437781575109</v>
      </c>
      <c r="AE88" s="18">
        <f t="shared" si="111"/>
        <v>3.0505051737653277</v>
      </c>
      <c r="AF88" s="18">
        <f t="shared" si="112"/>
        <v>4.1930739669309824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3.5204069069075361</v>
      </c>
      <c r="C89" s="18">
        <f t="shared" si="96"/>
        <v>1.1322659227992915</v>
      </c>
      <c r="D89" s="18">
        <f t="shared" si="96"/>
        <v>9.2951093442874555</v>
      </c>
      <c r="E89" s="18">
        <f t="shared" si="96"/>
        <v>1.5735128927780728</v>
      </c>
      <c r="F89" s="18">
        <f t="shared" si="97"/>
        <v>4.0847790776576298</v>
      </c>
      <c r="H89" s="18">
        <f t="shared" si="98"/>
        <v>4.0847790776576298</v>
      </c>
      <c r="I89" s="18">
        <f t="shared" si="99"/>
        <v>4.4414648410265212</v>
      </c>
      <c r="J89" s="18">
        <f t="shared" si="100"/>
        <v>6.9562976042459868</v>
      </c>
      <c r="L89" t="str">
        <f t="shared" si="101"/>
        <v>32 Health and social care associate professionals</v>
      </c>
      <c r="M89" s="18">
        <f t="shared" si="102"/>
        <v>0.48652455691244878</v>
      </c>
      <c r="N89" s="18">
        <f t="shared" si="102"/>
        <v>13.609944860924838</v>
      </c>
      <c r="O89" s="18">
        <f t="shared" si="102"/>
        <v>5.9088705120245333</v>
      </c>
      <c r="P89" s="18">
        <f t="shared" si="102"/>
        <v>1.2006019962028436</v>
      </c>
      <c r="Q89" s="18">
        <f>IF(AND(Q$6-O$6 &lt;&gt; 0,O15&lt;&gt;0,Q15&lt;&gt;0),(EXP(LN(Q15/O15)/(Q$6-O$6))-1)*100,0)</f>
        <v>2.7462963709860899</v>
      </c>
      <c r="S89" s="18">
        <f t="shared" si="104"/>
        <v>2.7462963709860899</v>
      </c>
      <c r="T89" s="18">
        <f t="shared" si="105"/>
        <v>3.2899729291529844</v>
      </c>
      <c r="U89" s="18">
        <f t="shared" si="106"/>
        <v>5.1583571416739415</v>
      </c>
      <c r="W89" t="str">
        <f t="shared" si="107"/>
        <v>32 Health and social care associate professionals</v>
      </c>
      <c r="X89" s="18">
        <f t="shared" si="108"/>
        <v>4.2522214536781622</v>
      </c>
      <c r="Y89" s="18">
        <f t="shared" si="108"/>
        <v>-1.6116179141117626</v>
      </c>
      <c r="Z89" s="18">
        <f t="shared" si="108"/>
        <v>10.091608752810831</v>
      </c>
      <c r="AA89" s="18">
        <f t="shared" si="108"/>
        <v>1.6499957530061726</v>
      </c>
      <c r="AB89" s="18">
        <f t="shared" si="109"/>
        <v>4.3893794510326156</v>
      </c>
      <c r="AD89" s="18">
        <f t="shared" si="110"/>
        <v>4.3893794510326156</v>
      </c>
      <c r="AE89" s="18">
        <f t="shared" si="111"/>
        <v>4.7075365723463491</v>
      </c>
      <c r="AF89" s="18">
        <f t="shared" si="112"/>
        <v>7.3524048598788916</v>
      </c>
    </row>
    <row r="90" spans="1:32" x14ac:dyDescent="0.2">
      <c r="A90" t="str">
        <f t="shared" si="95"/>
        <v>33 Protective service occupations</v>
      </c>
      <c r="B90" s="18">
        <f t="shared" si="96"/>
        <v>-0.77436472170142601</v>
      </c>
      <c r="C90" s="18">
        <f t="shared" si="96"/>
        <v>5.8059750653681519</v>
      </c>
      <c r="D90" s="18">
        <f t="shared" si="96"/>
        <v>-2.4314619157016271</v>
      </c>
      <c r="E90" s="18">
        <f t="shared" si="96"/>
        <v>0.8002776443088333</v>
      </c>
      <c r="F90" s="18">
        <f t="shared" si="97"/>
        <v>-0.28869088824322597</v>
      </c>
      <c r="H90" s="18">
        <f t="shared" si="98"/>
        <v>-0.28869088824322597</v>
      </c>
      <c r="I90" s="18">
        <f t="shared" si="99"/>
        <v>1.8438776856445349</v>
      </c>
      <c r="J90" s="18">
        <f t="shared" si="100"/>
        <v>1.6214357153178094</v>
      </c>
      <c r="L90" t="str">
        <f t="shared" si="101"/>
        <v>33 Protective service occupations</v>
      </c>
      <c r="M90" s="18">
        <f t="shared" si="102"/>
        <v>-1.7328594102189454</v>
      </c>
      <c r="N90" s="18">
        <f t="shared" si="102"/>
        <v>4.1405936248611441</v>
      </c>
      <c r="O90" s="18">
        <f t="shared" si="102"/>
        <v>-2.7386933149811554</v>
      </c>
      <c r="P90" s="18">
        <f t="shared" si="102"/>
        <v>-1.7054205137578826E-2</v>
      </c>
      <c r="Q90" s="18">
        <f t="shared" si="103"/>
        <v>-0.93262579294973724</v>
      </c>
      <c r="S90" s="18">
        <f t="shared" si="104"/>
        <v>-0.93262579294973724</v>
      </c>
      <c r="T90" s="18">
        <f t="shared" si="105"/>
        <v>1.4708998955828445</v>
      </c>
      <c r="U90" s="18">
        <f t="shared" si="106"/>
        <v>0.72078029537678834</v>
      </c>
      <c r="W90" t="str">
        <f t="shared" si="107"/>
        <v>33 Protective service occupations</v>
      </c>
      <c r="X90" s="18">
        <f t="shared" si="108"/>
        <v>2.235680666303419</v>
      </c>
      <c r="Y90" s="18">
        <f t="shared" si="108"/>
        <v>10.545430298391389</v>
      </c>
      <c r="Z90" s="18">
        <f t="shared" si="108"/>
        <v>-1.6263483157904157</v>
      </c>
      <c r="AA90" s="18">
        <f t="shared" si="108"/>
        <v>2.6381289489204818</v>
      </c>
      <c r="AB90" s="18">
        <f t="shared" si="109"/>
        <v>1.1964820782955465</v>
      </c>
      <c r="AD90" s="18">
        <f t="shared" si="110"/>
        <v>1.1964820782955465</v>
      </c>
      <c r="AE90" s="18">
        <f t="shared" si="111"/>
        <v>2.7587614313856701</v>
      </c>
      <c r="AF90" s="18">
        <f t="shared" si="112"/>
        <v>3.5985338111518272</v>
      </c>
    </row>
    <row r="91" spans="1:32" x14ac:dyDescent="0.2">
      <c r="A91" t="str">
        <f t="shared" si="95"/>
        <v>34 Culture, media and sports occupations</v>
      </c>
      <c r="B91" s="18">
        <f t="shared" si="96"/>
        <v>-1.1823889295053291</v>
      </c>
      <c r="C91" s="18">
        <f t="shared" si="96"/>
        <v>7.9969975847498764</v>
      </c>
      <c r="D91" s="18">
        <f t="shared" si="96"/>
        <v>-2.170878495437556</v>
      </c>
      <c r="E91" s="18">
        <f t="shared" si="96"/>
        <v>0.73303544145477684</v>
      </c>
      <c r="F91" s="18">
        <f t="shared" si="97"/>
        <v>-0.2443892648007373</v>
      </c>
      <c r="H91" s="18">
        <f t="shared" si="98"/>
        <v>-0.2443892648007373</v>
      </c>
      <c r="I91" s="18">
        <f t="shared" si="99"/>
        <v>2.4256185367894645</v>
      </c>
      <c r="J91" s="18">
        <f t="shared" si="100"/>
        <v>2.2517987714342658</v>
      </c>
      <c r="L91" t="str">
        <f t="shared" si="101"/>
        <v>34 Culture, media and sports occupations</v>
      </c>
      <c r="M91" s="18">
        <f t="shared" si="102"/>
        <v>-2.4598731174151345</v>
      </c>
      <c r="N91" s="18">
        <f t="shared" si="102"/>
        <v>3.4857043947095878</v>
      </c>
      <c r="O91" s="18">
        <f t="shared" si="102"/>
        <v>-2.4075076936665885</v>
      </c>
      <c r="P91" s="18">
        <f t="shared" si="102"/>
        <v>0.96731528155846735</v>
      </c>
      <c r="Q91" s="18">
        <f t="shared" si="103"/>
        <v>-0.17039745195845946</v>
      </c>
      <c r="S91" s="18">
        <f t="shared" si="104"/>
        <v>-0.17039745195845946</v>
      </c>
      <c r="T91" s="18">
        <f t="shared" si="105"/>
        <v>2.1145690791716243</v>
      </c>
      <c r="U91" s="18">
        <f t="shared" si="106"/>
        <v>1.9878532367201718</v>
      </c>
      <c r="W91" t="str">
        <f t="shared" si="107"/>
        <v>34 Culture, media and sports occupations</v>
      </c>
      <c r="X91" s="18">
        <f t="shared" si="108"/>
        <v>0.23212075371084051</v>
      </c>
      <c r="Y91" s="18">
        <f t="shared" si="108"/>
        <v>12.663605464186656</v>
      </c>
      <c r="Z91" s="18">
        <f>IF(AND(AA$6-Z$6 &lt;&gt; 0,Z17&lt;&gt;0,AA17&lt;&gt;0),(EXP(LN(AA17/Z17)/(AA$6-Z$6))-1)*100,0)</f>
        <v>-1.9481443557749945</v>
      </c>
      <c r="AA91" s="18">
        <f t="shared" si="108"/>
        <v>0.51112081816186983</v>
      </c>
      <c r="AB91" s="18">
        <f t="shared" si="109"/>
        <v>-0.31541244128154844</v>
      </c>
      <c r="AD91" s="18">
        <f t="shared" si="110"/>
        <v>-0.31541244128154844</v>
      </c>
      <c r="AE91" s="18">
        <f t="shared" si="111"/>
        <v>2.7093945395031627</v>
      </c>
      <c r="AF91" s="18">
        <f t="shared" si="112"/>
        <v>2.4940490427246109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1.5615232558007008</v>
      </c>
      <c r="C92" s="18">
        <f t="shared" si="96"/>
        <v>2.763094949117062</v>
      </c>
      <c r="D92" s="18">
        <f t="shared" si="96"/>
        <v>0.57470969513360171</v>
      </c>
      <c r="E92" s="18">
        <f t="shared" si="96"/>
        <v>0.61674819743233744</v>
      </c>
      <c r="F92" s="18">
        <f t="shared" si="97"/>
        <v>0.60273341132064395</v>
      </c>
      <c r="H92" s="18">
        <f t="shared" si="98"/>
        <v>0.60273341132064395</v>
      </c>
      <c r="I92" s="18">
        <f t="shared" si="99"/>
        <v>2.6359099852269585</v>
      </c>
      <c r="J92" s="18">
        <f t="shared" si="100"/>
        <v>3.0602722234427615</v>
      </c>
      <c r="L92" t="str">
        <f t="shared" si="101"/>
        <v>35 Business and public service associate professionals</v>
      </c>
      <c r="M92" s="18">
        <f t="shared" si="102"/>
        <v>0.96671759458069051</v>
      </c>
      <c r="N92" s="18">
        <f t="shared" si="102"/>
        <v>4.0226836071190819</v>
      </c>
      <c r="O92" s="18">
        <f t="shared" si="102"/>
        <v>0.43056199405413498</v>
      </c>
      <c r="P92" s="18">
        <f t="shared" si="102"/>
        <v>0.36473433203043637</v>
      </c>
      <c r="Q92" s="18">
        <f t="shared" si="103"/>
        <v>0.38667209052609675</v>
      </c>
      <c r="S92" s="18">
        <f t="shared" si="104"/>
        <v>0.38667209052609675</v>
      </c>
      <c r="T92" s="18">
        <f t="shared" si="105"/>
        <v>2.2398387355279326</v>
      </c>
      <c r="U92" s="18">
        <f t="shared" si="106"/>
        <v>2.5255569827832058</v>
      </c>
      <c r="W92" t="str">
        <f t="shared" si="107"/>
        <v>35 Business and public service associate professionals</v>
      </c>
      <c r="X92" s="18">
        <f t="shared" si="108"/>
        <v>2.2176913537036658</v>
      </c>
      <c r="Y92" s="18">
        <f t="shared" si="108"/>
        <v>1.415680884102577</v>
      </c>
      <c r="Z92" s="18">
        <f t="shared" si="108"/>
        <v>0.73192699530368888</v>
      </c>
      <c r="AA92" s="18">
        <f t="shared" si="108"/>
        <v>0.88291146866583681</v>
      </c>
      <c r="AB92" s="18">
        <f t="shared" si="109"/>
        <v>0.83255818242446988</v>
      </c>
      <c r="AD92" s="18">
        <f t="shared" si="110"/>
        <v>0.83255818242446988</v>
      </c>
      <c r="AE92" s="18">
        <f t="shared" si="111"/>
        <v>3.0472036085013254</v>
      </c>
      <c r="AF92" s="18">
        <f t="shared" si="112"/>
        <v>3.6054781996535779</v>
      </c>
    </row>
    <row r="93" spans="1:32" x14ac:dyDescent="0.2">
      <c r="A93" t="str">
        <f t="shared" si="95"/>
        <v>41 Administrative occupations</v>
      </c>
      <c r="B93" s="18">
        <f t="shared" si="96"/>
        <v>-0.52405180591948985</v>
      </c>
      <c r="C93" s="18">
        <f t="shared" si="96"/>
        <v>2.869056651384061</v>
      </c>
      <c r="D93" s="18">
        <f t="shared" si="96"/>
        <v>0.60275713438229239</v>
      </c>
      <c r="E93" s="18">
        <f t="shared" si="96"/>
        <v>-0.40362106323521552</v>
      </c>
      <c r="F93" s="18">
        <f t="shared" si="97"/>
        <v>-6.92852541965161E-2</v>
      </c>
      <c r="H93" s="18">
        <f t="shared" si="98"/>
        <v>-6.92852541965161E-2</v>
      </c>
      <c r="I93" s="18">
        <f t="shared" si="99"/>
        <v>2.7860358760688264</v>
      </c>
      <c r="J93" s="18">
        <f t="shared" si="100"/>
        <v>2.7389544014339018</v>
      </c>
      <c r="L93" t="str">
        <f t="shared" si="101"/>
        <v>41 Administrative occupations</v>
      </c>
      <c r="M93" s="18">
        <f t="shared" si="102"/>
        <v>-1.8281461443937164</v>
      </c>
      <c r="N93" s="18">
        <f t="shared" si="102"/>
        <v>16.574504874106456</v>
      </c>
      <c r="O93" s="18">
        <f t="shared" si="102"/>
        <v>0.99071483736734578</v>
      </c>
      <c r="P93" s="18">
        <f t="shared" si="102"/>
        <v>0.82667555530473447</v>
      </c>
      <c r="Q93" s="18">
        <f t="shared" si="103"/>
        <v>0.88132568914283116</v>
      </c>
      <c r="S93" s="18">
        <f t="shared" si="104"/>
        <v>0.88132568914283116</v>
      </c>
      <c r="T93" s="18">
        <f t="shared" si="105"/>
        <v>2.246556550922163</v>
      </c>
      <c r="U93" s="18">
        <f t="shared" si="106"/>
        <v>2.9033232714995583</v>
      </c>
      <c r="W93" t="str">
        <f t="shared" si="107"/>
        <v>41 Administrative occupations</v>
      </c>
      <c r="X93" s="18">
        <f t="shared" si="108"/>
        <v>-9.889160477525305E-2</v>
      </c>
      <c r="Y93" s="18">
        <f t="shared" si="108"/>
        <v>-1.4079135186375047</v>
      </c>
      <c r="Z93" s="18">
        <f t="shared" si="108"/>
        <v>0.45808412233023788</v>
      </c>
      <c r="AA93" s="18">
        <f t="shared" si="108"/>
        <v>-0.90785720473988141</v>
      </c>
      <c r="AB93" s="18">
        <f t="shared" si="109"/>
        <v>-0.45461965294865125</v>
      </c>
      <c r="AD93" s="18">
        <f t="shared" si="110"/>
        <v>-0.45461965294865125</v>
      </c>
      <c r="AE93" s="18">
        <f t="shared" si="111"/>
        <v>2.9754803131697205</v>
      </c>
      <c r="AF93" s="18">
        <f t="shared" si="112"/>
        <v>2.6773636062104034</v>
      </c>
    </row>
    <row r="94" spans="1:32" x14ac:dyDescent="0.2">
      <c r="A94" t="str">
        <f t="shared" si="95"/>
        <v>42 Secretarial and related occupations</v>
      </c>
      <c r="B94" s="18">
        <f t="shared" si="96"/>
        <v>-2.300767393051717</v>
      </c>
      <c r="C94" s="18">
        <f t="shared" si="96"/>
        <v>-1.9236540440368377</v>
      </c>
      <c r="D94" s="18">
        <f t="shared" si="96"/>
        <v>-1.7025550637248754</v>
      </c>
      <c r="E94" s="18">
        <f t="shared" si="96"/>
        <v>-2.5791300100763803</v>
      </c>
      <c r="F94" s="18">
        <f t="shared" si="97"/>
        <v>-2.2878103687662632</v>
      </c>
      <c r="H94" s="18">
        <f t="shared" si="98"/>
        <v>-2.2878103687662632</v>
      </c>
      <c r="I94" s="18">
        <f t="shared" si="99"/>
        <v>2.5313402502912474</v>
      </c>
      <c r="J94" s="18">
        <f t="shared" si="100"/>
        <v>1.0039400251870223</v>
      </c>
      <c r="L94" t="str">
        <f t="shared" si="101"/>
        <v>42 Secretarial and related occupations</v>
      </c>
      <c r="M94" s="18">
        <f t="shared" si="102"/>
        <v>-5.15958188113167</v>
      </c>
      <c r="N94" s="18">
        <f t="shared" si="102"/>
        <v>-7.0912311107983461</v>
      </c>
      <c r="O94" s="18">
        <f t="shared" si="102"/>
        <v>-0.63136359379137863</v>
      </c>
      <c r="P94" s="18">
        <f t="shared" si="102"/>
        <v>1.1457720405908089</v>
      </c>
      <c r="Q94" s="18">
        <f t="shared" si="103"/>
        <v>0.54988985662347556</v>
      </c>
      <c r="S94" s="18">
        <f t="shared" si="104"/>
        <v>0.54988985662347556</v>
      </c>
      <c r="T94" s="18">
        <f t="shared" si="105"/>
        <v>1.873394069640244</v>
      </c>
      <c r="U94" s="18">
        <f t="shared" si="106"/>
        <v>2.3013533789490115</v>
      </c>
      <c r="W94" t="str">
        <f t="shared" si="107"/>
        <v>42 Secretarial and related occupations</v>
      </c>
      <c r="X94" s="18">
        <f t="shared" si="108"/>
        <v>-2.1659790966343628</v>
      </c>
      <c r="Y94" s="18">
        <f t="shared" si="108"/>
        <v>-1.6983478078196668</v>
      </c>
      <c r="Z94" s="18">
        <f t="shared" si="108"/>
        <v>-1.7477108568146327</v>
      </c>
      <c r="AA94" s="18">
        <f t="shared" si="108"/>
        <v>-2.7742905793286865</v>
      </c>
      <c r="AB94" s="18">
        <f t="shared" si="109"/>
        <v>-2.4332946980271219</v>
      </c>
      <c r="AD94" s="18">
        <f t="shared" si="110"/>
        <v>-2.4332946980271219</v>
      </c>
      <c r="AE94" s="18">
        <f t="shared" si="111"/>
        <v>2.5572224928283482</v>
      </c>
      <c r="AF94" s="18">
        <f t="shared" si="112"/>
        <v>0.94515176066711781</v>
      </c>
    </row>
    <row r="95" spans="1:32" x14ac:dyDescent="0.2">
      <c r="A95" t="str">
        <f t="shared" si="95"/>
        <v>51 Skilled agricultural and related trades</v>
      </c>
      <c r="B95" s="18">
        <f t="shared" si="96"/>
        <v>4.3570979248106267</v>
      </c>
      <c r="C95" s="18">
        <f t="shared" si="96"/>
        <v>-28.176874111970886</v>
      </c>
      <c r="D95" s="18">
        <f t="shared" si="96"/>
        <v>0.37957038197051762</v>
      </c>
      <c r="E95" s="18">
        <f t="shared" si="96"/>
        <v>1.4304059555280357</v>
      </c>
      <c r="F95" s="18">
        <f t="shared" si="97"/>
        <v>1.0789107726734581</v>
      </c>
      <c r="H95" s="18">
        <f t="shared" si="98"/>
        <v>1.0789107726734581</v>
      </c>
      <c r="I95" s="18">
        <f t="shared" si="99"/>
        <v>3.1657134817243859</v>
      </c>
      <c r="J95" s="18">
        <f t="shared" si="100"/>
        <v>3.8824174403954137</v>
      </c>
      <c r="L95" t="str">
        <f t="shared" si="101"/>
        <v>51 Skilled agricultural and related trades</v>
      </c>
      <c r="M95" s="18">
        <f t="shared" si="102"/>
        <v>7.6773423775836402</v>
      </c>
      <c r="N95" s="18">
        <f t="shared" si="102"/>
        <v>-36.824738184761564</v>
      </c>
      <c r="O95" s="18">
        <f t="shared" si="102"/>
        <v>-0.10052796402159059</v>
      </c>
      <c r="P95" s="18">
        <f t="shared" si="102"/>
        <v>1.2192806610616502</v>
      </c>
      <c r="Q95" s="18">
        <f t="shared" si="103"/>
        <v>0.77741835529472336</v>
      </c>
      <c r="S95" s="18">
        <f t="shared" si="104"/>
        <v>0.77741835529472336</v>
      </c>
      <c r="T95" s="18">
        <f t="shared" si="105"/>
        <v>2.8788099982459014</v>
      </c>
      <c r="U95" s="18">
        <f t="shared" si="106"/>
        <v>3.411020272900922</v>
      </c>
      <c r="W95" t="str">
        <f t="shared" si="107"/>
        <v>51 Skilled agricultural and related trades</v>
      </c>
      <c r="X95" s="18">
        <f t="shared" si="108"/>
        <v>-8.378667757996606</v>
      </c>
      <c r="Y95" s="18">
        <f t="shared" si="108"/>
        <v>21.988504620175895</v>
      </c>
      <c r="Z95" s="18">
        <f t="shared" si="108"/>
        <v>1.7691255490714486</v>
      </c>
      <c r="AA95" s="18">
        <f t="shared" si="108"/>
        <v>1.9890645764084836</v>
      </c>
      <c r="AB95" s="18">
        <f t="shared" si="109"/>
        <v>1.9156988043269596</v>
      </c>
      <c r="AD95" s="18">
        <f t="shared" si="110"/>
        <v>1.9156988043269596</v>
      </c>
      <c r="AE95" s="18">
        <f t="shared" si="111"/>
        <v>3.9660791413375751</v>
      </c>
      <c r="AF95" s="18">
        <f t="shared" si="112"/>
        <v>5.1417679658552151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0.5914628305166536</v>
      </c>
      <c r="C96" s="18">
        <f t="shared" si="96"/>
        <v>-11.021882730518929</v>
      </c>
      <c r="D96" s="18">
        <f t="shared" si="96"/>
        <v>0.7360019370266091</v>
      </c>
      <c r="E96" s="18">
        <f t="shared" si="96"/>
        <v>-1.8243641675630418E-2</v>
      </c>
      <c r="F96" s="18">
        <f t="shared" si="97"/>
        <v>0.23254197625131034</v>
      </c>
      <c r="H96" s="18">
        <f t="shared" si="98"/>
        <v>0.23254197625131034</v>
      </c>
      <c r="I96" s="18">
        <f t="shared" si="99"/>
        <v>2.2319665240840614</v>
      </c>
      <c r="J96" s="18">
        <f t="shared" si="100"/>
        <v>2.403466255897202</v>
      </c>
      <c r="L96" t="str">
        <f t="shared" si="101"/>
        <v>52 Skilled metal, electrical and electronic trades</v>
      </c>
      <c r="M96" s="18">
        <f t="shared" si="102"/>
        <v>0.21040901085118691</v>
      </c>
      <c r="N96" s="18">
        <f t="shared" si="102"/>
        <v>-10.390168330754657</v>
      </c>
      <c r="O96" s="18">
        <f t="shared" si="102"/>
        <v>0.23835559463725176</v>
      </c>
      <c r="P96" s="18">
        <f t="shared" si="102"/>
        <v>-0.23016682186108861</v>
      </c>
      <c r="Q96" s="18">
        <f t="shared" si="103"/>
        <v>-7.4236513525016701E-2</v>
      </c>
      <c r="S96" s="18">
        <f t="shared" si="104"/>
        <v>-7.4236513525016701E-2</v>
      </c>
      <c r="T96" s="18">
        <f t="shared" si="105"/>
        <v>2.1237666276335165</v>
      </c>
      <c r="U96" s="18">
        <f t="shared" si="106"/>
        <v>2.0685296176262247</v>
      </c>
      <c r="W96" t="str">
        <f t="shared" si="107"/>
        <v>52 Skilled metal, electrical and electronic trades</v>
      </c>
      <c r="X96" s="18">
        <f t="shared" si="108"/>
        <v>14.741688130694786</v>
      </c>
      <c r="Y96" s="18">
        <f t="shared" si="108"/>
        <v>-27.924867664544372</v>
      </c>
      <c r="Z96" s="18">
        <f t="shared" si="108"/>
        <v>13.473525161651478</v>
      </c>
      <c r="AA96" s="18">
        <f t="shared" si="108"/>
        <v>3.2221248071271136</v>
      </c>
      <c r="AB96" s="18">
        <f t="shared" si="109"/>
        <v>6.5319914132639267</v>
      </c>
      <c r="AD96" s="18">
        <f t="shared" si="110"/>
        <v>6.5319914132639267</v>
      </c>
      <c r="AE96" s="18">
        <f t="shared" si="111"/>
        <v>5.1453952364898692</v>
      </c>
      <c r="AF96" s="18">
        <f t="shared" si="112"/>
        <v>9.1256645331255761</v>
      </c>
    </row>
    <row r="97" spans="1:32" x14ac:dyDescent="0.2">
      <c r="A97" t="str">
        <f t="shared" si="95"/>
        <v>53 Skilled construction and building trades</v>
      </c>
      <c r="B97" s="18">
        <f t="shared" si="96"/>
        <v>-1.4924606865118317</v>
      </c>
      <c r="C97" s="18">
        <f t="shared" si="96"/>
        <v>-4.5861139667826674</v>
      </c>
      <c r="D97" s="18">
        <f t="shared" si="96"/>
        <v>0.93760696190241521</v>
      </c>
      <c r="E97" s="18">
        <f t="shared" si="96"/>
        <v>-0.65526729503099235</v>
      </c>
      <c r="F97" s="18">
        <f t="shared" si="97"/>
        <v>-0.12712195841827478</v>
      </c>
      <c r="H97" s="18">
        <f t="shared" si="98"/>
        <v>-0.12712195841827478</v>
      </c>
      <c r="I97" s="18">
        <f t="shared" si="99"/>
        <v>2.3912708605598132</v>
      </c>
      <c r="J97" s="18">
        <f t="shared" si="100"/>
        <v>2.3001996779235867</v>
      </c>
      <c r="L97" t="str">
        <f t="shared" si="101"/>
        <v>53 Skilled construction and building trades</v>
      </c>
      <c r="M97" s="18">
        <f t="shared" si="102"/>
        <v>-1.587743774923922</v>
      </c>
      <c r="N97" s="18">
        <f t="shared" si="102"/>
        <v>-4.6043088653919595</v>
      </c>
      <c r="O97" s="18">
        <f t="shared" si="102"/>
        <v>1.0781040431096178</v>
      </c>
      <c r="P97" s="18">
        <f t="shared" si="102"/>
        <v>-0.69648263199553195</v>
      </c>
      <c r="Q97" s="18">
        <f t="shared" si="103"/>
        <v>-0.10844277504743483</v>
      </c>
      <c r="S97" s="18">
        <f t="shared" si="104"/>
        <v>-0.10844277504743483</v>
      </c>
      <c r="T97" s="18">
        <f t="shared" si="105"/>
        <v>2.3942192108342697</v>
      </c>
      <c r="U97" s="18">
        <f t="shared" si="106"/>
        <v>2.3165308735815238</v>
      </c>
      <c r="W97" t="str">
        <f t="shared" si="107"/>
        <v>53 Skilled construction and building trades</v>
      </c>
      <c r="X97" s="18">
        <f t="shared" si="108"/>
        <v>4.1184827890440756</v>
      </c>
      <c r="Y97" s="18">
        <f t="shared" si="108"/>
        <v>-3.6537071217048633</v>
      </c>
      <c r="Z97" s="18">
        <f t="shared" si="108"/>
        <v>-7.5122523565147148</v>
      </c>
      <c r="AA97" s="18">
        <f t="shared" si="108"/>
        <v>2.2000044490611659</v>
      </c>
      <c r="AB97" s="18">
        <f t="shared" si="109"/>
        <v>-1.1457502946992215</v>
      </c>
      <c r="AD97" s="18">
        <f t="shared" si="110"/>
        <v>-1.1457502946992215</v>
      </c>
      <c r="AE97" s="18">
        <f t="shared" si="111"/>
        <v>2.2400891238832932</v>
      </c>
      <c r="AF97" s="18">
        <f t="shared" si="112"/>
        <v>1.419484433142304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-2.6281210952945666</v>
      </c>
      <c r="C98" s="18">
        <f t="shared" si="96"/>
        <v>-6.0032790528133484</v>
      </c>
      <c r="D98" s="18">
        <f t="shared" si="96"/>
        <v>1.8181351869184681</v>
      </c>
      <c r="E98" s="18">
        <f t="shared" si="96"/>
        <v>0.54183963235889809</v>
      </c>
      <c r="F98" s="18">
        <f t="shared" si="97"/>
        <v>0.96548390421729025</v>
      </c>
      <c r="H98" s="18">
        <f t="shared" si="98"/>
        <v>0.96548390421729025</v>
      </c>
      <c r="I98" s="18">
        <f t="shared" si="99"/>
        <v>2.6272656925830473</v>
      </c>
      <c r="J98" s="18">
        <f t="shared" si="100"/>
        <v>3.3131054992359799</v>
      </c>
      <c r="L98" t="str">
        <f t="shared" si="101"/>
        <v>54 Textiles, printing and other skilled trades</v>
      </c>
      <c r="M98" s="18">
        <f t="shared" si="102"/>
        <v>-2.4880962400639306</v>
      </c>
      <c r="N98" s="18">
        <f t="shared" si="102"/>
        <v>-13.967906912599581</v>
      </c>
      <c r="O98" s="18">
        <f t="shared" si="102"/>
        <v>1.9285301048238335</v>
      </c>
      <c r="P98" s="18">
        <f t="shared" si="102"/>
        <v>0.40942592630259789</v>
      </c>
      <c r="Q98" s="18">
        <f t="shared" si="103"/>
        <v>0.91326160422076086</v>
      </c>
      <c r="S98" s="18">
        <f t="shared" si="104"/>
        <v>0.91326160422076086</v>
      </c>
      <c r="T98" s="18">
        <f t="shared" si="105"/>
        <v>2.0602849973244686</v>
      </c>
      <c r="U98" s="18">
        <f t="shared" si="106"/>
        <v>2.7579919228731153</v>
      </c>
      <c r="W98" t="str">
        <f t="shared" si="107"/>
        <v>54 Textiles, printing and other skilled trades</v>
      </c>
      <c r="X98" s="18">
        <f t="shared" si="108"/>
        <v>-2.8647037086153238</v>
      </c>
      <c r="Y98" s="18">
        <f t="shared" si="108"/>
        <v>7.5844113290330029</v>
      </c>
      <c r="Z98" s="18">
        <f t="shared" si="108"/>
        <v>1.6667534317194699</v>
      </c>
      <c r="AA98" s="18">
        <f t="shared" si="108"/>
        <v>0.72227675496945309</v>
      </c>
      <c r="AB98" s="18">
        <f t="shared" si="109"/>
        <v>1.0361233645951318</v>
      </c>
      <c r="AD98" s="18">
        <f t="shared" si="110"/>
        <v>1.0361233645951318</v>
      </c>
      <c r="AE98" s="18">
        <f t="shared" si="111"/>
        <v>3.3362247767647846</v>
      </c>
      <c r="AF98" s="18">
        <f t="shared" si="112"/>
        <v>4.0088127346838975</v>
      </c>
    </row>
    <row r="99" spans="1:32" x14ac:dyDescent="0.2">
      <c r="A99" t="str">
        <f t="shared" si="95"/>
        <v>61 Caring personal service occupations</v>
      </c>
      <c r="B99" s="18">
        <f t="shared" si="96"/>
        <v>1.1656123594508294</v>
      </c>
      <c r="C99" s="18">
        <f t="shared" si="96"/>
        <v>-4.7114182098551893</v>
      </c>
      <c r="D99" s="18">
        <f t="shared" si="96"/>
        <v>0.9607817305723465</v>
      </c>
      <c r="E99" s="18">
        <f t="shared" si="96"/>
        <v>0.83368133785679532</v>
      </c>
      <c r="F99" s="18">
        <f t="shared" si="97"/>
        <v>0.87603034683250147</v>
      </c>
      <c r="H99" s="18">
        <f t="shared" si="98"/>
        <v>0.87603034683250147</v>
      </c>
      <c r="I99" s="18">
        <f t="shared" si="99"/>
        <v>3.1399771917878239</v>
      </c>
      <c r="J99" s="18">
        <f t="shared" si="100"/>
        <v>3.7209564998840428</v>
      </c>
      <c r="L99" t="str">
        <f t="shared" si="101"/>
        <v>61 Caring personal service occupations</v>
      </c>
      <c r="M99" s="18">
        <f t="shared" si="102"/>
        <v>-0.13487510201997122</v>
      </c>
      <c r="N99" s="18">
        <f t="shared" si="102"/>
        <v>-0.7956384096434066</v>
      </c>
      <c r="O99" s="18">
        <f t="shared" si="102"/>
        <v>3.8392361983725198</v>
      </c>
      <c r="P99" s="18">
        <f t="shared" si="102"/>
        <v>1.6993413381437117</v>
      </c>
      <c r="Q99" s="18">
        <f t="shared" si="103"/>
        <v>2.4076943718428057</v>
      </c>
      <c r="S99" s="18">
        <f t="shared" si="104"/>
        <v>2.4076943718428057</v>
      </c>
      <c r="T99" s="18">
        <f t="shared" si="105"/>
        <v>2.9847788531487174</v>
      </c>
      <c r="U99" s="18">
        <f t="shared" si="106"/>
        <v>4.6711472621307371</v>
      </c>
      <c r="W99" t="str">
        <f t="shared" si="107"/>
        <v>61 Caring personal service occupations</v>
      </c>
      <c r="X99" s="18">
        <f t="shared" si="108"/>
        <v>1.4648884172249632</v>
      </c>
      <c r="Y99" s="18">
        <f t="shared" si="108"/>
        <v>-5.5773549499528947</v>
      </c>
      <c r="Z99" s="18">
        <f t="shared" si="108"/>
        <v>0.2426220366380738</v>
      </c>
      <c r="AA99" s="18">
        <f t="shared" si="108"/>
        <v>0.58148704188751843</v>
      </c>
      <c r="AB99" s="18">
        <f t="shared" si="109"/>
        <v>0.46840495147288941</v>
      </c>
      <c r="AD99" s="18">
        <f t="shared" si="110"/>
        <v>0.46840495147288941</v>
      </c>
      <c r="AE99" s="18">
        <f t="shared" si="111"/>
        <v>3.1755723856920604</v>
      </c>
      <c r="AF99" s="18">
        <f t="shared" si="112"/>
        <v>3.48162776277543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1.5305196569726176</v>
      </c>
      <c r="C100" s="18">
        <f t="shared" si="96"/>
        <v>-5.4121888934315132</v>
      </c>
      <c r="D100" s="18">
        <f t="shared" si="96"/>
        <v>-1.1631942815116703</v>
      </c>
      <c r="E100" s="18">
        <f t="shared" si="96"/>
        <v>0.15521446487964941</v>
      </c>
      <c r="F100" s="18">
        <f t="shared" si="97"/>
        <v>-0.28619768652554667</v>
      </c>
      <c r="H100" s="18">
        <f t="shared" si="98"/>
        <v>-0.28619768652554667</v>
      </c>
      <c r="I100" s="18">
        <f t="shared" si="99"/>
        <v>2.6567338334717583</v>
      </c>
      <c r="J100" s="18">
        <f t="shared" si="100"/>
        <v>2.4597703756208178</v>
      </c>
      <c r="L100" t="str">
        <f t="shared" si="101"/>
        <v>62 Leisure, travel and related personal service occupations</v>
      </c>
      <c r="M100" s="18">
        <f t="shared" si="102"/>
        <v>3.2275496822421701</v>
      </c>
      <c r="N100" s="18">
        <f t="shared" si="102"/>
        <v>-7.2819357626958459</v>
      </c>
      <c r="O100" s="18">
        <f t="shared" si="102"/>
        <v>-0.16741791766644587</v>
      </c>
      <c r="P100" s="18">
        <f t="shared" si="102"/>
        <v>1.0730266710036185</v>
      </c>
      <c r="Q100" s="18">
        <f t="shared" si="103"/>
        <v>0.65784199381473396</v>
      </c>
      <c r="S100" s="18">
        <f t="shared" si="104"/>
        <v>0.65784199381473396</v>
      </c>
      <c r="T100" s="18">
        <f t="shared" si="105"/>
        <v>2.5038898176081403</v>
      </c>
      <c r="U100" s="18">
        <f t="shared" si="106"/>
        <v>2.9757533194748609</v>
      </c>
      <c r="W100" t="str">
        <f t="shared" si="107"/>
        <v>62 Leisure, travel and related personal service occupations</v>
      </c>
      <c r="X100" s="18">
        <f t="shared" si="108"/>
        <v>0.79772814404517334</v>
      </c>
      <c r="Y100" s="18">
        <f t="shared" si="108"/>
        <v>-4.5553965674805745</v>
      </c>
      <c r="Z100" s="18">
        <f t="shared" si="108"/>
        <v>-1.6196830034178489</v>
      </c>
      <c r="AA100" s="18">
        <f t="shared" si="108"/>
        <v>-0.31270304853823205</v>
      </c>
      <c r="AB100" s="18">
        <f t="shared" si="109"/>
        <v>-0.75028097376866887</v>
      </c>
      <c r="AD100" s="18">
        <f t="shared" si="110"/>
        <v>-0.75028097376866887</v>
      </c>
      <c r="AE100" s="18">
        <f t="shared" si="111"/>
        <v>2.7237604814381422</v>
      </c>
      <c r="AF100" s="18">
        <f t="shared" si="112"/>
        <v>2.2178466546601383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-4.2688544798114574</v>
      </c>
      <c r="C101" s="18">
        <f t="shared" si="96"/>
        <v>21.854802805201178</v>
      </c>
      <c r="D101" s="18">
        <f t="shared" si="96"/>
        <v>-4.8621385059539834</v>
      </c>
      <c r="E101" s="18">
        <f t="shared" si="96"/>
        <v>0.71979669740493968</v>
      </c>
      <c r="F101" s="18">
        <f t="shared" si="97"/>
        <v>-1.1763200223552817</v>
      </c>
      <c r="H101" s="18">
        <f t="shared" si="98"/>
        <v>-1.1763200223552817</v>
      </c>
      <c r="I101" s="18">
        <f t="shared" si="99"/>
        <v>2.2691832191878758</v>
      </c>
      <c r="J101" s="18">
        <f t="shared" si="100"/>
        <v>1.4307992217242438</v>
      </c>
      <c r="L101" t="str">
        <f t="shared" si="101"/>
        <v>63 Community and civil enforcement occupations</v>
      </c>
      <c r="M101" s="18">
        <f t="shared" si="102"/>
        <v>-7.8853237864812904</v>
      </c>
      <c r="N101" s="18">
        <f t="shared" si="102"/>
        <v>44.093789811300944</v>
      </c>
      <c r="O101" s="18">
        <f t="shared" si="102"/>
        <v>-10.447339638051211</v>
      </c>
      <c r="P101" s="18">
        <f t="shared" si="102"/>
        <v>1.2849937402795941</v>
      </c>
      <c r="Q101" s="18">
        <f t="shared" si="103"/>
        <v>-2.7873233632519367</v>
      </c>
      <c r="S101" s="18">
        <f t="shared" si="104"/>
        <v>-2.7873233632519367</v>
      </c>
      <c r="T101" s="18">
        <f t="shared" si="105"/>
        <v>1.5423989843475594</v>
      </c>
      <c r="U101" s="18">
        <f t="shared" si="106"/>
        <v>-0.60866741706129268</v>
      </c>
      <c r="W101" t="str">
        <f t="shared" si="107"/>
        <v>63 Community and civil enforcement occupations</v>
      </c>
      <c r="X101" s="18">
        <f t="shared" si="108"/>
        <v>4.4574483561027556</v>
      </c>
      <c r="Y101" s="18">
        <f t="shared" si="108"/>
        <v>-17.481634467148499</v>
      </c>
      <c r="Z101" s="18">
        <f t="shared" si="108"/>
        <v>7.0801239055636955</v>
      </c>
      <c r="AA101" s="18">
        <f t="shared" si="108"/>
        <v>-3.7854947113369342E-2</v>
      </c>
      <c r="AB101" s="18">
        <f t="shared" si="109"/>
        <v>2.2806155300974851</v>
      </c>
      <c r="AD101" s="18">
        <f t="shared" si="110"/>
        <v>2.2806155300974851</v>
      </c>
      <c r="AE101" s="18">
        <f t="shared" si="111"/>
        <v>4.1446972088375</v>
      </c>
      <c r="AF101" s="18">
        <f t="shared" si="112"/>
        <v>5.5280225790123705</v>
      </c>
    </row>
    <row r="102" spans="1:32" x14ac:dyDescent="0.2">
      <c r="A102" t="str">
        <f t="shared" si="95"/>
        <v>71 Sales occupations</v>
      </c>
      <c r="B102" s="18">
        <f t="shared" si="96"/>
        <v>-1.2766058889637777</v>
      </c>
      <c r="C102" s="18">
        <f t="shared" si="96"/>
        <v>-1.1260159282391435</v>
      </c>
      <c r="D102" s="18">
        <f t="shared" si="96"/>
        <v>-0.13592643045367003</v>
      </c>
      <c r="E102" s="18">
        <f t="shared" si="96"/>
        <v>-0.26350293670329705</v>
      </c>
      <c r="F102" s="18">
        <f t="shared" si="97"/>
        <v>-0.22099555370745927</v>
      </c>
      <c r="H102" s="18">
        <f t="shared" si="98"/>
        <v>-0.22099555370745927</v>
      </c>
      <c r="I102" s="18">
        <f t="shared" si="99"/>
        <v>2.4275558782671958</v>
      </c>
      <c r="J102" s="18">
        <f t="shared" si="100"/>
        <v>2.2703378028688936</v>
      </c>
      <c r="L102" t="str">
        <f t="shared" si="101"/>
        <v>71 Sales occupations</v>
      </c>
      <c r="M102" s="18">
        <f t="shared" si="102"/>
        <v>-0.1681059698963816</v>
      </c>
      <c r="N102" s="18">
        <f t="shared" si="102"/>
        <v>-1.1293185049894627</v>
      </c>
      <c r="O102" s="18">
        <f t="shared" si="102"/>
        <v>0.16857622320860521</v>
      </c>
      <c r="P102" s="18">
        <f t="shared" si="102"/>
        <v>7.6681128557831713E-2</v>
      </c>
      <c r="Q102" s="18">
        <f t="shared" si="103"/>
        <v>0.1073034557349084</v>
      </c>
      <c r="S102" s="18">
        <f t="shared" si="104"/>
        <v>0.1073034557349084</v>
      </c>
      <c r="T102" s="18">
        <f t="shared" si="105"/>
        <v>1.9475836638936705</v>
      </c>
      <c r="U102" s="18">
        <f t="shared" si="106"/>
        <v>2.0296476904752003</v>
      </c>
      <c r="W102" t="str">
        <f t="shared" si="107"/>
        <v>71 Sales occupations</v>
      </c>
      <c r="X102" s="18">
        <f t="shared" si="108"/>
        <v>-2.1451028135118233</v>
      </c>
      <c r="Y102" s="18">
        <f t="shared" si="108"/>
        <v>-1.1232957976437308</v>
      </c>
      <c r="Z102" s="18">
        <f t="shared" si="108"/>
        <v>-0.38953020092848956</v>
      </c>
      <c r="AA102" s="18">
        <f t="shared" si="108"/>
        <v>-0.56000997090118743</v>
      </c>
      <c r="AB102" s="18">
        <f t="shared" si="109"/>
        <v>-0.50321582448907831</v>
      </c>
      <c r="AD102" s="18">
        <f t="shared" si="110"/>
        <v>-0.50321582448907831</v>
      </c>
      <c r="AE102" s="18">
        <f t="shared" si="111"/>
        <v>2.8004920969075586</v>
      </c>
      <c r="AF102" s="18">
        <f t="shared" si="112"/>
        <v>2.4627792427545536</v>
      </c>
    </row>
    <row r="103" spans="1:32" x14ac:dyDescent="0.2">
      <c r="A103" t="str">
        <f t="shared" si="95"/>
        <v>72 Customer service occupations</v>
      </c>
      <c r="B103" s="18">
        <f t="shared" si="96"/>
        <v>1.682383371374474</v>
      </c>
      <c r="C103" s="18">
        <f t="shared" si="96"/>
        <v>2.2565963510601028</v>
      </c>
      <c r="D103" s="18">
        <f t="shared" si="96"/>
        <v>2.3041144127802005</v>
      </c>
      <c r="E103" s="18">
        <f t="shared" si="96"/>
        <v>1.1079793590867526</v>
      </c>
      <c r="F103" s="18">
        <f t="shared" si="97"/>
        <v>1.5051290070944745</v>
      </c>
      <c r="H103" s="18">
        <f t="shared" si="98"/>
        <v>1.5051290070944745</v>
      </c>
      <c r="I103" s="18">
        <f t="shared" si="99"/>
        <v>2.83841468308621</v>
      </c>
      <c r="J103" s="18">
        <f t="shared" si="100"/>
        <v>3.891188040614102</v>
      </c>
      <c r="L103" t="str">
        <f t="shared" si="101"/>
        <v>72 Customer service occupations</v>
      </c>
      <c r="M103" s="18">
        <f t="shared" si="102"/>
        <v>-2.2665933509385838</v>
      </c>
      <c r="N103" s="18">
        <f t="shared" si="102"/>
        <v>16.626954159586795</v>
      </c>
      <c r="O103" s="18">
        <f t="shared" si="102"/>
        <v>4.7990369750932516</v>
      </c>
      <c r="P103" s="18">
        <f t="shared" si="102"/>
        <v>1.7339477465710962</v>
      </c>
      <c r="Q103" s="18">
        <f t="shared" si="103"/>
        <v>2.7455518053328243</v>
      </c>
      <c r="S103" s="18">
        <f t="shared" si="104"/>
        <v>2.7455518053328243</v>
      </c>
      <c r="T103" s="18">
        <f t="shared" si="105"/>
        <v>2.4726534483900275</v>
      </c>
      <c r="U103" s="18">
        <f t="shared" si="106"/>
        <v>4.5303721373990191</v>
      </c>
      <c r="W103" t="str">
        <f t="shared" si="107"/>
        <v>72 Customer service occupations</v>
      </c>
      <c r="X103" s="18">
        <f t="shared" si="108"/>
        <v>3.6747899017702812</v>
      </c>
      <c r="Y103" s="18">
        <f t="shared" si="108"/>
        <v>-3.9945845140145986</v>
      </c>
      <c r="Z103" s="18">
        <f t="shared" si="108"/>
        <v>0.88073826215642192</v>
      </c>
      <c r="AA103" s="18">
        <f t="shared" si="108"/>
        <v>0.68868785386011488</v>
      </c>
      <c r="AB103" s="18">
        <f t="shared" si="109"/>
        <v>0.75266399849367449</v>
      </c>
      <c r="AD103" s="18">
        <f t="shared" si="110"/>
        <v>0.75266399849367449</v>
      </c>
      <c r="AE103" s="18">
        <f t="shared" si="111"/>
        <v>3.0245819846252742</v>
      </c>
      <c r="AF103" s="18">
        <f t="shared" si="112"/>
        <v>3.5298059817619354</v>
      </c>
    </row>
    <row r="104" spans="1:32" x14ac:dyDescent="0.2">
      <c r="A104" t="str">
        <f t="shared" si="95"/>
        <v>81 Process, plant and machine operatives</v>
      </c>
      <c r="B104" s="18">
        <f t="shared" si="96"/>
        <v>-0.33029193263724999</v>
      </c>
      <c r="C104" s="18">
        <f t="shared" si="96"/>
        <v>-10.000623461481162</v>
      </c>
      <c r="D104" s="18">
        <f t="shared" si="96"/>
        <v>1.6628355526011607</v>
      </c>
      <c r="E104" s="18">
        <f t="shared" si="96"/>
        <v>-0.29136976942520931</v>
      </c>
      <c r="F104" s="18">
        <f t="shared" si="97"/>
        <v>0.35582210256972502</v>
      </c>
      <c r="H104" s="18">
        <f t="shared" si="98"/>
        <v>0.35582210256972502</v>
      </c>
      <c r="I104" s="18">
        <f t="shared" si="99"/>
        <v>2.288886155918779</v>
      </c>
      <c r="J104" s="18">
        <f t="shared" si="100"/>
        <v>2.5499273764882036</v>
      </c>
      <c r="L104" t="str">
        <f t="shared" si="101"/>
        <v>81 Process, plant and machine operatives</v>
      </c>
      <c r="M104" s="18">
        <f t="shared" si="102"/>
        <v>-0.25025361294442883</v>
      </c>
      <c r="N104" s="18">
        <f t="shared" si="102"/>
        <v>-9.7156477229556</v>
      </c>
      <c r="O104" s="18">
        <f t="shared" si="102"/>
        <v>1.363159874569897</v>
      </c>
      <c r="P104" s="18">
        <f t="shared" si="102"/>
        <v>-0.34659553005831345</v>
      </c>
      <c r="Q104" s="18">
        <f t="shared" si="103"/>
        <v>0.22009428702898237</v>
      </c>
      <c r="S104" s="18">
        <f t="shared" si="104"/>
        <v>0.22009428702898237</v>
      </c>
      <c r="T104" s="18">
        <f t="shared" si="105"/>
        <v>2.1645978953287015</v>
      </c>
      <c r="U104" s="18">
        <f t="shared" si="106"/>
        <v>2.3283648828097636</v>
      </c>
      <c r="W104" t="str">
        <f t="shared" si="107"/>
        <v>81 Process, plant and machine operatives</v>
      </c>
      <c r="X104" s="18">
        <f t="shared" si="108"/>
        <v>-0.75184176519095258</v>
      </c>
      <c r="Y104" s="18">
        <f t="shared" si="108"/>
        <v>-11.52060008038659</v>
      </c>
      <c r="Z104" s="18">
        <f t="shared" si="108"/>
        <v>3.2348621199160377</v>
      </c>
      <c r="AA104" s="18">
        <f t="shared" si="108"/>
        <v>-2.1083506957553233E-2</v>
      </c>
      <c r="AB104" s="18">
        <f t="shared" si="109"/>
        <v>1.0526587639543061</v>
      </c>
      <c r="AD104" s="18">
        <f t="shared" si="110"/>
        <v>1.0526587639543061</v>
      </c>
      <c r="AE104" s="18">
        <f t="shared" si="111"/>
        <v>2.9306381810700444</v>
      </c>
      <c r="AF104" s="18">
        <f t="shared" si="112"/>
        <v>3.650986170814785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3.0519030491284793</v>
      </c>
      <c r="C105" s="18">
        <f t="shared" si="96"/>
        <v>-17.655338418066378</v>
      </c>
      <c r="D105" s="18">
        <f t="shared" si="96"/>
        <v>0.46958783438966201</v>
      </c>
      <c r="E105" s="18">
        <f t="shared" si="96"/>
        <v>-0.2251470727303917</v>
      </c>
      <c r="F105" s="18">
        <f t="shared" si="97"/>
        <v>5.8958040026979575E-3</v>
      </c>
      <c r="H105" s="18">
        <f t="shared" si="98"/>
        <v>5.8958040026979575E-3</v>
      </c>
      <c r="I105" s="18">
        <f t="shared" si="99"/>
        <v>2.8779164107949784</v>
      </c>
      <c r="J105" s="18">
        <f t="shared" si="100"/>
        <v>2.8818800572858905</v>
      </c>
      <c r="L105" t="str">
        <f t="shared" si="101"/>
        <v>82 Transport and mobile machine drivers and operatives</v>
      </c>
      <c r="M105" s="18">
        <f t="shared" si="102"/>
        <v>3.2940687528542512</v>
      </c>
      <c r="N105" s="18">
        <f t="shared" si="102"/>
        <v>-17.866682610120133</v>
      </c>
      <c r="O105" s="18">
        <f t="shared" si="102"/>
        <v>-6.1424583259428456E-2</v>
      </c>
      <c r="P105" s="18">
        <f t="shared" si="102"/>
        <v>-0.41880908377677217</v>
      </c>
      <c r="Q105" s="18">
        <f t="shared" si="103"/>
        <v>-0.29982314552713385</v>
      </c>
      <c r="S105" s="18">
        <f t="shared" si="104"/>
        <v>-0.29982314552713385</v>
      </c>
      <c r="T105" s="18">
        <f t="shared" si="105"/>
        <v>2.7704118855386373</v>
      </c>
      <c r="U105" s="18">
        <f t="shared" si="106"/>
        <v>2.5673555427914163</v>
      </c>
      <c r="W105" t="str">
        <f t="shared" si="107"/>
        <v>82 Transport and mobile machine drivers and operatives</v>
      </c>
      <c r="X105" s="18">
        <f t="shared" si="108"/>
        <v>0.35283680376456683</v>
      </c>
      <c r="Y105" s="18">
        <f t="shared" si="108"/>
        <v>-15.122279836697494</v>
      </c>
      <c r="Z105" s="18">
        <f t="shared" si="108"/>
        <v>5.9355001007132424</v>
      </c>
      <c r="AA105" s="18">
        <f t="shared" si="108"/>
        <v>1.3255483811788205</v>
      </c>
      <c r="AB105" s="18">
        <f t="shared" si="109"/>
        <v>2.8394666491638354</v>
      </c>
      <c r="AD105" s="18">
        <f t="shared" si="110"/>
        <v>2.8394666491638354</v>
      </c>
      <c r="AE105" s="18">
        <f t="shared" si="111"/>
        <v>4.022143085743668</v>
      </c>
      <c r="AF105" s="18">
        <f t="shared" si="112"/>
        <v>5.7970417518087958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-3.136328472849359</v>
      </c>
      <c r="C106" s="18">
        <f t="shared" si="96"/>
        <v>-9.786487709346158</v>
      </c>
      <c r="D106" s="18">
        <f t="shared" si="96"/>
        <v>12.499070747598683</v>
      </c>
      <c r="E106" s="18">
        <f t="shared" si="96"/>
        <v>1.1008143157694938</v>
      </c>
      <c r="F106" s="18">
        <f t="shared" si="97"/>
        <v>4.7657711699328864</v>
      </c>
      <c r="H106" s="18">
        <f t="shared" si="98"/>
        <v>4.7657711699328864</v>
      </c>
      <c r="I106" s="18">
        <f t="shared" si="99"/>
        <v>3.8412384968079749</v>
      </c>
      <c r="J106" s="18">
        <f t="shared" si="100"/>
        <v>7.0298079746483388</v>
      </c>
      <c r="L106" t="str">
        <f t="shared" si="101"/>
        <v>91 Elementary trades and related occupations</v>
      </c>
      <c r="M106" s="18">
        <f t="shared" si="102"/>
        <v>-2.3776347087613559</v>
      </c>
      <c r="N106" s="18">
        <f t="shared" si="102"/>
        <v>-9.4144152805394334</v>
      </c>
      <c r="O106" s="18">
        <f t="shared" si="102"/>
        <v>6.6104998523832226</v>
      </c>
      <c r="P106" s="18">
        <f t="shared" si="102"/>
        <v>0.78376529229655656</v>
      </c>
      <c r="Q106" s="18">
        <f t="shared" si="103"/>
        <v>2.689738108083839</v>
      </c>
      <c r="S106" s="18">
        <f t="shared" si="104"/>
        <v>2.689738108083839</v>
      </c>
      <c r="T106" s="18">
        <f t="shared" si="105"/>
        <v>2.5239425189927278</v>
      </c>
      <c r="U106" s="18">
        <f t="shared" si="106"/>
        <v>4.5256451210003323</v>
      </c>
      <c r="W106" t="str">
        <f t="shared" si="107"/>
        <v>91 Elementary trades and related occupations</v>
      </c>
      <c r="X106" s="18">
        <f t="shared" si="108"/>
        <v>-6.6684233808231514</v>
      </c>
      <c r="Y106" s="18">
        <f t="shared" si="108"/>
        <v>-11.726270425130568</v>
      </c>
      <c r="Z106" s="18">
        <f t="shared" si="108"/>
        <v>32.437787253894747</v>
      </c>
      <c r="AA106" s="18">
        <f t="shared" si="108"/>
        <v>1.6523998093692871</v>
      </c>
      <c r="AB106" s="18">
        <f t="shared" si="109"/>
        <v>11.023708348777284</v>
      </c>
      <c r="AD106" s="18">
        <f t="shared" si="110"/>
        <v>11.023708348777284</v>
      </c>
      <c r="AE106" s="18">
        <f t="shared" si="111"/>
        <v>8.503346101085496</v>
      </c>
      <c r="AF106" s="18">
        <f t="shared" si="112"/>
        <v>14.06714074999147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-0.21231387358572329</v>
      </c>
      <c r="C107" s="18">
        <f t="shared" si="96"/>
        <v>-6.8796613951039305</v>
      </c>
      <c r="D107" s="18">
        <f t="shared" si="96"/>
        <v>-1.9281728746250448</v>
      </c>
      <c r="E107" s="18">
        <f t="shared" si="96"/>
        <v>-0.75286457084423608</v>
      </c>
      <c r="F107" s="18">
        <f t="shared" si="97"/>
        <v>-1.1461907365307833</v>
      </c>
      <c r="H107" s="18">
        <f t="shared" si="98"/>
        <v>-1.1461907365307833</v>
      </c>
      <c r="I107" s="18">
        <f t="shared" si="99"/>
        <v>2.404870239910184</v>
      </c>
      <c r="J107" s="18">
        <f t="shared" si="100"/>
        <v>1.6033810265818182</v>
      </c>
      <c r="L107" t="str">
        <f t="shared" si="101"/>
        <v>92 Elementary administration and service occupations</v>
      </c>
      <c r="M107" s="18">
        <f t="shared" si="102"/>
        <v>-0.74658655256719664</v>
      </c>
      <c r="N107" s="18">
        <f t="shared" si="102"/>
        <v>-5.8132556722395474</v>
      </c>
      <c r="O107" s="18">
        <f t="shared" si="102"/>
        <v>-0.65896643103983132</v>
      </c>
      <c r="P107" s="18">
        <f t="shared" si="102"/>
        <v>-0.8954209430874549</v>
      </c>
      <c r="Q107" s="18">
        <f t="shared" si="103"/>
        <v>-0.81666537377735882</v>
      </c>
      <c r="S107" s="18">
        <f t="shared" si="104"/>
        <v>-0.81666537377735882</v>
      </c>
      <c r="T107" s="18">
        <f t="shared" si="105"/>
        <v>2.1087962300721852</v>
      </c>
      <c r="U107" s="18">
        <f t="shared" si="106"/>
        <v>1.5086122187676576</v>
      </c>
      <c r="W107" t="str">
        <f t="shared" si="107"/>
        <v>92 Elementary administration and service occupations</v>
      </c>
      <c r="X107" s="18">
        <f t="shared" si="108"/>
        <v>0.27337280352999205</v>
      </c>
      <c r="Y107" s="18">
        <f t="shared" si="108"/>
        <v>-7.8246222942993544</v>
      </c>
      <c r="Z107" s="18">
        <f t="shared" si="108"/>
        <v>-3.136945272125391</v>
      </c>
      <c r="AA107" s="18">
        <f t="shared" si="108"/>
        <v>-0.60830341389738196</v>
      </c>
      <c r="AB107" s="18">
        <f t="shared" si="109"/>
        <v>-1.4584347672789488</v>
      </c>
      <c r="AD107" s="18">
        <f t="shared" si="110"/>
        <v>-1.4584347672789488</v>
      </c>
      <c r="AE107" s="18">
        <f t="shared" si="111"/>
        <v>2.662989001265581</v>
      </c>
      <c r="AF107" s="18">
        <f t="shared" si="112"/>
        <v>1.6881351063713801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1.2068035184746195</v>
      </c>
      <c r="C109" s="26">
        <f>IF(AND(D$6-C$6 &lt;&gt; 0,C35&lt;&gt;0,D35&lt;&gt;0),(EXP(LN(D35/C35)/(D$6-C$6))-1)*100,0)</f>
        <v>-1.427454866642186</v>
      </c>
      <c r="D109" s="26">
        <f>IF(AND(E$6-D$6 &lt;&gt; 0,D35&lt;&gt;0,E35&lt;&gt;0),(EXP(LN(E35/D35)/(E$6-D$6))-1)*100,0)</f>
        <v>0.6201803035188469</v>
      </c>
      <c r="E109" s="26">
        <f>IF(AND(F$6-E$6 &lt;&gt; 0,E35&lt;&gt;0,F35&lt;&gt;0),(EXP(LN(F35/E35)/(F$6-E$6))-1)*100,0)</f>
        <v>0.4385905202724194</v>
      </c>
      <c r="F109" s="26">
        <f t="shared" ref="F109" si="113">IF(AND(F$6-D$6 &lt;&gt; 0,D35&lt;&gt;0,F35&lt;&gt;0),(EXP(LN(F35/D35)/(F$6-D$6))-1)*100,0)</f>
        <v>0.4990840058880508</v>
      </c>
      <c r="H109" s="26">
        <f t="shared" ref="H109" si="114">IF($F$6-$D$6 &lt;&gt; 0,(EXP(LN(1+(H72/100))/($F$6-$D$6))-1)*100,0)</f>
        <v>0.4990840058880508</v>
      </c>
      <c r="I109" s="26">
        <f>IF(D35&gt;0,((1+(I35/D35))^(1/($F$6-$D$6))-1)*100,0)</f>
        <v>2.7312528340017739</v>
      </c>
      <c r="J109" s="26">
        <f t="shared" ref="J109" si="115">IF($F$6-$D$6 &lt;&gt; 0,(EXP(LN(1+(J72/100))/($F$6-$D$6))-1)*100,0)</f>
        <v>3.0774310747025746</v>
      </c>
      <c r="L109" s="24" t="str">
        <f>L35</f>
        <v>All occupations</v>
      </c>
      <c r="M109" s="26">
        <f>IF(AND(N$6-M$6 &lt;&gt; 0,M35&lt;&gt;0,N35&lt;&gt;0),(EXP(LN(N35/M35)/(N$6-M$6))-1)*100,0)</f>
        <v>0.95297663200246685</v>
      </c>
      <c r="N109" s="26">
        <f>IF(AND(O$6-N$6 &lt;&gt; 0,N35&lt;&gt;0,O35&lt;&gt;0),(EXP(LN(O35/N35)/(O$6-N$6))-1)*100,0)</f>
        <v>-2.3317093323750315</v>
      </c>
      <c r="O109" s="26">
        <f>IF(AND(P$6-O$6 &lt;&gt; 0,O35&lt;&gt;0,P35&lt;&gt;0),(EXP(LN(P35/O35)/(P$6-O$6))-1)*100,0)</f>
        <v>0.69124991668045865</v>
      </c>
      <c r="P109" s="26">
        <f>IF(AND(Q$6-P$6 &lt;&gt; 0,P35&lt;&gt;0,Q35&lt;&gt;0),(EXP(LN(Q35/P35)/(Q$6-P$6))-1)*100,0)</f>
        <v>0.42587456712397387</v>
      </c>
      <c r="Q109" s="26">
        <f t="shared" ref="Q109" si="116">IF(AND(Q$6-O$6 &lt;&gt; 0,O35&lt;&gt;0,Q35&lt;&gt;0),(EXP(LN(Q35/O35)/(Q$6-O$6))-1)*100,0)</f>
        <v>0.51425521401751162</v>
      </c>
      <c r="S109" s="26">
        <f t="shared" ref="S109" si="117">IF($F$6-$D$6 &lt;&gt; 0,(EXP(LN(1+(S72/100))/($F$6-$D$6))-1)*100,0)</f>
        <v>0.51425521401751162</v>
      </c>
      <c r="T109" s="26">
        <f t="shared" ref="T109" si="118">IF(O35&gt;0,((1+(T35/O35))^(1/($F$6-$D$6))-1)*100,0)</f>
        <v>2.3449754369016862</v>
      </c>
      <c r="U109" s="26">
        <f t="shared" ref="U109" si="119">IF($F$6-$D$6 &lt;&gt; 0,(EXP(LN(1+(U72/100))/($F$6-$D$6))-1)*100,0)</f>
        <v>2.7206017368025526</v>
      </c>
      <c r="W109" s="24" t="str">
        <f>W35</f>
        <v>All occupations</v>
      </c>
      <c r="X109" s="26">
        <f>IF(AND(Y$6-X$6 &lt;&gt; 0,X35&lt;&gt;0,Y35&lt;&gt;0),(EXP(LN(Y35/X35)/(Y$6-X$6))-1)*100,0)</f>
        <v>1.4779836133224089</v>
      </c>
      <c r="Y109" s="26">
        <f>IF(AND(Z$6-Y$6 &lt;&gt; 0,Y35&lt;&gt;0,Z35&lt;&gt;0),(EXP(LN(Z35/Y35)/(Z$6-Y$6))-1)*100,0)</f>
        <v>-0.4738261313153469</v>
      </c>
      <c r="Z109" s="26">
        <f>IF(AND(AA$6-Z$6 &lt;&gt; 0,Z35&lt;&gt;0,AA35&lt;&gt;0),(EXP(LN(AA35/Z35)/(AA$6-Z$6))-1)*100,0)</f>
        <v>0.5464172063191608</v>
      </c>
      <c r="AA109" s="26">
        <f>IF(AND(AB$6-AA$6 &lt;&gt; 0,AA35&lt;&gt;0,AB35&lt;&gt;0),(EXP(LN(AB35/AA35)/(AB$6-AA$6))-1)*100,0)</f>
        <v>0.45183010864586759</v>
      </c>
      <c r="AB109" s="26">
        <f t="shared" ref="AB109" si="120">IF(AND(AB$6-Z$6 &lt;&gt; 0,Z35&lt;&gt;0,AB35&lt;&gt;0),(EXP(LN(AB35/Z35)/(AB$6-Z$6))-1)*100,0)</f>
        <v>0.48334925029178688</v>
      </c>
      <c r="AD109" s="26">
        <f t="shared" ref="AD109" si="121">IF($F$6-$D$6 &lt;&gt; 0,(EXP(LN(1+(AD72/100))/($F$6-$D$6))-1)*100,0)</f>
        <v>0.48334925029178688</v>
      </c>
      <c r="AE109" s="26">
        <f t="shared" ref="AE109" si="122">IF(Z35&gt;0,((1+(AE35/Z35))^(1/($F$6-$D$6))-1)*100,0)</f>
        <v>3.1106956507669592</v>
      </c>
      <c r="AF109" s="26">
        <f t="shared" ref="AF109" si="123">IF($F$6-$D$6 &lt;&gt; 0,(EXP(LN(1+(AF72/100))/($F$6-$D$6))-1)*100,0)</f>
        <v>3.4293664990173722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South East (Continued)</v>
      </c>
      <c r="L112" s="19" t="str">
        <f>CONCATENATE(L$1," (Continued)")</f>
        <v>Occupation Table 2.1  Males: Employment Change by Occupation (SOC 2020) and Replacement Demand, 2015-2035, South East (Continued)</v>
      </c>
      <c r="W112" s="19" t="str">
        <f>CONCATENATE(W$1," (Continued)")</f>
        <v>Occupation Table 2.2  Females: Employment Change by Occupation (SOC 2020) and Replacement Demand, 2015-2035, South East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24.35598620934158</v>
      </c>
      <c r="C119" s="27">
        <f t="shared" si="125"/>
        <v>3.6445727053448422</v>
      </c>
      <c r="D119" s="27">
        <f t="shared" si="125"/>
        <v>-13.300328877202162</v>
      </c>
      <c r="E119" s="27">
        <f t="shared" si="125"/>
        <v>14.650088546404874</v>
      </c>
      <c r="F119" s="27">
        <f t="shared" ref="F119:F144" si="126">F8-D8</f>
        <v>1.3497596692027116</v>
      </c>
      <c r="L119" t="str">
        <f t="shared" ref="L119:L144" si="127">L8</f>
        <v>11 Corporate managers and directors</v>
      </c>
      <c r="M119" s="27">
        <f t="shared" ref="M119:P144" si="128">N8-M8</f>
        <v>11.765914474135997</v>
      </c>
      <c r="N119" s="27">
        <f t="shared" si="128"/>
        <v>1.7155049232351303</v>
      </c>
      <c r="O119" s="27">
        <f t="shared" si="128"/>
        <v>-13.462466532169088</v>
      </c>
      <c r="P119" s="27">
        <f t="shared" si="128"/>
        <v>4.5932930091148592</v>
      </c>
      <c r="Q119" s="27">
        <f t="shared" ref="Q119:Q144" si="129">Q8-O8</f>
        <v>-8.8691735230542292</v>
      </c>
      <c r="W119" t="str">
        <f t="shared" ref="W119:W144" si="130">W8</f>
        <v>11 Corporate managers and directors</v>
      </c>
      <c r="X119" s="27">
        <f t="shared" ref="X119:AA144" si="131">Y8-X8</f>
        <v>12.59007173520596</v>
      </c>
      <c r="Y119" s="27">
        <f t="shared" si="131"/>
        <v>1.9290677821095628</v>
      </c>
      <c r="Z119" s="27">
        <f t="shared" si="131"/>
        <v>0.16213765496646459</v>
      </c>
      <c r="AA119" s="27">
        <f t="shared" si="131"/>
        <v>10.056795537290036</v>
      </c>
      <c r="AB119" s="27">
        <f t="shared" ref="AB119:AB144" si="132">AB8-Z8</f>
        <v>10.2189331922565</v>
      </c>
    </row>
    <row r="120" spans="1:28" x14ac:dyDescent="0.2">
      <c r="A120" t="str">
        <f t="shared" si="124"/>
        <v>12 Other managers and proprietors</v>
      </c>
      <c r="B120" s="27">
        <f t="shared" si="125"/>
        <v>3.4277688894660514</v>
      </c>
      <c r="C120" s="27">
        <f t="shared" si="125"/>
        <v>2.4822014748551169E-2</v>
      </c>
      <c r="D120" s="27">
        <f t="shared" si="125"/>
        <v>3.7820238985045904</v>
      </c>
      <c r="E120" s="27">
        <f t="shared" si="125"/>
        <v>9.6138994672877232</v>
      </c>
      <c r="F120" s="27">
        <f t="shared" si="126"/>
        <v>13.395923365792314</v>
      </c>
      <c r="L120" t="str">
        <f t="shared" si="127"/>
        <v>12 Other managers and proprietors</v>
      </c>
      <c r="M120" s="27">
        <f t="shared" si="128"/>
        <v>1.7811113476242397</v>
      </c>
      <c r="N120" s="27">
        <f t="shared" si="128"/>
        <v>-2.0638054554176435</v>
      </c>
      <c r="O120" s="27">
        <f t="shared" si="128"/>
        <v>5.4686729750502749</v>
      </c>
      <c r="P120" s="27">
        <f t="shared" si="128"/>
        <v>5.5003560056462888</v>
      </c>
      <c r="Q120" s="27">
        <f t="shared" si="129"/>
        <v>10.969028980696564</v>
      </c>
      <c r="W120" t="str">
        <f t="shared" si="130"/>
        <v>12 Other managers and proprietors</v>
      </c>
      <c r="X120" s="27">
        <f t="shared" si="131"/>
        <v>1.6466575418418721</v>
      </c>
      <c r="Y120" s="27">
        <f t="shared" si="131"/>
        <v>2.0886274701660916</v>
      </c>
      <c r="Z120" s="27">
        <f t="shared" si="131"/>
        <v>-1.6866490765456206</v>
      </c>
      <c r="AA120" s="27">
        <f t="shared" si="131"/>
        <v>4.1135434616414237</v>
      </c>
      <c r="AB120" s="27">
        <f t="shared" si="132"/>
        <v>2.4268943850958031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12.797377417023583</v>
      </c>
      <c r="C121" s="27">
        <f t="shared" si="125"/>
        <v>5.2711177242773601</v>
      </c>
      <c r="D121" s="27">
        <f t="shared" si="125"/>
        <v>30.019129618755201</v>
      </c>
      <c r="E121" s="27">
        <f t="shared" si="125"/>
        <v>21.906171385078522</v>
      </c>
      <c r="F121" s="27">
        <f t="shared" si="126"/>
        <v>51.925301003833724</v>
      </c>
      <c r="L121" t="str">
        <f t="shared" si="127"/>
        <v>21 Science, research, engineering and technology professionals</v>
      </c>
      <c r="M121" s="27">
        <f t="shared" si="128"/>
        <v>10.500367690529927</v>
      </c>
      <c r="N121" s="27">
        <f t="shared" si="128"/>
        <v>0.33374862345962697</v>
      </c>
      <c r="O121" s="27">
        <f t="shared" si="128"/>
        <v>18.954533451848448</v>
      </c>
      <c r="P121" s="27">
        <f t="shared" si="128"/>
        <v>13.209129439042073</v>
      </c>
      <c r="Q121" s="27">
        <f t="shared" si="129"/>
        <v>32.163662890890521</v>
      </c>
      <c r="W121" t="str">
        <f t="shared" si="130"/>
        <v>21 Science, research, engineering and technology professionals</v>
      </c>
      <c r="X121" s="27">
        <f t="shared" si="131"/>
        <v>2.2970097264935347</v>
      </c>
      <c r="Y121" s="27">
        <f t="shared" si="131"/>
        <v>4.9373691008178007</v>
      </c>
      <c r="Z121" s="27">
        <f t="shared" si="131"/>
        <v>11.064596166906892</v>
      </c>
      <c r="AA121" s="27">
        <f t="shared" si="131"/>
        <v>8.6970419460363857</v>
      </c>
      <c r="AB121" s="27">
        <f t="shared" si="132"/>
        <v>19.761638112943277</v>
      </c>
    </row>
    <row r="122" spans="1:28" x14ac:dyDescent="0.2">
      <c r="A122" t="str">
        <f t="shared" si="124"/>
        <v>22 Health professionals</v>
      </c>
      <c r="B122" s="27">
        <f t="shared" si="125"/>
        <v>13.928566617424138</v>
      </c>
      <c r="C122" s="27">
        <f t="shared" si="125"/>
        <v>-1.3166421969488908</v>
      </c>
      <c r="D122" s="27">
        <f t="shared" si="125"/>
        <v>-1.2819818901793667</v>
      </c>
      <c r="E122" s="27">
        <f t="shared" si="125"/>
        <v>4.7845211644391838</v>
      </c>
      <c r="F122" s="27">
        <f t="shared" si="126"/>
        <v>3.5025392742598171</v>
      </c>
      <c r="L122" t="str">
        <f t="shared" si="127"/>
        <v>22 Health professionals</v>
      </c>
      <c r="M122" s="27">
        <f t="shared" si="128"/>
        <v>2.6818311373183619</v>
      </c>
      <c r="N122" s="27">
        <f t="shared" si="128"/>
        <v>1.4738146028898882</v>
      </c>
      <c r="O122" s="27">
        <f t="shared" si="128"/>
        <v>-0.13071081053540112</v>
      </c>
      <c r="P122" s="27">
        <f t="shared" si="128"/>
        <v>1.2053215789336136</v>
      </c>
      <c r="Q122" s="27">
        <f t="shared" si="129"/>
        <v>1.0746107683982125</v>
      </c>
      <c r="W122" t="str">
        <f t="shared" si="130"/>
        <v>22 Health professionals</v>
      </c>
      <c r="X122" s="27">
        <f t="shared" si="131"/>
        <v>11.24673548010572</v>
      </c>
      <c r="Y122" s="27">
        <f t="shared" si="131"/>
        <v>-2.7904567998386867</v>
      </c>
      <c r="Z122" s="27">
        <f t="shared" si="131"/>
        <v>-1.1512710796439549</v>
      </c>
      <c r="AA122" s="27">
        <f t="shared" si="131"/>
        <v>3.5791995855055063</v>
      </c>
      <c r="AB122" s="27">
        <f t="shared" si="132"/>
        <v>2.4279285058615514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7.872939035135488</v>
      </c>
      <c r="C123" s="27">
        <f t="shared" si="125"/>
        <v>1.7626669278258476</v>
      </c>
      <c r="D123" s="27">
        <f t="shared" si="125"/>
        <v>-3.4340157248899743</v>
      </c>
      <c r="E123" s="27">
        <f t="shared" si="125"/>
        <v>5.635673072547803</v>
      </c>
      <c r="F123" s="27">
        <f t="shared" si="126"/>
        <v>2.2016573476578287</v>
      </c>
      <c r="L123" t="str">
        <f t="shared" si="127"/>
        <v>23 Teaching and other educational professionals</v>
      </c>
      <c r="M123" s="27">
        <f t="shared" si="128"/>
        <v>1.0078402360424796</v>
      </c>
      <c r="N123" s="27">
        <f t="shared" si="128"/>
        <v>1.8320693458546202</v>
      </c>
      <c r="O123" s="27">
        <f t="shared" si="128"/>
        <v>-0.11512448036772582</v>
      </c>
      <c r="P123" s="27">
        <f t="shared" si="128"/>
        <v>1.6866902632034702</v>
      </c>
      <c r="Q123" s="27">
        <f t="shared" si="129"/>
        <v>1.5715657828357443</v>
      </c>
      <c r="W123" t="str">
        <f t="shared" si="130"/>
        <v>23 Teaching and other educational professionals</v>
      </c>
      <c r="X123" s="27">
        <f t="shared" si="131"/>
        <v>6.8650987990932251</v>
      </c>
      <c r="Y123" s="27">
        <f t="shared" si="131"/>
        <v>-6.9402418029127944E-2</v>
      </c>
      <c r="Z123" s="27">
        <f t="shared" si="131"/>
        <v>-3.3188912445219927</v>
      </c>
      <c r="AA123" s="27">
        <f t="shared" si="131"/>
        <v>3.9489828093444714</v>
      </c>
      <c r="AB123" s="27">
        <f t="shared" si="132"/>
        <v>0.63009156482247874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18.683585398618604</v>
      </c>
      <c r="C124" s="27">
        <f t="shared" si="125"/>
        <v>8.9493448860406488</v>
      </c>
      <c r="D124" s="27">
        <f t="shared" si="125"/>
        <v>8.3389091321691069</v>
      </c>
      <c r="E124" s="27">
        <f t="shared" si="125"/>
        <v>16.684268794540657</v>
      </c>
      <c r="F124" s="27">
        <f t="shared" si="126"/>
        <v>25.023177926709764</v>
      </c>
      <c r="L124" t="str">
        <f t="shared" si="127"/>
        <v>24 Business, media and public service professionals</v>
      </c>
      <c r="M124" s="27">
        <f t="shared" si="128"/>
        <v>7.2599031488888102</v>
      </c>
      <c r="N124" s="27">
        <f t="shared" si="128"/>
        <v>4.0954146936567923</v>
      </c>
      <c r="O124" s="27">
        <f t="shared" si="128"/>
        <v>5.6451307868146046</v>
      </c>
      <c r="P124" s="27">
        <f t="shared" si="128"/>
        <v>7.9260893317518963</v>
      </c>
      <c r="Q124" s="27">
        <f t="shared" si="129"/>
        <v>13.571220118566501</v>
      </c>
      <c r="W124" t="str">
        <f t="shared" si="130"/>
        <v>24 Business, media and public service professionals</v>
      </c>
      <c r="X124" s="27">
        <f t="shared" si="131"/>
        <v>11.423682249729715</v>
      </c>
      <c r="Y124" s="27">
        <f t="shared" si="131"/>
        <v>4.8539301923837144</v>
      </c>
      <c r="Z124" s="27">
        <f t="shared" si="131"/>
        <v>2.6937783453543886</v>
      </c>
      <c r="AA124" s="27">
        <f t="shared" si="131"/>
        <v>8.7581794627889309</v>
      </c>
      <c r="AB124" s="27">
        <f t="shared" si="132"/>
        <v>11.45195780814332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4.5595405952877286</v>
      </c>
      <c r="C125" s="27">
        <f t="shared" si="125"/>
        <v>2.8958491497201919</v>
      </c>
      <c r="D125" s="27">
        <f t="shared" si="125"/>
        <v>-1.6623672622070913</v>
      </c>
      <c r="E125" s="27">
        <f t="shared" si="125"/>
        <v>3.3575310188426641</v>
      </c>
      <c r="F125" s="27">
        <f t="shared" si="126"/>
        <v>1.6951637566355728</v>
      </c>
      <c r="L125" t="str">
        <f t="shared" si="127"/>
        <v>31 Science, engineering and technology associate professionals</v>
      </c>
      <c r="M125" s="27">
        <f t="shared" si="128"/>
        <v>4.1741648877379944</v>
      </c>
      <c r="N125" s="27">
        <f t="shared" si="128"/>
        <v>1.0317216580736002</v>
      </c>
      <c r="O125" s="27">
        <f t="shared" si="128"/>
        <v>-2.5266871261863315</v>
      </c>
      <c r="P125" s="27">
        <f t="shared" si="128"/>
        <v>1.1010331615108733</v>
      </c>
      <c r="Q125" s="27">
        <f t="shared" si="129"/>
        <v>-1.4256539646754582</v>
      </c>
      <c r="W125" t="str">
        <f t="shared" si="130"/>
        <v>31 Science, engineering and technology associate professionals</v>
      </c>
      <c r="X125" s="27">
        <f t="shared" si="131"/>
        <v>0.38537570754974304</v>
      </c>
      <c r="Y125" s="27">
        <f t="shared" si="131"/>
        <v>1.8641274916465953</v>
      </c>
      <c r="Z125" s="27">
        <f t="shared" si="131"/>
        <v>0.86431986397922245</v>
      </c>
      <c r="AA125" s="27">
        <f t="shared" si="131"/>
        <v>2.2564978573317678</v>
      </c>
      <c r="AB125" s="27">
        <f t="shared" si="132"/>
        <v>3.1208177213109902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4.5989723687000641</v>
      </c>
      <c r="C126" s="27">
        <f t="shared" si="125"/>
        <v>0.40289923168992914</v>
      </c>
      <c r="D126" s="27">
        <f t="shared" si="125"/>
        <v>20.136720436680882</v>
      </c>
      <c r="E126" s="27">
        <f t="shared" si="125"/>
        <v>9.4833199761529627</v>
      </c>
      <c r="F126" s="27">
        <f t="shared" si="126"/>
        <v>29.620040412833845</v>
      </c>
      <c r="L126" t="str">
        <f t="shared" si="127"/>
        <v>32 Health and social care associate professionals</v>
      </c>
      <c r="M126" s="27">
        <f t="shared" si="128"/>
        <v>0.12332640362057923</v>
      </c>
      <c r="N126" s="27">
        <f t="shared" si="128"/>
        <v>0.87299317111043262</v>
      </c>
      <c r="O126" s="27">
        <f t="shared" si="128"/>
        <v>2.4229268092239078</v>
      </c>
      <c r="P126" s="27">
        <f t="shared" si="128"/>
        <v>1.2308656091219792</v>
      </c>
      <c r="Q126" s="27">
        <f t="shared" si="129"/>
        <v>3.653792418345887</v>
      </c>
      <c r="W126" t="str">
        <f t="shared" si="130"/>
        <v>32 Health and social care associate professionals</v>
      </c>
      <c r="X126" s="27">
        <f t="shared" si="131"/>
        <v>4.4756459650794937</v>
      </c>
      <c r="Y126" s="27">
        <f t="shared" si="131"/>
        <v>-0.47009393942049726</v>
      </c>
      <c r="Z126" s="27">
        <f t="shared" si="131"/>
        <v>17.713793627456965</v>
      </c>
      <c r="AA126" s="27">
        <f t="shared" si="131"/>
        <v>8.2524543670309711</v>
      </c>
      <c r="AB126" s="27">
        <f t="shared" si="132"/>
        <v>25.966247994487937</v>
      </c>
    </row>
    <row r="127" spans="1:28" x14ac:dyDescent="0.2">
      <c r="A127" t="str">
        <f t="shared" si="124"/>
        <v>33 Protective service occupations</v>
      </c>
      <c r="B127" s="27">
        <f t="shared" si="125"/>
        <v>-0.75386056012459335</v>
      </c>
      <c r="C127" s="27">
        <f t="shared" si="125"/>
        <v>1.3858108451605702</v>
      </c>
      <c r="D127" s="27">
        <f t="shared" si="125"/>
        <v>-2.9245507394740393</v>
      </c>
      <c r="E127" s="27">
        <f t="shared" si="125"/>
        <v>1.8527646268405853</v>
      </c>
      <c r="F127" s="27">
        <f t="shared" si="126"/>
        <v>-1.071786112633454</v>
      </c>
      <c r="L127" t="str">
        <f t="shared" si="127"/>
        <v>33 Protective service occupations</v>
      </c>
      <c r="M127" s="27">
        <f t="shared" si="128"/>
        <v>-1.2791887054021309</v>
      </c>
      <c r="N127" s="27">
        <f t="shared" si="128"/>
        <v>0.73132726426897321</v>
      </c>
      <c r="O127" s="27">
        <f t="shared" si="128"/>
        <v>-2.3845017468755145</v>
      </c>
      <c r="P127" s="27">
        <f t="shared" si="128"/>
        <v>-2.728147929594904E-2</v>
      </c>
      <c r="Q127" s="27">
        <f t="shared" si="129"/>
        <v>-2.4117832261714636</v>
      </c>
      <c r="W127" t="str">
        <f t="shared" si="130"/>
        <v>33 Protective service occupations</v>
      </c>
      <c r="X127" s="27">
        <f t="shared" si="131"/>
        <v>0.52532814527749405</v>
      </c>
      <c r="Y127" s="27">
        <f t="shared" si="131"/>
        <v>0.65448358089159875</v>
      </c>
      <c r="Z127" s="27">
        <f t="shared" si="131"/>
        <v>-0.54004899259845729</v>
      </c>
      <c r="AA127" s="27">
        <f t="shared" si="131"/>
        <v>1.880046106136497</v>
      </c>
      <c r="AB127" s="27">
        <f t="shared" si="132"/>
        <v>1.3399971135380397</v>
      </c>
    </row>
    <row r="128" spans="1:28" x14ac:dyDescent="0.2">
      <c r="A128" t="str">
        <f t="shared" si="124"/>
        <v>34 Culture, media and sports occupations</v>
      </c>
      <c r="B128" s="27">
        <f t="shared" si="125"/>
        <v>-1.9702569216323482</v>
      </c>
      <c r="C128" s="27">
        <f t="shared" si="125"/>
        <v>3.233530460454844</v>
      </c>
      <c r="D128" s="27">
        <f t="shared" si="125"/>
        <v>-4.5385035937656184</v>
      </c>
      <c r="E128" s="27">
        <f t="shared" si="125"/>
        <v>2.9648082896570287</v>
      </c>
      <c r="F128" s="27">
        <f t="shared" si="126"/>
        <v>-1.5736953041085897</v>
      </c>
      <c r="L128" t="str">
        <f t="shared" si="127"/>
        <v>34 Culture, media and sports occupations</v>
      </c>
      <c r="M128" s="27">
        <f t="shared" si="128"/>
        <v>-2.1537272323102918</v>
      </c>
      <c r="N128" s="27">
        <f t="shared" si="128"/>
        <v>0.71663577310257054</v>
      </c>
      <c r="O128" s="27">
        <f t="shared" si="128"/>
        <v>-2.4407128114388819</v>
      </c>
      <c r="P128" s="27">
        <f t="shared" si="128"/>
        <v>1.9033472517417245</v>
      </c>
      <c r="Q128" s="27">
        <f t="shared" si="129"/>
        <v>-0.53736555969715738</v>
      </c>
      <c r="W128" t="str">
        <f t="shared" si="130"/>
        <v>34 Culture, media and sports occupations</v>
      </c>
      <c r="X128" s="27">
        <f t="shared" si="131"/>
        <v>0.18347031067795427</v>
      </c>
      <c r="Y128" s="27">
        <f t="shared" si="131"/>
        <v>2.5168946873523446</v>
      </c>
      <c r="Z128" s="27">
        <f t="shared" si="131"/>
        <v>-2.0977907823267579</v>
      </c>
      <c r="AA128" s="27">
        <f t="shared" si="131"/>
        <v>1.06146103791529</v>
      </c>
      <c r="AB128" s="27">
        <f t="shared" si="132"/>
        <v>-1.0363297444114679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7.6927627893639539</v>
      </c>
      <c r="C129" s="27">
        <f t="shared" si="125"/>
        <v>3.5369388612653268</v>
      </c>
      <c r="D129" s="27">
        <f t="shared" si="125"/>
        <v>3.8236601500551899</v>
      </c>
      <c r="E129" s="27">
        <f t="shared" si="125"/>
        <v>8.5842966681372559</v>
      </c>
      <c r="F129" s="27">
        <f t="shared" si="126"/>
        <v>12.407956818192446</v>
      </c>
      <c r="L129" t="str">
        <f t="shared" si="127"/>
        <v>35 Business and public service associate professionals</v>
      </c>
      <c r="M129" s="27">
        <f t="shared" si="128"/>
        <v>2.4976436678571048</v>
      </c>
      <c r="N129" s="27">
        <f t="shared" si="128"/>
        <v>2.6613819748146597</v>
      </c>
      <c r="O129" s="27">
        <f t="shared" si="128"/>
        <v>1.4943932168836511</v>
      </c>
      <c r="P129" s="27">
        <f t="shared" si="128"/>
        <v>2.607140108469693</v>
      </c>
      <c r="Q129" s="27">
        <f t="shared" si="129"/>
        <v>4.1015333253533441</v>
      </c>
      <c r="W129" t="str">
        <f t="shared" si="130"/>
        <v>35 Business and public service associate professionals</v>
      </c>
      <c r="X129" s="27">
        <f t="shared" si="131"/>
        <v>5.1951191215067283</v>
      </c>
      <c r="Y129" s="27">
        <f t="shared" si="131"/>
        <v>0.87555688645058893</v>
      </c>
      <c r="Z129" s="27">
        <f t="shared" si="131"/>
        <v>2.3292669331716382</v>
      </c>
      <c r="AA129" s="27">
        <f t="shared" si="131"/>
        <v>5.9771565596677618</v>
      </c>
      <c r="AB129" s="27">
        <f t="shared" si="132"/>
        <v>8.3064234928394001</v>
      </c>
    </row>
    <row r="130" spans="1:28" x14ac:dyDescent="0.2">
      <c r="A130" t="str">
        <f t="shared" si="124"/>
        <v>41 Administrative occupations</v>
      </c>
      <c r="B130" s="27">
        <f t="shared" si="125"/>
        <v>-3.3082483782948202</v>
      </c>
      <c r="C130" s="27">
        <f t="shared" si="125"/>
        <v>4.468798204532817</v>
      </c>
      <c r="D130" s="27">
        <f t="shared" si="125"/>
        <v>4.8874709775010103</v>
      </c>
      <c r="E130" s="27">
        <f t="shared" si="125"/>
        <v>-6.5446268261226805</v>
      </c>
      <c r="F130" s="27">
        <f t="shared" si="126"/>
        <v>-1.6571558486216702</v>
      </c>
      <c r="L130" t="str">
        <f t="shared" si="127"/>
        <v>41 Administrative occupations</v>
      </c>
      <c r="M130" s="27">
        <f t="shared" si="128"/>
        <v>-2.8374979974254515</v>
      </c>
      <c r="N130" s="27">
        <f t="shared" si="128"/>
        <v>6.1401687498775459</v>
      </c>
      <c r="O130" s="27">
        <f t="shared" si="128"/>
        <v>2.1820620399853681</v>
      </c>
      <c r="P130" s="27">
        <f t="shared" si="128"/>
        <v>3.8931091628178578</v>
      </c>
      <c r="Q130" s="27">
        <f t="shared" si="129"/>
        <v>6.0751712028032259</v>
      </c>
      <c r="W130" t="str">
        <f t="shared" si="130"/>
        <v>41 Administrative occupations</v>
      </c>
      <c r="X130" s="27">
        <f t="shared" si="131"/>
        <v>-0.47075038086946108</v>
      </c>
      <c r="Y130" s="27">
        <f t="shared" si="131"/>
        <v>-1.6713705453445158</v>
      </c>
      <c r="Z130" s="27">
        <f t="shared" si="131"/>
        <v>2.7054089375156707</v>
      </c>
      <c r="AA130" s="27">
        <f t="shared" si="131"/>
        <v>-10.43773598894029</v>
      </c>
      <c r="AB130" s="27">
        <f t="shared" si="132"/>
        <v>-7.732327051424619</v>
      </c>
    </row>
    <row r="131" spans="1:28" x14ac:dyDescent="0.2">
      <c r="A131" t="str">
        <f t="shared" si="124"/>
        <v>42 Secretarial and related occupations</v>
      </c>
      <c r="B131" s="27">
        <f t="shared" si="125"/>
        <v>-4.1878467455872084</v>
      </c>
      <c r="C131" s="27">
        <f t="shared" si="125"/>
        <v>-0.82559276042320562</v>
      </c>
      <c r="D131" s="27">
        <f t="shared" si="125"/>
        <v>-3.4632741429555551</v>
      </c>
      <c r="E131" s="27">
        <f t="shared" si="125"/>
        <v>-8.8826801371704072</v>
      </c>
      <c r="F131" s="27">
        <f t="shared" si="126"/>
        <v>-12.345954280125962</v>
      </c>
      <c r="L131" t="str">
        <f t="shared" si="127"/>
        <v>42 Secretarial and related occupations</v>
      </c>
      <c r="M131" s="27">
        <f t="shared" si="128"/>
        <v>-0.42319776861026615</v>
      </c>
      <c r="N131" s="27">
        <f t="shared" si="128"/>
        <v>-0.12714893763658797</v>
      </c>
      <c r="O131" s="27">
        <f t="shared" si="128"/>
        <v>-5.1929414212533054E-2</v>
      </c>
      <c r="P131" s="27">
        <f t="shared" si="128"/>
        <v>0.19475560476575349</v>
      </c>
      <c r="Q131" s="27">
        <f t="shared" si="129"/>
        <v>0.14282619055322043</v>
      </c>
      <c r="W131" t="str">
        <f t="shared" si="130"/>
        <v>42 Secretarial and related occupations</v>
      </c>
      <c r="X131" s="27">
        <f t="shared" si="131"/>
        <v>-3.764648976976936</v>
      </c>
      <c r="Y131" s="27">
        <f t="shared" si="131"/>
        <v>-0.6984438227866292</v>
      </c>
      <c r="Z131" s="27">
        <f t="shared" si="131"/>
        <v>-3.4113447287430247</v>
      </c>
      <c r="AA131" s="27">
        <f t="shared" si="131"/>
        <v>-9.07743574193616</v>
      </c>
      <c r="AB131" s="27">
        <f t="shared" si="132"/>
        <v>-12.488780470679185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4.022985286024209</v>
      </c>
      <c r="C132" s="27">
        <f t="shared" si="125"/>
        <v>-7.2276205654573893</v>
      </c>
      <c r="D132" s="27">
        <f t="shared" si="125"/>
        <v>0.35231088039157044</v>
      </c>
      <c r="E132" s="27">
        <f t="shared" si="125"/>
        <v>2.8653049703125397</v>
      </c>
      <c r="F132" s="27">
        <f t="shared" si="126"/>
        <v>3.2176158507041102</v>
      </c>
      <c r="L132" t="str">
        <f t="shared" si="127"/>
        <v>51 Skilled agricultural and related trades</v>
      </c>
      <c r="M132" s="27">
        <f t="shared" si="128"/>
        <v>5.6037088277319853</v>
      </c>
      <c r="N132" s="27">
        <f t="shared" si="128"/>
        <v>-8.0569593144893439</v>
      </c>
      <c r="O132" s="27">
        <f t="shared" si="128"/>
        <v>-6.9336556593745158E-2</v>
      </c>
      <c r="P132" s="27">
        <f t="shared" si="128"/>
        <v>1.7719272891923321</v>
      </c>
      <c r="Q132" s="27">
        <f t="shared" si="129"/>
        <v>1.702590732598587</v>
      </c>
      <c r="W132" t="str">
        <f t="shared" si="130"/>
        <v>51 Skilled agricultural and related trades</v>
      </c>
      <c r="X132" s="27">
        <f t="shared" si="131"/>
        <v>-1.5807235417077186</v>
      </c>
      <c r="Y132" s="27">
        <f t="shared" si="131"/>
        <v>0.82933874903194926</v>
      </c>
      <c r="Z132" s="27">
        <f t="shared" si="131"/>
        <v>0.42164743698528717</v>
      </c>
      <c r="AA132" s="27">
        <f t="shared" si="131"/>
        <v>1.0933776811202218</v>
      </c>
      <c r="AB132" s="27">
        <f t="shared" si="132"/>
        <v>1.515025118105509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1.5540573503333661</v>
      </c>
      <c r="C133" s="27">
        <f t="shared" si="125"/>
        <v>-7.3473165123390061</v>
      </c>
      <c r="D133" s="27">
        <f t="shared" si="125"/>
        <v>2.2151233289882128</v>
      </c>
      <c r="E133" s="27">
        <f t="shared" si="125"/>
        <v>-0.11215915989447467</v>
      </c>
      <c r="F133" s="27">
        <f t="shared" si="126"/>
        <v>2.1029641690937382</v>
      </c>
      <c r="L133" t="str">
        <f t="shared" si="127"/>
        <v>52 Skilled metal, electrical and electronic trades</v>
      </c>
      <c r="M133" s="27">
        <f t="shared" si="128"/>
        <v>0.53799901735059308</v>
      </c>
      <c r="N133" s="27">
        <f t="shared" si="128"/>
        <v>-6.676681010896182</v>
      </c>
      <c r="O133" s="27">
        <f t="shared" si="128"/>
        <v>0.68953987904657765</v>
      </c>
      <c r="P133" s="27">
        <f t="shared" si="128"/>
        <v>-1.3274317881959732</v>
      </c>
      <c r="Q133" s="27">
        <f t="shared" si="129"/>
        <v>-0.63789190914939553</v>
      </c>
      <c r="W133" t="str">
        <f t="shared" si="130"/>
        <v>52 Skilled metal, electrical and electronic trades</v>
      </c>
      <c r="X133" s="27">
        <f t="shared" si="131"/>
        <v>1.0160583329826876</v>
      </c>
      <c r="Y133" s="27">
        <f t="shared" si="131"/>
        <v>-0.67063550144277784</v>
      </c>
      <c r="Z133" s="27">
        <f t="shared" si="131"/>
        <v>1.5255834499416445</v>
      </c>
      <c r="AA133" s="27">
        <f t="shared" si="131"/>
        <v>1.2152726283015123</v>
      </c>
      <c r="AB133" s="27">
        <f t="shared" si="132"/>
        <v>2.7408560782431568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-3.8550616972714877</v>
      </c>
      <c r="C134" s="27">
        <f t="shared" si="125"/>
        <v>-2.8518428361400581</v>
      </c>
      <c r="D134" s="27">
        <f t="shared" si="125"/>
        <v>2.8341771287435691</v>
      </c>
      <c r="E134" s="27">
        <f t="shared" si="125"/>
        <v>-3.9555335594175958</v>
      </c>
      <c r="F134" s="27">
        <f t="shared" si="126"/>
        <v>-1.1213564306740267</v>
      </c>
      <c r="L134" t="str">
        <f t="shared" si="127"/>
        <v>53 Skilled construction and building trades</v>
      </c>
      <c r="M134" s="27">
        <f t="shared" si="128"/>
        <v>-4.032501676457386</v>
      </c>
      <c r="N134" s="27">
        <f t="shared" si="128"/>
        <v>-2.808355229164448</v>
      </c>
      <c r="O134" s="27">
        <f t="shared" si="128"/>
        <v>3.2048753445768696</v>
      </c>
      <c r="P134" s="27">
        <f t="shared" si="128"/>
        <v>-4.1441973320496288</v>
      </c>
      <c r="Q134" s="27">
        <f t="shared" si="129"/>
        <v>-0.93932198747275919</v>
      </c>
      <c r="W134" t="str">
        <f t="shared" si="130"/>
        <v>53 Skilled construction and building trades</v>
      </c>
      <c r="X134" s="27">
        <f t="shared" si="131"/>
        <v>0.17743997918593246</v>
      </c>
      <c r="Y134" s="27">
        <f t="shared" si="131"/>
        <v>-4.3487606975676663E-2</v>
      </c>
      <c r="Z134" s="27">
        <f t="shared" si="131"/>
        <v>-0.3706982158333092</v>
      </c>
      <c r="AA134" s="27">
        <f t="shared" si="131"/>
        <v>0.18866377263205869</v>
      </c>
      <c r="AB134" s="27">
        <f t="shared" si="132"/>
        <v>-0.18203444320125051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-4.4215741871654117</v>
      </c>
      <c r="C135" s="27">
        <f t="shared" si="125"/>
        <v>-2.3613015391621559</v>
      </c>
      <c r="D135" s="27">
        <f t="shared" si="125"/>
        <v>3.4854837297424766</v>
      </c>
      <c r="E135" s="27">
        <f t="shared" si="125"/>
        <v>2.2463897936111579</v>
      </c>
      <c r="F135" s="27">
        <f t="shared" si="126"/>
        <v>5.7318735233536344</v>
      </c>
      <c r="L135" t="str">
        <f t="shared" si="127"/>
        <v>54 Textiles, printing and other skilled trades</v>
      </c>
      <c r="M135" s="27">
        <f t="shared" si="128"/>
        <v>-2.6294804434096015</v>
      </c>
      <c r="N135" s="27">
        <f t="shared" si="128"/>
        <v>-3.4637449206630393</v>
      </c>
      <c r="O135" s="27">
        <f t="shared" si="128"/>
        <v>2.1380677325923614</v>
      </c>
      <c r="P135" s="27">
        <f t="shared" si="128"/>
        <v>0.9789134411157967</v>
      </c>
      <c r="Q135" s="27">
        <f t="shared" si="129"/>
        <v>3.1169811737081581</v>
      </c>
      <c r="W135" t="str">
        <f t="shared" si="130"/>
        <v>54 Textiles, printing and other skilled trades</v>
      </c>
      <c r="X135" s="27">
        <f t="shared" si="131"/>
        <v>-1.7920937437557889</v>
      </c>
      <c r="Y135" s="27">
        <f t="shared" si="131"/>
        <v>1.1024433815008567</v>
      </c>
      <c r="Z135" s="27">
        <f t="shared" si="131"/>
        <v>1.3474159971501454</v>
      </c>
      <c r="AA135" s="27">
        <f t="shared" si="131"/>
        <v>1.2674763524952972</v>
      </c>
      <c r="AB135" s="27">
        <f t="shared" si="132"/>
        <v>2.6148923496454426</v>
      </c>
    </row>
    <row r="136" spans="1:28" x14ac:dyDescent="0.2">
      <c r="A136" t="str">
        <f t="shared" si="124"/>
        <v>61 Caring personal service occupations</v>
      </c>
      <c r="B136" s="27">
        <f t="shared" si="125"/>
        <v>6.5916281133854113</v>
      </c>
      <c r="C136" s="27">
        <f t="shared" si="125"/>
        <v>-6.8560827808949796</v>
      </c>
      <c r="D136" s="27">
        <f t="shared" si="125"/>
        <v>6.7905525867587357</v>
      </c>
      <c r="E136" s="27">
        <f t="shared" si="125"/>
        <v>12.591504953408105</v>
      </c>
      <c r="F136" s="27">
        <f t="shared" si="126"/>
        <v>19.382057540166841</v>
      </c>
      <c r="L136" t="str">
        <f t="shared" si="127"/>
        <v>61 Caring personal service occupations</v>
      </c>
      <c r="M136" s="27">
        <f t="shared" si="128"/>
        <v>-0.14265414114606756</v>
      </c>
      <c r="N136" s="27">
        <f t="shared" si="128"/>
        <v>-0.20967298393797051</v>
      </c>
      <c r="O136" s="27">
        <f t="shared" si="128"/>
        <v>5.418904736414639</v>
      </c>
      <c r="P136" s="27">
        <f t="shared" si="128"/>
        <v>5.7927626469761755</v>
      </c>
      <c r="Q136" s="27">
        <f t="shared" si="129"/>
        <v>11.211667383390814</v>
      </c>
      <c r="W136" t="str">
        <f t="shared" si="130"/>
        <v>61 Caring personal service occupations</v>
      </c>
      <c r="X136" s="27">
        <f t="shared" si="131"/>
        <v>6.7342822545318342</v>
      </c>
      <c r="Y136" s="27">
        <f t="shared" si="131"/>
        <v>-6.6464097969573146</v>
      </c>
      <c r="Z136" s="27">
        <f t="shared" si="131"/>
        <v>1.3716478503440186</v>
      </c>
      <c r="AA136" s="27">
        <f t="shared" si="131"/>
        <v>6.7987423064318762</v>
      </c>
      <c r="AB136" s="27">
        <f t="shared" si="132"/>
        <v>8.1703901567758948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2.9963536679756189</v>
      </c>
      <c r="C137" s="27">
        <f t="shared" si="125"/>
        <v>-2.751034373092331</v>
      </c>
      <c r="D137" s="27">
        <f t="shared" si="125"/>
        <v>-2.7319790301214439</v>
      </c>
      <c r="E137" s="27">
        <f t="shared" si="125"/>
        <v>0.70879279919665095</v>
      </c>
      <c r="F137" s="27">
        <f t="shared" si="126"/>
        <v>-2.023186230924793</v>
      </c>
      <c r="L137" t="str">
        <f t="shared" si="127"/>
        <v>62 Leisure, travel and related personal service occupations</v>
      </c>
      <c r="M137" s="27">
        <f t="shared" si="128"/>
        <v>1.9059198220443605</v>
      </c>
      <c r="N137" s="27">
        <f t="shared" si="128"/>
        <v>-1.1631446763807372</v>
      </c>
      <c r="O137" s="27">
        <f t="shared" si="128"/>
        <v>-0.12355747285895013</v>
      </c>
      <c r="P137" s="27">
        <f t="shared" si="128"/>
        <v>1.6541925520394454</v>
      </c>
      <c r="Q137" s="27">
        <f t="shared" si="129"/>
        <v>1.5306350791804952</v>
      </c>
      <c r="W137" t="str">
        <f t="shared" si="130"/>
        <v>62 Leisure, travel and related personal service occupations</v>
      </c>
      <c r="X137" s="27">
        <f t="shared" si="131"/>
        <v>1.0904338459312015</v>
      </c>
      <c r="Y137" s="27">
        <f t="shared" si="131"/>
        <v>-1.5878896967115992</v>
      </c>
      <c r="Z137" s="27">
        <f t="shared" si="131"/>
        <v>-2.6084215572623819</v>
      </c>
      <c r="AA137" s="27">
        <f t="shared" si="131"/>
        <v>-0.94539975284287081</v>
      </c>
      <c r="AB137" s="27">
        <f t="shared" si="132"/>
        <v>-3.5538213101052527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-0.35225791499491388</v>
      </c>
      <c r="C138" s="27">
        <f t="shared" si="125"/>
        <v>0.40378759878095583</v>
      </c>
      <c r="D138" s="27">
        <f t="shared" si="125"/>
        <v>-0.49662798943922026</v>
      </c>
      <c r="E138" s="27">
        <f t="shared" si="125"/>
        <v>0.13047714418947431</v>
      </c>
      <c r="F138" s="27">
        <f t="shared" si="126"/>
        <v>-0.36615084524974595</v>
      </c>
      <c r="L138" t="str">
        <f t="shared" si="127"/>
        <v>63 Community and civil enforcement occupations</v>
      </c>
      <c r="M138" s="27">
        <f t="shared" si="128"/>
        <v>-0.45907175430676062</v>
      </c>
      <c r="N138" s="27">
        <f t="shared" si="128"/>
        <v>0.52044054384883442</v>
      </c>
      <c r="O138" s="27">
        <f t="shared" si="128"/>
        <v>-0.72118319414257526</v>
      </c>
      <c r="P138" s="27">
        <f t="shared" si="128"/>
        <v>0.13340663113304418</v>
      </c>
      <c r="Q138" s="27">
        <f t="shared" si="129"/>
        <v>-0.58777656300953107</v>
      </c>
      <c r="W138" t="str">
        <f t="shared" si="130"/>
        <v>63 Community and civil enforcement occupations</v>
      </c>
      <c r="X138" s="27">
        <f t="shared" si="131"/>
        <v>0.10681383931184529</v>
      </c>
      <c r="Y138" s="27">
        <f t="shared" si="131"/>
        <v>-0.11665294506787971</v>
      </c>
      <c r="Z138" s="27">
        <f t="shared" si="131"/>
        <v>0.22455520470335466</v>
      </c>
      <c r="AA138" s="27">
        <f t="shared" si="131"/>
        <v>-2.9294869435682047E-3</v>
      </c>
      <c r="AB138" s="27">
        <f t="shared" si="132"/>
        <v>0.22162571775978646</v>
      </c>
    </row>
    <row r="139" spans="1:28" x14ac:dyDescent="0.2">
      <c r="A139" t="str">
        <f t="shared" si="124"/>
        <v>71 Sales occupations</v>
      </c>
      <c r="B139" s="27">
        <f t="shared" si="125"/>
        <v>-6.2343269130376626</v>
      </c>
      <c r="C139" s="27">
        <f t="shared" si="125"/>
        <v>-1.331136706531808</v>
      </c>
      <c r="D139" s="27">
        <f t="shared" si="125"/>
        <v>-0.79223392254837677</v>
      </c>
      <c r="E139" s="27">
        <f t="shared" si="125"/>
        <v>-3.0230684250274464</v>
      </c>
      <c r="F139" s="27">
        <f t="shared" si="126"/>
        <v>-3.8153023475758232</v>
      </c>
      <c r="L139" t="str">
        <f t="shared" si="127"/>
        <v>71 Sales occupations</v>
      </c>
      <c r="M139" s="27">
        <f t="shared" si="128"/>
        <v>-0.3605344258026264</v>
      </c>
      <c r="N139" s="27">
        <f t="shared" si="128"/>
        <v>-0.60296564032348243</v>
      </c>
      <c r="O139" s="27">
        <f t="shared" si="128"/>
        <v>0.44645141698021718</v>
      </c>
      <c r="P139" s="27">
        <f t="shared" si="128"/>
        <v>0.40962714165991798</v>
      </c>
      <c r="Q139" s="27">
        <f t="shared" si="129"/>
        <v>0.85607855864013516</v>
      </c>
      <c r="W139" t="str">
        <f t="shared" si="130"/>
        <v>71 Sales occupations</v>
      </c>
      <c r="X139" s="27">
        <f t="shared" si="131"/>
        <v>-5.8737924872350789</v>
      </c>
      <c r="Y139" s="27">
        <f t="shared" si="131"/>
        <v>-0.7281710662083043</v>
      </c>
      <c r="Z139" s="27">
        <f t="shared" si="131"/>
        <v>-1.2386853395286579</v>
      </c>
      <c r="AA139" s="27">
        <f t="shared" si="131"/>
        <v>-3.4326955666870873</v>
      </c>
      <c r="AB139" s="27">
        <f t="shared" si="132"/>
        <v>-4.6713809062157452</v>
      </c>
    </row>
    <row r="140" spans="1:28" x14ac:dyDescent="0.2">
      <c r="A140" t="str">
        <f t="shared" si="124"/>
        <v>72 Customer service occupations</v>
      </c>
      <c r="B140" s="27">
        <f t="shared" si="125"/>
        <v>1.9063219797764006</v>
      </c>
      <c r="C140" s="27">
        <f t="shared" si="125"/>
        <v>0.66635232949811041</v>
      </c>
      <c r="D140" s="27">
        <f t="shared" si="125"/>
        <v>3.6427297597151664</v>
      </c>
      <c r="E140" s="27">
        <f t="shared" si="125"/>
        <v>3.941762668462502</v>
      </c>
      <c r="F140" s="27">
        <f t="shared" si="126"/>
        <v>7.5844924281776684</v>
      </c>
      <c r="L140" t="str">
        <f t="shared" si="127"/>
        <v>72 Customer service occupations</v>
      </c>
      <c r="M140" s="27">
        <f t="shared" si="128"/>
        <v>-0.85972530592126972</v>
      </c>
      <c r="N140" s="27">
        <f t="shared" si="128"/>
        <v>1.4883454211827694</v>
      </c>
      <c r="O140" s="27">
        <f t="shared" si="128"/>
        <v>2.7572899374791646</v>
      </c>
      <c r="P140" s="27">
        <f t="shared" si="128"/>
        <v>2.4753594126293272</v>
      </c>
      <c r="Q140" s="27">
        <f t="shared" si="129"/>
        <v>5.2326493501084919</v>
      </c>
      <c r="W140" t="str">
        <f t="shared" si="130"/>
        <v>72 Customer service occupations</v>
      </c>
      <c r="X140" s="27">
        <f t="shared" si="131"/>
        <v>2.766047285697681</v>
      </c>
      <c r="Y140" s="27">
        <f t="shared" si="131"/>
        <v>-0.82199309168470691</v>
      </c>
      <c r="Z140" s="27">
        <f t="shared" si="131"/>
        <v>0.88543982223602669</v>
      </c>
      <c r="AA140" s="27">
        <f t="shared" si="131"/>
        <v>1.4664032558331996</v>
      </c>
      <c r="AB140" s="27">
        <f t="shared" si="132"/>
        <v>2.3518430780692263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-0.42054961901266097</v>
      </c>
      <c r="C141" s="27">
        <f t="shared" si="125"/>
        <v>-3.157121942577799</v>
      </c>
      <c r="D141" s="27">
        <f t="shared" si="125"/>
        <v>2.4421123212006748</v>
      </c>
      <c r="E141" s="27">
        <f t="shared" si="125"/>
        <v>-0.88730309114849959</v>
      </c>
      <c r="F141" s="27">
        <f t="shared" si="126"/>
        <v>1.5548092300521752</v>
      </c>
      <c r="L141" t="str">
        <f t="shared" si="127"/>
        <v>81 Process, plant and machine operatives</v>
      </c>
      <c r="M141" s="27">
        <f t="shared" si="128"/>
        <v>-0.26779224530985246</v>
      </c>
      <c r="N141" s="27">
        <f t="shared" si="128"/>
        <v>-2.5828976957456682</v>
      </c>
      <c r="O141" s="27">
        <f t="shared" si="128"/>
        <v>1.6811428691186698</v>
      </c>
      <c r="P141" s="27">
        <f t="shared" si="128"/>
        <v>-0.87641099786396737</v>
      </c>
      <c r="Q141" s="27">
        <f t="shared" si="129"/>
        <v>0.80473187125470247</v>
      </c>
      <c r="W141" t="str">
        <f t="shared" si="130"/>
        <v>81 Process, plant and machine operatives</v>
      </c>
      <c r="X141" s="27">
        <f t="shared" si="131"/>
        <v>-0.1527573737028316</v>
      </c>
      <c r="Y141" s="27">
        <f t="shared" si="131"/>
        <v>-0.57422424683207307</v>
      </c>
      <c r="Z141" s="27">
        <f t="shared" si="131"/>
        <v>0.76096945208196409</v>
      </c>
      <c r="AA141" s="27">
        <f t="shared" si="131"/>
        <v>-1.0892093284502025E-2</v>
      </c>
      <c r="AB141" s="27">
        <f t="shared" si="132"/>
        <v>0.75007735879746207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8.4612207845583356</v>
      </c>
      <c r="C142" s="27">
        <f t="shared" si="125"/>
        <v>-13.184786772713167</v>
      </c>
      <c r="D142" s="27">
        <f t="shared" si="125"/>
        <v>1.4574649781857261</v>
      </c>
      <c r="E142" s="27">
        <f t="shared" si="125"/>
        <v>-1.403059071200019</v>
      </c>
      <c r="F142" s="27">
        <f t="shared" si="126"/>
        <v>5.440590698570702E-2</v>
      </c>
      <c r="L142" t="str">
        <f t="shared" si="127"/>
        <v>82 Transport and mobile machine drivers and operatives</v>
      </c>
      <c r="M142" s="27">
        <f t="shared" si="128"/>
        <v>8.3807658593247325</v>
      </c>
      <c r="N142" s="27">
        <f t="shared" si="128"/>
        <v>-12.315112139963794</v>
      </c>
      <c r="O142" s="27">
        <f t="shared" si="128"/>
        <v>-0.17365708577899852</v>
      </c>
      <c r="P142" s="27">
        <f t="shared" si="128"/>
        <v>-2.3196643769575402</v>
      </c>
      <c r="Q142" s="27">
        <f t="shared" si="129"/>
        <v>-2.4933214627365388</v>
      </c>
      <c r="W142" t="str">
        <f t="shared" si="130"/>
        <v>82 Transport and mobile machine drivers and operatives</v>
      </c>
      <c r="X142" s="27">
        <f t="shared" si="131"/>
        <v>8.0454925233600427E-2</v>
      </c>
      <c r="Y142" s="27">
        <f t="shared" si="131"/>
        <v>-0.86967463274936652</v>
      </c>
      <c r="Z142" s="27">
        <f t="shared" si="131"/>
        <v>1.631122063964761</v>
      </c>
      <c r="AA142" s="27">
        <f t="shared" si="131"/>
        <v>0.9166053057575505</v>
      </c>
      <c r="AB142" s="27">
        <f t="shared" si="132"/>
        <v>2.5477273697223115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-3.4529377975499038</v>
      </c>
      <c r="C143" s="27">
        <f t="shared" si="125"/>
        <v>-2.4857692679369983</v>
      </c>
      <c r="D143" s="27">
        <f t="shared" si="125"/>
        <v>18.376263133181414</v>
      </c>
      <c r="E143" s="27">
        <f t="shared" si="125"/>
        <v>4.7772166541058709</v>
      </c>
      <c r="F143" s="27">
        <f t="shared" si="126"/>
        <v>23.153479787287285</v>
      </c>
      <c r="L143" t="str">
        <f t="shared" si="127"/>
        <v>91 Elementary trades and related occupations</v>
      </c>
      <c r="M143" s="27">
        <f t="shared" si="128"/>
        <v>-2.153353828290971</v>
      </c>
      <c r="N143" s="27">
        <f t="shared" si="128"/>
        <v>-2.0064104338288544</v>
      </c>
      <c r="O143" s="27">
        <f t="shared" si="128"/>
        <v>7.2822860026251028</v>
      </c>
      <c r="P143" s="27">
        <f t="shared" si="128"/>
        <v>2.1589283896396196</v>
      </c>
      <c r="Q143" s="27">
        <f t="shared" si="129"/>
        <v>9.4412143922647225</v>
      </c>
      <c r="W143" t="str">
        <f t="shared" si="130"/>
        <v>91 Elementary trades and related occupations</v>
      </c>
      <c r="X143" s="27">
        <f t="shared" si="131"/>
        <v>-1.2995839692588991</v>
      </c>
      <c r="Y143" s="27">
        <f t="shared" si="131"/>
        <v>-0.4793588341081616</v>
      </c>
      <c r="Z143" s="27">
        <f t="shared" si="131"/>
        <v>11.093977130556324</v>
      </c>
      <c r="AA143" s="27">
        <f t="shared" si="131"/>
        <v>2.6182882644662477</v>
      </c>
      <c r="AB143" s="27">
        <f t="shared" si="132"/>
        <v>13.712265395022571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-1.643145767742908</v>
      </c>
      <c r="C144" s="27">
        <f t="shared" si="125"/>
        <v>-13.240242685121387</v>
      </c>
      <c r="D144" s="27">
        <f t="shared" si="125"/>
        <v>-16.624268887791942</v>
      </c>
      <c r="E144" s="27">
        <f t="shared" si="125"/>
        <v>-11.834361723234224</v>
      </c>
      <c r="F144" s="27">
        <f t="shared" si="126"/>
        <v>-28.458630611026166</v>
      </c>
      <c r="L144" t="str">
        <f t="shared" si="127"/>
        <v>92 Elementary administration and service occupations</v>
      </c>
      <c r="M144" s="27">
        <f t="shared" si="128"/>
        <v>-2.7513335893377047</v>
      </c>
      <c r="N144" s="27">
        <f t="shared" si="128"/>
        <v>-5.2561881848258025</v>
      </c>
      <c r="O144" s="27">
        <f t="shared" si="128"/>
        <v>-2.7691781394597115</v>
      </c>
      <c r="P144" s="27">
        <f t="shared" si="128"/>
        <v>-7.0872630780816621</v>
      </c>
      <c r="Q144" s="27">
        <f t="shared" si="129"/>
        <v>-9.8564412175413736</v>
      </c>
      <c r="W144" t="str">
        <f t="shared" si="130"/>
        <v>92 Elementary administration and service occupations</v>
      </c>
      <c r="X144" s="27">
        <f t="shared" si="131"/>
        <v>1.1081878215945409</v>
      </c>
      <c r="Y144" s="27">
        <f t="shared" si="131"/>
        <v>-7.9840545002954144</v>
      </c>
      <c r="Z144" s="27">
        <f t="shared" si="131"/>
        <v>-13.855090748332287</v>
      </c>
      <c r="AA144" s="27">
        <f t="shared" si="131"/>
        <v>-4.7470986451526187</v>
      </c>
      <c r="AB144" s="27">
        <f t="shared" si="132"/>
        <v>-18.602189393484906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92.850000000000591</v>
      </c>
      <c r="C146" s="29">
        <f t="shared" ref="C146" si="133">D35-C35</f>
        <v>-28.289999999999509</v>
      </c>
      <c r="D146" s="29">
        <f>E35-D35</f>
        <v>61.333999999999151</v>
      </c>
      <c r="E146" s="29">
        <f>F35-E35</f>
        <v>90.136000000000422</v>
      </c>
      <c r="F146" s="29">
        <f t="shared" ref="F146" si="134">F35-D35</f>
        <v>151.46999999999957</v>
      </c>
      <c r="L146" s="24" t="str">
        <f>L35</f>
        <v>All occupations</v>
      </c>
      <c r="M146" s="29">
        <f>N35-M35</f>
        <v>37.870437406476412</v>
      </c>
      <c r="N146" s="29">
        <f t="shared" ref="N146" si="135">O35-N35</f>
        <v>-23.719519877897937</v>
      </c>
      <c r="O146" s="29">
        <f>P35-O35</f>
        <v>34.81723182802034</v>
      </c>
      <c r="P146" s="29">
        <f>Q35-P35</f>
        <v>44.64399897806129</v>
      </c>
      <c r="Q146" s="29">
        <f t="shared" ref="Q146" si="136">Q35-O35</f>
        <v>79.46123080608163</v>
      </c>
      <c r="W146" s="24" t="str">
        <f>W35</f>
        <v>All occupations</v>
      </c>
      <c r="X146" s="29">
        <f>Y35-X35</f>
        <v>54.979562593523951</v>
      </c>
      <c r="Y146" s="29">
        <f t="shared" ref="Y146" si="137">Z35-Y35</f>
        <v>-4.5704801221014577</v>
      </c>
      <c r="Z146" s="29">
        <f>AA35-Z35</f>
        <v>26.516768171978129</v>
      </c>
      <c r="AA146" s="29">
        <f>AB35-AA35</f>
        <v>45.492001021939814</v>
      </c>
      <c r="AB146" s="29">
        <f t="shared" ref="AB146" si="138">AB35-Z35</f>
        <v>72.008769193917942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142.11344998566361</v>
      </c>
      <c r="C153" s="11">
        <f t="shared" ref="C153:F153" si="143">C8</f>
        <v>166.46943619500519</v>
      </c>
      <c r="D153" s="11">
        <f t="shared" si="143"/>
        <v>170.11400890035003</v>
      </c>
      <c r="E153" s="11">
        <f t="shared" si="143"/>
        <v>156.81368002314787</v>
      </c>
      <c r="F153" s="11">
        <f t="shared" si="143"/>
        <v>171.46376856955274</v>
      </c>
      <c r="H153" s="40">
        <f>IF(D$151-B$151 &lt;&gt; 0,(EXP(LN(D153/B153)/(D$151-B$151))-1)*100,0)</f>
        <v>3.662333139557683</v>
      </c>
      <c r="I153" s="40">
        <f>IF(F$151-D$151 &lt;&gt; 0,(EXP(LN(F153/D153)/(F$151-D$151))-1)*100,0)</f>
        <v>5.2701411918687491E-2</v>
      </c>
      <c r="L153" s="10" t="str">
        <f>L8</f>
        <v>11 Corporate managers and directors</v>
      </c>
      <c r="M153" s="11">
        <f>M8</f>
        <v>97.013035184128299</v>
      </c>
      <c r="N153" s="11">
        <f t="shared" ref="N153:Q153" si="144">N8</f>
        <v>108.7789496582643</v>
      </c>
      <c r="O153" s="11">
        <f t="shared" si="144"/>
        <v>110.49445458149943</v>
      </c>
      <c r="P153" s="11">
        <f t="shared" si="144"/>
        <v>97.031988049330337</v>
      </c>
      <c r="Q153" s="11">
        <f t="shared" si="144"/>
        <v>101.6252810584452</v>
      </c>
      <c r="S153" s="40">
        <f>IF(O$151-M$151 &lt;&gt; 0,(EXP(LN(O153/M153)/(O$151-M$151))-1)*100,0)</f>
        <v>2.6365577277286167</v>
      </c>
      <c r="T153" s="40">
        <f>IF(Q$151-O$151 &lt;&gt; 0,(EXP(LN(Q153/O153)/(Q$151-O$151))-1)*100,0)</f>
        <v>-0.55626708243174949</v>
      </c>
      <c r="W153" s="10" t="str">
        <f>W8</f>
        <v>11 Corporate managers and directors</v>
      </c>
      <c r="X153" s="11">
        <f>X8</f>
        <v>45.100414801535237</v>
      </c>
      <c r="Y153" s="11">
        <f t="shared" ref="Y153:AB153" si="145">Y8</f>
        <v>57.690486536741197</v>
      </c>
      <c r="Z153" s="11">
        <f t="shared" si="145"/>
        <v>59.61955431885076</v>
      </c>
      <c r="AA153" s="11">
        <f t="shared" si="145"/>
        <v>59.781691973817225</v>
      </c>
      <c r="AB153" s="11">
        <f t="shared" si="145"/>
        <v>69.83848751110726</v>
      </c>
      <c r="AD153" s="40">
        <f>IF(Z$151-X$151 &lt;&gt; 0,(EXP(LN(Z153/X153)/(Z$151-X$151))-1)*100,0)</f>
        <v>5.7405677179593662</v>
      </c>
      <c r="AE153" s="40">
        <f>IF(AB$151-Z$151 &lt;&gt; 0,(EXP(LN(AB153/Z153)/(AB$151-Z$151))-1)*100,0)</f>
        <v>1.060258941776171</v>
      </c>
    </row>
    <row r="154" spans="1:31" x14ac:dyDescent="0.2">
      <c r="A154" s="10" t="str">
        <f t="shared" si="142"/>
        <v>12 Other managers and proprietors</v>
      </c>
      <c r="B154" s="11">
        <f t="shared" si="142"/>
        <v>65.975556355631895</v>
      </c>
      <c r="C154" s="11">
        <f t="shared" ref="C154:F178" si="146">C9</f>
        <v>69.403325245097946</v>
      </c>
      <c r="D154" s="11">
        <f t="shared" si="146"/>
        <v>69.428147259846497</v>
      </c>
      <c r="E154" s="11">
        <f t="shared" si="146"/>
        <v>73.210171158351088</v>
      </c>
      <c r="F154" s="11">
        <f t="shared" si="146"/>
        <v>82.824070625638811</v>
      </c>
      <c r="H154" s="40">
        <f t="shared" ref="H154:H177" si="147">IF(D$151-B$151 &lt;&gt; 0,(EXP(LN(D154/B154)/(D$151-B$151))-1)*100,0)</f>
        <v>1.0253823872050205</v>
      </c>
      <c r="I154" s="40">
        <f t="shared" ref="I154:I180" si="148">IF(F$151-D$151 &lt;&gt; 0,(EXP(LN(F154/D154)/(F$151-D$151))-1)*100,0)</f>
        <v>1.1831198905470242</v>
      </c>
      <c r="L154" s="10" t="str">
        <f t="shared" ref="L154:Q154" si="149">L9</f>
        <v>12 Other managers and proprietors</v>
      </c>
      <c r="M154" s="11">
        <f t="shared" si="149"/>
        <v>38.342395955495967</v>
      </c>
      <c r="N154" s="11">
        <f t="shared" si="149"/>
        <v>40.123507303120206</v>
      </c>
      <c r="O154" s="11">
        <f t="shared" si="149"/>
        <v>38.059701847702563</v>
      </c>
      <c r="P154" s="11">
        <f t="shared" si="149"/>
        <v>43.528374822752838</v>
      </c>
      <c r="Q154" s="11">
        <f t="shared" si="149"/>
        <v>49.028730828399127</v>
      </c>
      <c r="S154" s="40">
        <f t="shared" ref="S154:S177" si="150">IF(O$151-M$151 &lt;&gt; 0,(EXP(LN(O154/M154)/(O$151-M$151))-1)*100,0)</f>
        <v>-0.14789452590259211</v>
      </c>
      <c r="T154" s="40">
        <f t="shared" ref="T154:T177" si="151">IF(Q$151-O$151 &lt;&gt; 0,(EXP(LN(Q154/O154)/(Q$151-O$151))-1)*100,0)</f>
        <v>1.7026692235689422</v>
      </c>
      <c r="W154" s="10" t="str">
        <f t="shared" ref="W154:AB154" si="152">W9</f>
        <v>12 Other managers and proprietors</v>
      </c>
      <c r="X154" s="11">
        <f t="shared" si="152"/>
        <v>27.633160400135889</v>
      </c>
      <c r="Y154" s="11">
        <f t="shared" si="152"/>
        <v>29.279817941977761</v>
      </c>
      <c r="Z154" s="11">
        <f t="shared" si="152"/>
        <v>31.368445412143853</v>
      </c>
      <c r="AA154" s="11">
        <f t="shared" si="152"/>
        <v>29.681796335598232</v>
      </c>
      <c r="AB154" s="11">
        <f t="shared" si="152"/>
        <v>33.795339797239656</v>
      </c>
      <c r="AD154" s="40">
        <f t="shared" ref="AD154:AD177" si="153">IF(Z$151-X$151 &lt;&gt; 0,(EXP(LN(Z154/X154)/(Z$151-X$151))-1)*100,0)</f>
        <v>2.5681418071801243</v>
      </c>
      <c r="AE154" s="40">
        <f t="shared" ref="AE154:AE177" si="154">IF(AB$151-Z$151 &lt;&gt; 0,(EXP(LN(AB154/Z154)/(AB$151-Z$151))-1)*100,0)</f>
        <v>0.49803913037145264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105.58038632047482</v>
      </c>
      <c r="C155" s="11">
        <f t="shared" si="146"/>
        <v>118.3777637374984</v>
      </c>
      <c r="D155" s="11">
        <f t="shared" si="146"/>
        <v>123.64888146177576</v>
      </c>
      <c r="E155" s="11">
        <f t="shared" si="146"/>
        <v>153.66801108053096</v>
      </c>
      <c r="F155" s="11">
        <f t="shared" si="146"/>
        <v>175.57418246560948</v>
      </c>
      <c r="H155" s="40">
        <f t="shared" si="147"/>
        <v>3.2099075559906654</v>
      </c>
      <c r="I155" s="40">
        <f t="shared" si="148"/>
        <v>2.3649701642774135</v>
      </c>
      <c r="L155" s="10" t="str">
        <f t="shared" ref="L155:Q155" si="155">L10</f>
        <v>21 Science, research, engineering and technology professionals</v>
      </c>
      <c r="M155" s="11">
        <f t="shared" si="155"/>
        <v>82.653204926127444</v>
      </c>
      <c r="N155" s="11">
        <f t="shared" si="155"/>
        <v>93.153572616657371</v>
      </c>
      <c r="O155" s="11">
        <f t="shared" si="155"/>
        <v>93.487321240116998</v>
      </c>
      <c r="P155" s="11">
        <f t="shared" si="155"/>
        <v>112.44185469196545</v>
      </c>
      <c r="Q155" s="11">
        <f t="shared" si="155"/>
        <v>125.65098413100752</v>
      </c>
      <c r="S155" s="40">
        <f t="shared" si="150"/>
        <v>2.4940379910624477</v>
      </c>
      <c r="T155" s="40">
        <f t="shared" si="151"/>
        <v>1.9907718753026549</v>
      </c>
      <c r="W155" s="10" t="str">
        <f t="shared" ref="W155:AB155" si="156">W10</f>
        <v>21 Science, research, engineering and technology professionals</v>
      </c>
      <c r="X155" s="11">
        <f t="shared" si="156"/>
        <v>22.927181394347308</v>
      </c>
      <c r="Y155" s="11">
        <f t="shared" si="156"/>
        <v>25.224191120840842</v>
      </c>
      <c r="Z155" s="11">
        <f t="shared" si="156"/>
        <v>30.161560221658643</v>
      </c>
      <c r="AA155" s="11">
        <f t="shared" si="156"/>
        <v>41.226156388565535</v>
      </c>
      <c r="AB155" s="11">
        <f t="shared" si="156"/>
        <v>49.923198334601921</v>
      </c>
      <c r="AD155" s="40">
        <f t="shared" si="153"/>
        <v>5.6381111515754201</v>
      </c>
      <c r="AE155" s="40">
        <f t="shared" si="154"/>
        <v>3.4165168952752012</v>
      </c>
    </row>
    <row r="156" spans="1:31" x14ac:dyDescent="0.2">
      <c r="A156" s="10" t="str">
        <f t="shared" si="142"/>
        <v>22 Health professionals</v>
      </c>
      <c r="B156" s="11">
        <f t="shared" si="142"/>
        <v>69.239672448721819</v>
      </c>
      <c r="C156" s="11">
        <f t="shared" si="146"/>
        <v>83.168239066145958</v>
      </c>
      <c r="D156" s="11">
        <f t="shared" si="146"/>
        <v>81.851596869197067</v>
      </c>
      <c r="E156" s="11">
        <f t="shared" si="146"/>
        <v>80.5696149790177</v>
      </c>
      <c r="F156" s="11">
        <f t="shared" si="146"/>
        <v>85.354136143456884</v>
      </c>
      <c r="H156" s="40">
        <f t="shared" si="147"/>
        <v>3.4033074728668566</v>
      </c>
      <c r="I156" s="40">
        <f t="shared" si="148"/>
        <v>0.27973115751844801</v>
      </c>
      <c r="L156" s="10" t="str">
        <f t="shared" ref="L156:Q156" si="157">L11</f>
        <v>22 Health professionals</v>
      </c>
      <c r="M156" s="11">
        <f t="shared" si="157"/>
        <v>14.433122209875602</v>
      </c>
      <c r="N156" s="11">
        <f t="shared" si="157"/>
        <v>17.114953347193964</v>
      </c>
      <c r="O156" s="11">
        <f t="shared" si="157"/>
        <v>18.588767950083852</v>
      </c>
      <c r="P156" s="11">
        <f t="shared" si="157"/>
        <v>18.458057139548451</v>
      </c>
      <c r="Q156" s="11">
        <f t="shared" si="157"/>
        <v>19.663378718482065</v>
      </c>
      <c r="S156" s="40">
        <f t="shared" si="150"/>
        <v>5.1908739664379144</v>
      </c>
      <c r="T156" s="40">
        <f t="shared" si="151"/>
        <v>0.37537231572046803</v>
      </c>
      <c r="W156" s="10" t="str">
        <f t="shared" ref="W156:AB156" si="158">W11</f>
        <v>22 Health professionals</v>
      </c>
      <c r="X156" s="11">
        <f t="shared" si="158"/>
        <v>54.806550238846221</v>
      </c>
      <c r="Y156" s="11">
        <f t="shared" si="158"/>
        <v>66.05328571895194</v>
      </c>
      <c r="Z156" s="11">
        <f t="shared" si="158"/>
        <v>63.262828919113254</v>
      </c>
      <c r="AA156" s="11">
        <f t="shared" si="158"/>
        <v>62.111557839469299</v>
      </c>
      <c r="AB156" s="11">
        <f t="shared" si="158"/>
        <v>65.690757424974805</v>
      </c>
      <c r="AD156" s="40">
        <f t="shared" si="153"/>
        <v>2.9113388633842163</v>
      </c>
      <c r="AE156" s="40">
        <f t="shared" si="154"/>
        <v>0.25138411686864703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82.399044379999168</v>
      </c>
      <c r="C157" s="11">
        <f t="shared" si="146"/>
        <v>90.271983415134656</v>
      </c>
      <c r="D157" s="11">
        <f t="shared" si="146"/>
        <v>92.034650342960504</v>
      </c>
      <c r="E157" s="11">
        <f t="shared" si="146"/>
        <v>88.600634618070529</v>
      </c>
      <c r="F157" s="11">
        <f t="shared" si="146"/>
        <v>94.236307690618332</v>
      </c>
      <c r="H157" s="40">
        <f t="shared" si="147"/>
        <v>2.2364682329388375</v>
      </c>
      <c r="I157" s="40">
        <f t="shared" si="148"/>
        <v>0.15772691812514505</v>
      </c>
      <c r="L157" s="10" t="str">
        <f t="shared" ref="L157:Q157" si="159">L12</f>
        <v>23 Teaching and other educational professionals</v>
      </c>
      <c r="M157" s="11">
        <f t="shared" si="159"/>
        <v>25.68855506017875</v>
      </c>
      <c r="N157" s="11">
        <f t="shared" si="159"/>
        <v>26.69639529622123</v>
      </c>
      <c r="O157" s="11">
        <f t="shared" si="159"/>
        <v>28.52846464207585</v>
      </c>
      <c r="P157" s="11">
        <f t="shared" si="159"/>
        <v>28.413340161708124</v>
      </c>
      <c r="Q157" s="11">
        <f t="shared" si="159"/>
        <v>30.100030424911594</v>
      </c>
      <c r="S157" s="40">
        <f t="shared" si="150"/>
        <v>2.1192800968976577</v>
      </c>
      <c r="T157" s="40">
        <f t="shared" si="151"/>
        <v>0.35813199448768707</v>
      </c>
      <c r="W157" s="10" t="str">
        <f t="shared" ref="W157:AB157" si="160">W12</f>
        <v>23 Teaching and other educational professionals</v>
      </c>
      <c r="X157" s="11">
        <f t="shared" si="160"/>
        <v>56.710489319820333</v>
      </c>
      <c r="Y157" s="11">
        <f t="shared" si="160"/>
        <v>63.575588118913558</v>
      </c>
      <c r="Z157" s="11">
        <f t="shared" si="160"/>
        <v>63.50618570088443</v>
      </c>
      <c r="AA157" s="11">
        <f t="shared" si="160"/>
        <v>60.187294456362437</v>
      </c>
      <c r="AB157" s="11">
        <f t="shared" si="160"/>
        <v>64.136277265706909</v>
      </c>
      <c r="AD157" s="40">
        <f t="shared" si="153"/>
        <v>2.2893754379153197</v>
      </c>
      <c r="AE157" s="40">
        <f t="shared" si="154"/>
        <v>6.5840585769172399E-2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112.05047241291011</v>
      </c>
      <c r="C158" s="11">
        <f t="shared" si="146"/>
        <v>130.73405781152871</v>
      </c>
      <c r="D158" s="11">
        <f t="shared" si="146"/>
        <v>139.68340269756936</v>
      </c>
      <c r="E158" s="11">
        <f t="shared" si="146"/>
        <v>148.02231182973847</v>
      </c>
      <c r="F158" s="11">
        <f t="shared" si="146"/>
        <v>164.70658062427913</v>
      </c>
      <c r="H158" s="40">
        <f t="shared" si="147"/>
        <v>4.5072025772780799</v>
      </c>
      <c r="I158" s="40">
        <f t="shared" si="148"/>
        <v>1.1046374863125319</v>
      </c>
      <c r="L158" s="10" t="str">
        <f t="shared" ref="L158:Q158" si="161">L13</f>
        <v>24 Business, media and public service professionals</v>
      </c>
      <c r="M158" s="11">
        <f t="shared" si="161"/>
        <v>65.688230596059284</v>
      </c>
      <c r="N158" s="11">
        <f t="shared" si="161"/>
        <v>72.948133744948095</v>
      </c>
      <c r="O158" s="11">
        <f t="shared" si="161"/>
        <v>77.043548438604887</v>
      </c>
      <c r="P158" s="11">
        <f t="shared" si="161"/>
        <v>82.688679225419492</v>
      </c>
      <c r="Q158" s="11">
        <f t="shared" si="161"/>
        <v>90.614768557171388</v>
      </c>
      <c r="S158" s="40">
        <f t="shared" si="150"/>
        <v>3.2404152513940687</v>
      </c>
      <c r="T158" s="40">
        <f t="shared" si="151"/>
        <v>1.0875134479661153</v>
      </c>
      <c r="W158" s="10" t="str">
        <f t="shared" ref="W158:AB158" si="162">W13</f>
        <v>24 Business, media and public service professionals</v>
      </c>
      <c r="X158" s="11">
        <f t="shared" si="162"/>
        <v>46.362241816851018</v>
      </c>
      <c r="Y158" s="11">
        <f t="shared" si="162"/>
        <v>57.785924066580733</v>
      </c>
      <c r="Z158" s="11">
        <f t="shared" si="162"/>
        <v>62.639854258964448</v>
      </c>
      <c r="AA158" s="11">
        <f t="shared" si="162"/>
        <v>65.333632604318836</v>
      </c>
      <c r="AB158" s="11">
        <f t="shared" si="162"/>
        <v>74.091812067107767</v>
      </c>
      <c r="AD158" s="40">
        <f t="shared" si="153"/>
        <v>6.203116738098613</v>
      </c>
      <c r="AE158" s="40">
        <f t="shared" si="154"/>
        <v>1.1256435742466264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28.418502038047784</v>
      </c>
      <c r="C159" s="11">
        <f t="shared" si="146"/>
        <v>32.978042633335512</v>
      </c>
      <c r="D159" s="11">
        <f t="shared" si="146"/>
        <v>35.873891783055704</v>
      </c>
      <c r="E159" s="11">
        <f t="shared" si="146"/>
        <v>34.211524520848613</v>
      </c>
      <c r="F159" s="11">
        <f t="shared" si="146"/>
        <v>37.569055539691277</v>
      </c>
      <c r="H159" s="40">
        <f t="shared" si="147"/>
        <v>4.769642575556321</v>
      </c>
      <c r="I159" s="40">
        <f t="shared" si="148"/>
        <v>0.30828046353472693</v>
      </c>
      <c r="L159" s="10" t="str">
        <f t="shared" ref="L159:Q159" si="163">L14</f>
        <v>31 Science, engineering and technology associate professionals</v>
      </c>
      <c r="M159" s="11">
        <f t="shared" si="163"/>
        <v>19.612483537088256</v>
      </c>
      <c r="N159" s="11">
        <f t="shared" si="163"/>
        <v>23.78664842482625</v>
      </c>
      <c r="O159" s="11">
        <f t="shared" si="163"/>
        <v>24.81837008289985</v>
      </c>
      <c r="P159" s="11">
        <f t="shared" si="163"/>
        <v>22.291682956713519</v>
      </c>
      <c r="Q159" s="11">
        <f t="shared" si="163"/>
        <v>23.392716118224392</v>
      </c>
      <c r="S159" s="40">
        <f t="shared" si="150"/>
        <v>4.8209599991288155</v>
      </c>
      <c r="T159" s="40">
        <f t="shared" si="151"/>
        <v>-0.39361935485250354</v>
      </c>
      <c r="W159" s="10" t="str">
        <f t="shared" ref="W159:AB159" si="164">W14</f>
        <v>31 Science, engineering and technology associate professionals</v>
      </c>
      <c r="X159" s="11">
        <f t="shared" si="164"/>
        <v>8.8060185009595262</v>
      </c>
      <c r="Y159" s="11">
        <f t="shared" si="164"/>
        <v>9.1913942085092692</v>
      </c>
      <c r="Z159" s="11">
        <f t="shared" si="164"/>
        <v>11.055521700155865</v>
      </c>
      <c r="AA159" s="11">
        <f t="shared" si="164"/>
        <v>11.919841564135087</v>
      </c>
      <c r="AB159" s="11">
        <f t="shared" si="164"/>
        <v>14.176339421466855</v>
      </c>
      <c r="AD159" s="40">
        <f t="shared" si="153"/>
        <v>4.6549873553625165</v>
      </c>
      <c r="AE159" s="40">
        <f t="shared" si="154"/>
        <v>1.6714437781575109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30.984473496547064</v>
      </c>
      <c r="C160" s="11">
        <f t="shared" si="146"/>
        <v>35.583445865247128</v>
      </c>
      <c r="D160" s="11">
        <f t="shared" si="146"/>
        <v>35.986345096937058</v>
      </c>
      <c r="E160" s="11">
        <f t="shared" si="146"/>
        <v>56.12306553361794</v>
      </c>
      <c r="F160" s="11">
        <f t="shared" si="146"/>
        <v>65.606385509770902</v>
      </c>
      <c r="H160" s="40">
        <f t="shared" si="147"/>
        <v>3.0383092868666806</v>
      </c>
      <c r="I160" s="40">
        <f t="shared" si="148"/>
        <v>4.0847790776576298</v>
      </c>
      <c r="L160" s="10" t="str">
        <f t="shared" ref="L160:Q160" si="165">L15</f>
        <v>32 Health and social care associate professionals</v>
      </c>
      <c r="M160" s="11">
        <f t="shared" si="165"/>
        <v>6.2910505834373227</v>
      </c>
      <c r="N160" s="11">
        <f t="shared" si="165"/>
        <v>6.4143769870579019</v>
      </c>
      <c r="O160" s="11">
        <f t="shared" si="165"/>
        <v>7.2873701581683346</v>
      </c>
      <c r="P160" s="11">
        <f t="shared" si="165"/>
        <v>9.7102969673922424</v>
      </c>
      <c r="Q160" s="11">
        <f t="shared" si="165"/>
        <v>10.941162576514222</v>
      </c>
      <c r="S160" s="40">
        <f t="shared" si="150"/>
        <v>2.9839464782311476</v>
      </c>
      <c r="T160" s="40">
        <f>IF(Q$151-O$151 &lt;&gt; 0,(EXP(LN(Q160/O160)/(Q$151-O$151))-1)*100,0)</f>
        <v>2.7462963709860899</v>
      </c>
      <c r="W160" s="10" t="str">
        <f t="shared" ref="W160:AB160" si="166">W15</f>
        <v>32 Health and social care associate professionals</v>
      </c>
      <c r="X160" s="11">
        <f t="shared" si="166"/>
        <v>24.693422913109732</v>
      </c>
      <c r="Y160" s="11">
        <f t="shared" si="166"/>
        <v>29.169068878189226</v>
      </c>
      <c r="Z160" s="11">
        <f t="shared" si="166"/>
        <v>28.698974938768728</v>
      </c>
      <c r="AA160" s="11">
        <f t="shared" si="166"/>
        <v>46.412768566225694</v>
      </c>
      <c r="AB160" s="11">
        <f t="shared" si="166"/>
        <v>54.665222933256665</v>
      </c>
      <c r="AD160" s="40">
        <f t="shared" si="153"/>
        <v>3.0521407749532825</v>
      </c>
      <c r="AE160" s="40">
        <f t="shared" si="154"/>
        <v>4.3893794510326156</v>
      </c>
    </row>
    <row r="161" spans="1:31" x14ac:dyDescent="0.2">
      <c r="A161" s="10" t="str">
        <f t="shared" si="142"/>
        <v>33 Protective service occupations</v>
      </c>
      <c r="B161" s="11">
        <f t="shared" si="142"/>
        <v>24.622561847299338</v>
      </c>
      <c r="C161" s="11">
        <f t="shared" si="146"/>
        <v>23.868701287174744</v>
      </c>
      <c r="D161" s="11">
        <f t="shared" si="146"/>
        <v>25.254512132335314</v>
      </c>
      <c r="E161" s="11">
        <f t="shared" si="146"/>
        <v>22.329961392861275</v>
      </c>
      <c r="F161" s="11">
        <f t="shared" si="146"/>
        <v>24.18272601970186</v>
      </c>
      <c r="H161" s="40">
        <f t="shared" si="147"/>
        <v>0.50811991662698119</v>
      </c>
      <c r="I161" s="40">
        <f t="shared" si="148"/>
        <v>-0.28869088824322597</v>
      </c>
      <c r="L161" s="10" t="str">
        <f t="shared" ref="L161:Q161" si="167">L16</f>
        <v>33 Protective service occupations</v>
      </c>
      <c r="M161" s="11">
        <f t="shared" si="167"/>
        <v>18.941565903635354</v>
      </c>
      <c r="N161" s="11">
        <f t="shared" si="167"/>
        <v>17.662377198233223</v>
      </c>
      <c r="O161" s="11">
        <f t="shared" si="167"/>
        <v>18.393704462502196</v>
      </c>
      <c r="P161" s="11">
        <f t="shared" si="167"/>
        <v>16.009202715626682</v>
      </c>
      <c r="Q161" s="11">
        <f t="shared" si="167"/>
        <v>15.981921236330733</v>
      </c>
      <c r="S161" s="40">
        <f t="shared" si="150"/>
        <v>-0.58528656779378574</v>
      </c>
      <c r="T161" s="40">
        <f t="shared" si="151"/>
        <v>-0.93262579294973724</v>
      </c>
      <c r="W161" s="10" t="str">
        <f t="shared" ref="W161:AB161" si="168">W16</f>
        <v>33 Protective service occupations</v>
      </c>
      <c r="X161" s="11">
        <f t="shared" si="168"/>
        <v>5.6809959436639916</v>
      </c>
      <c r="Y161" s="11">
        <f t="shared" si="168"/>
        <v>6.2063240889414857</v>
      </c>
      <c r="Z161" s="11">
        <f t="shared" si="168"/>
        <v>6.8608076698330844</v>
      </c>
      <c r="AA161" s="11">
        <f t="shared" si="168"/>
        <v>6.3207586772346271</v>
      </c>
      <c r="AB161" s="11">
        <f t="shared" si="168"/>
        <v>8.2008047833711242</v>
      </c>
      <c r="AD161" s="40">
        <f t="shared" si="153"/>
        <v>3.8460909458035486</v>
      </c>
      <c r="AE161" s="40">
        <f t="shared" si="154"/>
        <v>1.1964820782955465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42.404562749373561</v>
      </c>
      <c r="C162" s="11">
        <f t="shared" si="146"/>
        <v>40.434305827741213</v>
      </c>
      <c r="D162" s="11">
        <f t="shared" si="146"/>
        <v>43.667836288196057</v>
      </c>
      <c r="E162" s="11">
        <f t="shared" si="146"/>
        <v>39.129332694430438</v>
      </c>
      <c r="F162" s="11">
        <f t="shared" si="146"/>
        <v>42.094140984087467</v>
      </c>
      <c r="H162" s="40">
        <f t="shared" si="147"/>
        <v>0.58884392874536395</v>
      </c>
      <c r="I162" s="40">
        <f t="shared" si="148"/>
        <v>-0.2443892648007373</v>
      </c>
      <c r="L162" s="10" t="str">
        <f t="shared" ref="L162:Q162" si="169">L17</f>
        <v>34 Culture, media and sports occupations</v>
      </c>
      <c r="M162" s="11">
        <f t="shared" si="169"/>
        <v>22.713008569828251</v>
      </c>
      <c r="N162" s="11">
        <f t="shared" si="169"/>
        <v>20.559281337517959</v>
      </c>
      <c r="O162" s="11">
        <f t="shared" si="169"/>
        <v>21.275917110620529</v>
      </c>
      <c r="P162" s="11">
        <f t="shared" si="169"/>
        <v>18.835204299181648</v>
      </c>
      <c r="Q162" s="11">
        <f t="shared" si="169"/>
        <v>20.738551550923372</v>
      </c>
      <c r="S162" s="40">
        <f t="shared" si="150"/>
        <v>-1.2987335996687333</v>
      </c>
      <c r="T162" s="40">
        <f t="shared" si="151"/>
        <v>-0.17039745195845946</v>
      </c>
      <c r="W162" s="10" t="str">
        <f t="shared" ref="W162:AB162" si="170">W17</f>
        <v>34 Culture, media and sports occupations</v>
      </c>
      <c r="X162" s="11">
        <f t="shared" si="170"/>
        <v>19.69155417954526</v>
      </c>
      <c r="Y162" s="11">
        <f t="shared" si="170"/>
        <v>19.875024490223215</v>
      </c>
      <c r="Z162" s="11">
        <f t="shared" si="170"/>
        <v>22.391919177575559</v>
      </c>
      <c r="AA162" s="11">
        <f t="shared" si="170"/>
        <v>20.294128395248801</v>
      </c>
      <c r="AB162" s="11">
        <f t="shared" si="170"/>
        <v>21.355589433164091</v>
      </c>
      <c r="AD162" s="40">
        <f t="shared" si="153"/>
        <v>2.6035210269847342</v>
      </c>
      <c r="AE162" s="40">
        <f t="shared" si="154"/>
        <v>-0.31541244128154844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120.31365488352647</v>
      </c>
      <c r="C163" s="11">
        <f t="shared" si="146"/>
        <v>128.00641767289042</v>
      </c>
      <c r="D163" s="11">
        <f t="shared" si="146"/>
        <v>131.54335653415575</v>
      </c>
      <c r="E163" s="11">
        <f t="shared" si="146"/>
        <v>135.36701668421094</v>
      </c>
      <c r="F163" s="11">
        <f t="shared" si="146"/>
        <v>143.95131335234819</v>
      </c>
      <c r="H163" s="40">
        <f t="shared" si="147"/>
        <v>1.8007083401131885</v>
      </c>
      <c r="I163" s="40">
        <f t="shared" si="148"/>
        <v>0.60273341132064395</v>
      </c>
      <c r="L163" s="10" t="str">
        <f t="shared" ref="L163:Q163" si="171">L18</f>
        <v>35 Business and public service associate professionals</v>
      </c>
      <c r="M163" s="11">
        <f t="shared" si="171"/>
        <v>63.661722435525093</v>
      </c>
      <c r="N163" s="11">
        <f t="shared" si="171"/>
        <v>66.159366103382197</v>
      </c>
      <c r="O163" s="11">
        <f t="shared" si="171"/>
        <v>68.820748078196857</v>
      </c>
      <c r="P163" s="11">
        <f t="shared" si="171"/>
        <v>70.315141295080508</v>
      </c>
      <c r="Q163" s="11">
        <f t="shared" si="171"/>
        <v>72.922281403550201</v>
      </c>
      <c r="S163" s="40">
        <f t="shared" si="150"/>
        <v>1.5706427833331427</v>
      </c>
      <c r="T163" s="40">
        <f t="shared" si="151"/>
        <v>0.38667209052609675</v>
      </c>
      <c r="W163" s="10" t="str">
        <f t="shared" ref="W163:AB163" si="172">W18</f>
        <v>35 Business and public service associate professionals</v>
      </c>
      <c r="X163" s="11">
        <f t="shared" si="172"/>
        <v>56.65193244800156</v>
      </c>
      <c r="Y163" s="11">
        <f t="shared" si="172"/>
        <v>61.847051569508288</v>
      </c>
      <c r="Z163" s="11">
        <f t="shared" si="172"/>
        <v>62.722608455958877</v>
      </c>
      <c r="AA163" s="11">
        <f t="shared" si="172"/>
        <v>65.051875389130515</v>
      </c>
      <c r="AB163" s="11">
        <f t="shared" si="172"/>
        <v>71.029031948798277</v>
      </c>
      <c r="AD163" s="40">
        <f t="shared" si="153"/>
        <v>2.0567834642944094</v>
      </c>
      <c r="AE163" s="40">
        <f t="shared" si="154"/>
        <v>0.83255818242446988</v>
      </c>
    </row>
    <row r="164" spans="1:31" x14ac:dyDescent="0.2">
      <c r="A164" s="10" t="str">
        <f t="shared" si="142"/>
        <v>41 Administrative occupations</v>
      </c>
      <c r="B164" s="11">
        <f t="shared" si="142"/>
        <v>159.06669958827774</v>
      </c>
      <c r="C164" s="11">
        <f t="shared" si="146"/>
        <v>155.75845120998292</v>
      </c>
      <c r="D164" s="11">
        <f t="shared" si="146"/>
        <v>160.22724941451574</v>
      </c>
      <c r="E164" s="11">
        <f t="shared" si="146"/>
        <v>165.11472039201675</v>
      </c>
      <c r="F164" s="11">
        <f t="shared" si="146"/>
        <v>158.57009356589407</v>
      </c>
      <c r="H164" s="40">
        <f t="shared" si="147"/>
        <v>0.14549590006907032</v>
      </c>
      <c r="I164" s="40">
        <f t="shared" si="148"/>
        <v>-6.92852541965161E-2</v>
      </c>
      <c r="L164" s="10" t="str">
        <f t="shared" ref="L164:Q164" si="173">L19</f>
        <v>41 Administrative occupations</v>
      </c>
      <c r="M164" s="11">
        <f t="shared" si="173"/>
        <v>39.883363297872734</v>
      </c>
      <c r="N164" s="11">
        <f t="shared" si="173"/>
        <v>37.045865300447282</v>
      </c>
      <c r="O164" s="11">
        <f t="shared" si="173"/>
        <v>43.186034050324828</v>
      </c>
      <c r="P164" s="11">
        <f t="shared" si="173"/>
        <v>45.368096090310196</v>
      </c>
      <c r="Q164" s="11">
        <f t="shared" si="173"/>
        <v>49.261205253128054</v>
      </c>
      <c r="S164" s="40">
        <f t="shared" si="150"/>
        <v>1.6038839239742586</v>
      </c>
      <c r="T164" s="40">
        <f t="shared" si="151"/>
        <v>0.88132568914283116</v>
      </c>
      <c r="W164" s="10" t="str">
        <f t="shared" ref="W164:AB164" si="174">W19</f>
        <v>41 Administrative occupations</v>
      </c>
      <c r="X164" s="11">
        <f t="shared" si="174"/>
        <v>119.18333629040487</v>
      </c>
      <c r="Y164" s="11">
        <f t="shared" si="174"/>
        <v>118.71258590953541</v>
      </c>
      <c r="Z164" s="11">
        <f t="shared" si="174"/>
        <v>117.04121536419089</v>
      </c>
      <c r="AA164" s="11">
        <f t="shared" si="174"/>
        <v>119.74662430170656</v>
      </c>
      <c r="AB164" s="11">
        <f t="shared" si="174"/>
        <v>109.30888831276627</v>
      </c>
      <c r="AD164" s="40">
        <f t="shared" si="153"/>
        <v>-0.36207906317963223</v>
      </c>
      <c r="AE164" s="40">
        <f t="shared" si="154"/>
        <v>-0.45461965294865125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47.105790488250946</v>
      </c>
      <c r="C165" s="11">
        <f t="shared" si="146"/>
        <v>42.917943742663738</v>
      </c>
      <c r="D165" s="11">
        <f t="shared" si="146"/>
        <v>42.092350982240532</v>
      </c>
      <c r="E165" s="11">
        <f t="shared" si="146"/>
        <v>38.629076839284977</v>
      </c>
      <c r="F165" s="11">
        <f t="shared" si="146"/>
        <v>29.74639670211457</v>
      </c>
      <c r="H165" s="40">
        <f t="shared" si="147"/>
        <v>-2.2254609051247098</v>
      </c>
      <c r="I165" s="40">
        <f t="shared" si="148"/>
        <v>-2.2878103687662632</v>
      </c>
      <c r="L165" s="10" t="str">
        <f t="shared" ref="L165:Q165" si="175">L20</f>
        <v>42 Secretarial and related occupations</v>
      </c>
      <c r="M165" s="11">
        <f t="shared" si="175"/>
        <v>2.216242384558107</v>
      </c>
      <c r="N165" s="11">
        <f t="shared" si="175"/>
        <v>1.7930446159478408</v>
      </c>
      <c r="O165" s="11">
        <f t="shared" si="175"/>
        <v>1.6658956783112528</v>
      </c>
      <c r="P165" s="11">
        <f t="shared" si="175"/>
        <v>1.6139662640987198</v>
      </c>
      <c r="Q165" s="11">
        <f t="shared" si="175"/>
        <v>1.8087218688644733</v>
      </c>
      <c r="S165" s="40">
        <f>IF(O$151-M$151 &lt;&gt; 0,(EXP(LN(O165/M165)/(O$151-M$151))-1)*100,0)</f>
        <v>-5.5490981547988145</v>
      </c>
      <c r="T165" s="40">
        <f t="shared" si="151"/>
        <v>0.54988985662347556</v>
      </c>
      <c r="W165" s="10" t="str">
        <f t="shared" ref="W165:AB165" si="176">W20</f>
        <v>42 Secretarial and related occupations</v>
      </c>
      <c r="X165" s="11">
        <f t="shared" si="176"/>
        <v>44.889548103692846</v>
      </c>
      <c r="Y165" s="11">
        <f t="shared" si="176"/>
        <v>41.12489912671591</v>
      </c>
      <c r="Z165" s="11">
        <f t="shared" si="176"/>
        <v>40.426455303929281</v>
      </c>
      <c r="AA165" s="11">
        <f t="shared" si="176"/>
        <v>37.015110575186256</v>
      </c>
      <c r="AB165" s="11">
        <f t="shared" si="176"/>
        <v>27.937674833250096</v>
      </c>
      <c r="AD165" s="40">
        <f t="shared" si="153"/>
        <v>-2.0726311440950385</v>
      </c>
      <c r="AE165" s="40">
        <f t="shared" si="154"/>
        <v>-2.4332946980271219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21.627910326937872</v>
      </c>
      <c r="C166" s="11">
        <f t="shared" si="146"/>
        <v>25.650895612962081</v>
      </c>
      <c r="D166" s="11">
        <f t="shared" si="146"/>
        <v>18.423275047504692</v>
      </c>
      <c r="E166" s="11">
        <f t="shared" si="146"/>
        <v>18.775585927896262</v>
      </c>
      <c r="F166" s="11">
        <f t="shared" si="146"/>
        <v>21.640890898208802</v>
      </c>
      <c r="H166" s="40">
        <f t="shared" si="147"/>
        <v>-3.1565048319628142</v>
      </c>
      <c r="I166" s="40">
        <f t="shared" si="148"/>
        <v>1.0789107726734581</v>
      </c>
      <c r="L166" s="10" t="str">
        <f t="shared" ref="L166:Q166" si="177">L21</f>
        <v>51 Skilled agricultural and related trades</v>
      </c>
      <c r="M166" s="11">
        <f t="shared" si="177"/>
        <v>16.275494424345428</v>
      </c>
      <c r="N166" s="11">
        <f t="shared" si="177"/>
        <v>21.879203252077414</v>
      </c>
      <c r="O166" s="11">
        <f t="shared" si="177"/>
        <v>13.82224393758807</v>
      </c>
      <c r="P166" s="11">
        <f t="shared" si="177"/>
        <v>13.752907380994325</v>
      </c>
      <c r="Q166" s="11">
        <f t="shared" si="177"/>
        <v>15.524834670186657</v>
      </c>
      <c r="S166" s="40">
        <f t="shared" si="150"/>
        <v>-3.2148176770456227</v>
      </c>
      <c r="T166" s="40">
        <f t="shared" si="151"/>
        <v>0.77741835529472336</v>
      </c>
      <c r="W166" s="10" t="str">
        <f t="shared" ref="W166:AB166" si="178">W21</f>
        <v>51 Skilled agricultural and related trades</v>
      </c>
      <c r="X166" s="11">
        <f t="shared" si="178"/>
        <v>5.3524159025923979</v>
      </c>
      <c r="Y166" s="11">
        <f t="shared" si="178"/>
        <v>3.7716923608846793</v>
      </c>
      <c r="Z166" s="11">
        <f t="shared" si="178"/>
        <v>4.6010311099166286</v>
      </c>
      <c r="AA166" s="11">
        <f t="shared" si="178"/>
        <v>5.0226785469019157</v>
      </c>
      <c r="AB166" s="11">
        <f t="shared" si="178"/>
        <v>6.1160562280221376</v>
      </c>
      <c r="AD166" s="40">
        <f t="shared" si="153"/>
        <v>-2.9800462008663597</v>
      </c>
      <c r="AE166" s="40">
        <f t="shared" si="154"/>
        <v>1.9156988043269596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65.107117441471772</v>
      </c>
      <c r="C167" s="11">
        <f t="shared" si="146"/>
        <v>66.661174791805138</v>
      </c>
      <c r="D167" s="11">
        <f t="shared" si="146"/>
        <v>59.313858279466132</v>
      </c>
      <c r="E167" s="11">
        <f t="shared" si="146"/>
        <v>61.528981608454345</v>
      </c>
      <c r="F167" s="11">
        <f t="shared" si="146"/>
        <v>61.41682244855987</v>
      </c>
      <c r="H167" s="40">
        <f t="shared" si="147"/>
        <v>-1.8465562743843034</v>
      </c>
      <c r="I167" s="40">
        <f t="shared" si="148"/>
        <v>0.23254197625131034</v>
      </c>
      <c r="L167" s="10" t="str">
        <f t="shared" ref="L167:Q167" si="179">L22</f>
        <v>52 Skilled metal, electrical and electronic trades</v>
      </c>
      <c r="M167" s="11">
        <f t="shared" si="179"/>
        <v>63.721604853872215</v>
      </c>
      <c r="N167" s="11">
        <f t="shared" si="179"/>
        <v>64.259603871222808</v>
      </c>
      <c r="O167" s="11">
        <f t="shared" si="179"/>
        <v>57.582922860326626</v>
      </c>
      <c r="P167" s="11">
        <f t="shared" si="179"/>
        <v>58.272462739373204</v>
      </c>
      <c r="Q167" s="11">
        <f t="shared" si="179"/>
        <v>56.94503095117723</v>
      </c>
      <c r="S167" s="40">
        <f t="shared" si="150"/>
        <v>-2.0055679772719381</v>
      </c>
      <c r="T167" s="40">
        <f t="shared" si="151"/>
        <v>-7.4236513525016701E-2</v>
      </c>
      <c r="W167" s="10" t="str">
        <f t="shared" ref="W167:AB167" si="180">W22</f>
        <v>52 Skilled metal, electrical and electronic trades</v>
      </c>
      <c r="X167" s="11">
        <f t="shared" si="180"/>
        <v>1.3855125875995784</v>
      </c>
      <c r="Y167" s="11">
        <f t="shared" si="180"/>
        <v>2.401570920582266</v>
      </c>
      <c r="Z167" s="11">
        <f t="shared" si="180"/>
        <v>1.7309354191394881</v>
      </c>
      <c r="AA167" s="11">
        <f t="shared" si="180"/>
        <v>3.2565188690811326</v>
      </c>
      <c r="AB167" s="11">
        <f t="shared" si="180"/>
        <v>4.4717914973826449</v>
      </c>
      <c r="AD167" s="40">
        <f t="shared" si="153"/>
        <v>4.5524171640222155</v>
      </c>
      <c r="AE167" s="40">
        <f t="shared" si="154"/>
        <v>6.5319914132639267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66.039361014646175</v>
      </c>
      <c r="C168" s="11">
        <f t="shared" si="146"/>
        <v>62.184299317374688</v>
      </c>
      <c r="D168" s="11">
        <f t="shared" si="146"/>
        <v>59.33245648123463</v>
      </c>
      <c r="E168" s="11">
        <f t="shared" si="146"/>
        <v>62.166633609978199</v>
      </c>
      <c r="F168" s="11">
        <f t="shared" si="146"/>
        <v>58.211100050560603</v>
      </c>
      <c r="H168" s="40">
        <f t="shared" si="147"/>
        <v>-2.1191136553182943</v>
      </c>
      <c r="I168" s="40">
        <f t="shared" si="148"/>
        <v>-0.12712195841827478</v>
      </c>
      <c r="L168" s="10" t="str">
        <f t="shared" ref="L168:Q168" si="181">L23</f>
        <v>53 Skilled construction and building trades</v>
      </c>
      <c r="M168" s="11">
        <f t="shared" si="181"/>
        <v>65.026568566133193</v>
      </c>
      <c r="N168" s="11">
        <f t="shared" si="181"/>
        <v>60.994066889675807</v>
      </c>
      <c r="O168" s="11">
        <f t="shared" si="181"/>
        <v>58.185711660511359</v>
      </c>
      <c r="P168" s="11">
        <f t="shared" si="181"/>
        <v>61.390587005088229</v>
      </c>
      <c r="Q168" s="11">
        <f t="shared" si="181"/>
        <v>57.2463896730386</v>
      </c>
      <c r="S168" s="40">
        <f t="shared" si="150"/>
        <v>-2.1985930065031134</v>
      </c>
      <c r="T168" s="40">
        <f t="shared" si="151"/>
        <v>-0.10844277504743483</v>
      </c>
      <c r="W168" s="10" t="str">
        <f t="shared" ref="W168:AB168" si="182">W23</f>
        <v>53 Skilled construction and building trades</v>
      </c>
      <c r="X168" s="11">
        <f t="shared" si="182"/>
        <v>1.0127924485130007</v>
      </c>
      <c r="Y168" s="11">
        <f t="shared" si="182"/>
        <v>1.1902324276989331</v>
      </c>
      <c r="Z168" s="11">
        <f t="shared" si="182"/>
        <v>1.1467448207232565</v>
      </c>
      <c r="AA168" s="11">
        <f t="shared" si="182"/>
        <v>0.77604660488994726</v>
      </c>
      <c r="AB168" s="11">
        <f t="shared" si="182"/>
        <v>0.96471037752200595</v>
      </c>
      <c r="AD168" s="40">
        <f t="shared" si="153"/>
        <v>2.5154368160551055</v>
      </c>
      <c r="AE168" s="40">
        <f t="shared" si="154"/>
        <v>-1.1457502946992215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43.755103719755901</v>
      </c>
      <c r="C169" s="11">
        <f t="shared" si="146"/>
        <v>39.333529532590489</v>
      </c>
      <c r="D169" s="11">
        <f t="shared" si="146"/>
        <v>36.972227993428334</v>
      </c>
      <c r="E169" s="11">
        <f t="shared" si="146"/>
        <v>40.45771172317081</v>
      </c>
      <c r="F169" s="11">
        <f t="shared" si="146"/>
        <v>42.704101516781968</v>
      </c>
      <c r="H169" s="40">
        <f t="shared" si="147"/>
        <v>-3.31271151610113</v>
      </c>
      <c r="I169" s="40">
        <f t="shared" si="148"/>
        <v>0.96548390421729025</v>
      </c>
      <c r="L169" s="10" t="str">
        <f t="shared" ref="L169:Q169" si="183">L24</f>
        <v>54 Textiles, printing and other skilled trades</v>
      </c>
      <c r="M169" s="11">
        <f t="shared" si="183"/>
        <v>27.427361345226103</v>
      </c>
      <c r="N169" s="11">
        <f t="shared" si="183"/>
        <v>24.797880901816502</v>
      </c>
      <c r="O169" s="11">
        <f t="shared" si="183"/>
        <v>21.334135981153462</v>
      </c>
      <c r="P169" s="11">
        <f t="shared" si="183"/>
        <v>23.472203713745824</v>
      </c>
      <c r="Q169" s="11">
        <f t="shared" si="183"/>
        <v>24.45111715486162</v>
      </c>
      <c r="S169" s="40">
        <f t="shared" si="150"/>
        <v>-4.9005060085064223</v>
      </c>
      <c r="T169" s="40">
        <f t="shared" si="151"/>
        <v>0.91326160422076086</v>
      </c>
      <c r="W169" s="10" t="str">
        <f t="shared" ref="W169:AB169" si="184">W24</f>
        <v>54 Textiles, printing and other skilled trades</v>
      </c>
      <c r="X169" s="11">
        <f t="shared" si="184"/>
        <v>16.327742374529812</v>
      </c>
      <c r="Y169" s="11">
        <f t="shared" si="184"/>
        <v>14.535648630774023</v>
      </c>
      <c r="Z169" s="11">
        <f t="shared" si="184"/>
        <v>15.63809201227488</v>
      </c>
      <c r="AA169" s="11">
        <f t="shared" si="184"/>
        <v>16.985508009425025</v>
      </c>
      <c r="AB169" s="11">
        <f t="shared" si="184"/>
        <v>18.252984361920323</v>
      </c>
      <c r="AD169" s="40">
        <f t="shared" si="153"/>
        <v>-0.85940410116903676</v>
      </c>
      <c r="AE169" s="40">
        <f t="shared" si="154"/>
        <v>1.0361233645951318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138.92894500308412</v>
      </c>
      <c r="C170" s="11">
        <f t="shared" si="146"/>
        <v>145.52057311646954</v>
      </c>
      <c r="D170" s="11">
        <f t="shared" si="146"/>
        <v>138.66449033557456</v>
      </c>
      <c r="E170" s="11">
        <f t="shared" si="146"/>
        <v>145.45504292233329</v>
      </c>
      <c r="F170" s="11">
        <f t="shared" si="146"/>
        <v>158.0465478757414</v>
      </c>
      <c r="H170" s="40">
        <f t="shared" si="147"/>
        <v>-3.8099512837064253E-2</v>
      </c>
      <c r="I170" s="40">
        <f t="shared" si="148"/>
        <v>0.87603034683250147</v>
      </c>
      <c r="L170" s="10" t="str">
        <f t="shared" ref="L170:Q170" si="185">L25</f>
        <v>61 Caring personal service occupations</v>
      </c>
      <c r="M170" s="11">
        <f t="shared" si="185"/>
        <v>26.495452271133477</v>
      </c>
      <c r="N170" s="11">
        <f t="shared" si="185"/>
        <v>26.352798129987409</v>
      </c>
      <c r="O170" s="11">
        <f t="shared" si="185"/>
        <v>26.143125146049439</v>
      </c>
      <c r="P170" s="11">
        <f t="shared" si="185"/>
        <v>31.562029882464078</v>
      </c>
      <c r="Q170" s="11">
        <f t="shared" si="185"/>
        <v>37.354792529440253</v>
      </c>
      <c r="S170" s="40">
        <f t="shared" si="150"/>
        <v>-0.26737891678126902</v>
      </c>
      <c r="T170" s="40">
        <f t="shared" si="151"/>
        <v>2.4076943718428057</v>
      </c>
      <c r="W170" s="10" t="str">
        <f t="shared" ref="W170:AB170" si="186">W25</f>
        <v>61 Caring personal service occupations</v>
      </c>
      <c r="X170" s="11">
        <f t="shared" si="186"/>
        <v>112.43349273195072</v>
      </c>
      <c r="Y170" s="11">
        <f t="shared" si="186"/>
        <v>119.16777498648256</v>
      </c>
      <c r="Z170" s="11">
        <f t="shared" si="186"/>
        <v>112.52136518952524</v>
      </c>
      <c r="AA170" s="11">
        <f t="shared" si="186"/>
        <v>113.89301303986926</v>
      </c>
      <c r="AB170" s="11">
        <f t="shared" si="186"/>
        <v>120.69175534630114</v>
      </c>
      <c r="AD170" s="40">
        <f t="shared" si="153"/>
        <v>1.5626126629708637E-2</v>
      </c>
      <c r="AE170" s="40">
        <f t="shared" si="154"/>
        <v>0.46840495147288941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47.833992930442548</v>
      </c>
      <c r="C171" s="11">
        <f t="shared" si="146"/>
        <v>50.830346598418167</v>
      </c>
      <c r="D171" s="11">
        <f t="shared" si="146"/>
        <v>48.079312225325836</v>
      </c>
      <c r="E171" s="11">
        <f t="shared" si="146"/>
        <v>45.347333195204392</v>
      </c>
      <c r="F171" s="11">
        <f t="shared" si="146"/>
        <v>46.056125994401043</v>
      </c>
      <c r="H171" s="40">
        <f t="shared" si="147"/>
        <v>0.10236134157430854</v>
      </c>
      <c r="I171" s="40">
        <f t="shared" si="148"/>
        <v>-0.28619768652554667</v>
      </c>
      <c r="L171" s="10" t="str">
        <f t="shared" ref="L171:Q171" si="187">L26</f>
        <v>62 Leisure, travel and related personal service occupations</v>
      </c>
      <c r="M171" s="11">
        <f t="shared" si="187"/>
        <v>14.067094968052176</v>
      </c>
      <c r="N171" s="11">
        <f t="shared" si="187"/>
        <v>15.973014790096537</v>
      </c>
      <c r="O171" s="11">
        <f t="shared" si="187"/>
        <v>14.8098701137158</v>
      </c>
      <c r="P171" s="11">
        <f t="shared" si="187"/>
        <v>14.686312640856849</v>
      </c>
      <c r="Q171" s="11">
        <f t="shared" si="187"/>
        <v>16.340505192896295</v>
      </c>
      <c r="S171" s="40">
        <f t="shared" si="150"/>
        <v>1.0344231080393174</v>
      </c>
      <c r="T171" s="40">
        <f t="shared" si="151"/>
        <v>0.65784199381473396</v>
      </c>
      <c r="W171" s="10" t="str">
        <f t="shared" ref="W171:AB171" si="188">W26</f>
        <v>62 Leisure, travel and related personal service occupations</v>
      </c>
      <c r="X171" s="11">
        <f t="shared" si="188"/>
        <v>33.766897962390416</v>
      </c>
      <c r="Y171" s="11">
        <f t="shared" si="188"/>
        <v>34.857331808321618</v>
      </c>
      <c r="Z171" s="11">
        <f t="shared" si="188"/>
        <v>33.269442111610019</v>
      </c>
      <c r="AA171" s="11">
        <f t="shared" si="188"/>
        <v>30.661020554347637</v>
      </c>
      <c r="AB171" s="11">
        <f t="shared" si="188"/>
        <v>29.715620801504766</v>
      </c>
      <c r="AD171" s="40">
        <f t="shared" si="153"/>
        <v>-0.29639290654883688</v>
      </c>
      <c r="AE171" s="40">
        <f t="shared" si="154"/>
        <v>-0.75028097376866887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2.1998499632052932</v>
      </c>
      <c r="C172" s="11">
        <f t="shared" si="146"/>
        <v>1.8475920482103794</v>
      </c>
      <c r="D172" s="11">
        <f t="shared" si="146"/>
        <v>2.2513796469913352</v>
      </c>
      <c r="E172" s="11">
        <f t="shared" si="146"/>
        <v>1.7547516575521149</v>
      </c>
      <c r="F172" s="11">
        <f t="shared" si="146"/>
        <v>1.8852288017415892</v>
      </c>
      <c r="H172" s="40">
        <f t="shared" si="147"/>
        <v>0.4641547815311009</v>
      </c>
      <c r="I172" s="40">
        <f t="shared" si="148"/>
        <v>-1.1763200223552817</v>
      </c>
      <c r="L172" s="10" t="str">
        <f t="shared" ref="L172:Q172" si="189">L27</f>
        <v>63 Community and civil enforcement occupations</v>
      </c>
      <c r="M172" s="11">
        <f t="shared" si="189"/>
        <v>1.639375252999107</v>
      </c>
      <c r="N172" s="11">
        <f t="shared" si="189"/>
        <v>1.1803034986923464</v>
      </c>
      <c r="O172" s="11">
        <f t="shared" si="189"/>
        <v>1.7007440425411808</v>
      </c>
      <c r="P172" s="11">
        <f t="shared" si="189"/>
        <v>0.97956084839860558</v>
      </c>
      <c r="Q172" s="11">
        <f t="shared" si="189"/>
        <v>1.1129674795316498</v>
      </c>
      <c r="S172" s="40">
        <f t="shared" si="150"/>
        <v>0.73771987225434987</v>
      </c>
      <c r="T172" s="40">
        <f t="shared" si="151"/>
        <v>-2.7873233632519367</v>
      </c>
      <c r="W172" s="10" t="str">
        <f t="shared" ref="W172:AB172" si="190">W27</f>
        <v>63 Community and civil enforcement occupations</v>
      </c>
      <c r="X172" s="11">
        <f t="shared" si="190"/>
        <v>0.56047471020618767</v>
      </c>
      <c r="Y172" s="11">
        <f t="shared" si="190"/>
        <v>0.66728854951803296</v>
      </c>
      <c r="Z172" s="11">
        <f t="shared" si="190"/>
        <v>0.55063560445015325</v>
      </c>
      <c r="AA172" s="11">
        <f t="shared" si="190"/>
        <v>0.77519080915350791</v>
      </c>
      <c r="AB172" s="11">
        <f t="shared" si="190"/>
        <v>0.7722613222099397</v>
      </c>
      <c r="AD172" s="40">
        <f t="shared" si="153"/>
        <v>-0.35359071043573609</v>
      </c>
      <c r="AE172" s="40">
        <f t="shared" si="154"/>
        <v>2.2806155300974851</v>
      </c>
    </row>
    <row r="173" spans="1:31" x14ac:dyDescent="0.2">
      <c r="A173" s="10" t="str">
        <f t="shared" si="142"/>
        <v>71 Sales occupations</v>
      </c>
      <c r="B173" s="11">
        <f t="shared" si="142"/>
        <v>124.45083461496998</v>
      </c>
      <c r="C173" s="11">
        <f t="shared" si="146"/>
        <v>118.21650770193231</v>
      </c>
      <c r="D173" s="11">
        <f t="shared" si="146"/>
        <v>116.88537099540051</v>
      </c>
      <c r="E173" s="11">
        <f t="shared" si="146"/>
        <v>116.09313707285213</v>
      </c>
      <c r="F173" s="11">
        <f t="shared" si="146"/>
        <v>113.07006864782468</v>
      </c>
      <c r="H173" s="40">
        <f t="shared" si="147"/>
        <v>-1.2465062564822493</v>
      </c>
      <c r="I173" s="40">
        <f t="shared" si="148"/>
        <v>-0.22099555370745927</v>
      </c>
      <c r="L173" s="10" t="str">
        <f t="shared" ref="L173:Q173" si="191">L28</f>
        <v>71 Sales occupations</v>
      </c>
      <c r="M173" s="11">
        <f t="shared" si="191"/>
        <v>53.752525937454109</v>
      </c>
      <c r="N173" s="11">
        <f t="shared" si="191"/>
        <v>53.391991511651483</v>
      </c>
      <c r="O173" s="11">
        <f t="shared" si="191"/>
        <v>52.789025871328001</v>
      </c>
      <c r="P173" s="11">
        <f t="shared" si="191"/>
        <v>53.235477288308218</v>
      </c>
      <c r="Q173" s="11">
        <f t="shared" si="191"/>
        <v>53.645104429968136</v>
      </c>
      <c r="S173" s="40">
        <f t="shared" si="150"/>
        <v>-0.36109317143534492</v>
      </c>
      <c r="T173" s="40">
        <f t="shared" si="151"/>
        <v>0.1073034557349084</v>
      </c>
      <c r="W173" s="10" t="str">
        <f t="shared" ref="W173:AB173" si="192">W28</f>
        <v>71 Sales occupations</v>
      </c>
      <c r="X173" s="11">
        <f t="shared" si="192"/>
        <v>70.69830867751584</v>
      </c>
      <c r="Y173" s="11">
        <f t="shared" si="192"/>
        <v>64.824516190280761</v>
      </c>
      <c r="Z173" s="11">
        <f t="shared" si="192"/>
        <v>64.096345124072457</v>
      </c>
      <c r="AA173" s="11">
        <f t="shared" si="192"/>
        <v>62.857659784543799</v>
      </c>
      <c r="AB173" s="11">
        <f t="shared" si="192"/>
        <v>59.424964217856711</v>
      </c>
      <c r="AD173" s="40">
        <f t="shared" si="153"/>
        <v>-1.9415896830980772</v>
      </c>
      <c r="AE173" s="40">
        <f t="shared" si="154"/>
        <v>-0.50321582448907831</v>
      </c>
    </row>
    <row r="174" spans="1:31" x14ac:dyDescent="0.2">
      <c r="A174" s="10" t="str">
        <f t="shared" si="142"/>
        <v>72 Customer service occupations</v>
      </c>
      <c r="B174" s="11">
        <f t="shared" si="142"/>
        <v>27.622766338791287</v>
      </c>
      <c r="C174" s="11">
        <f t="shared" si="146"/>
        <v>29.529088318567688</v>
      </c>
      <c r="D174" s="11">
        <f t="shared" si="146"/>
        <v>30.195440648065798</v>
      </c>
      <c r="E174" s="11">
        <f t="shared" si="146"/>
        <v>33.838170407780964</v>
      </c>
      <c r="F174" s="11">
        <f t="shared" si="146"/>
        <v>37.779933076243466</v>
      </c>
      <c r="H174" s="40">
        <f t="shared" si="147"/>
        <v>1.7969674306810512</v>
      </c>
      <c r="I174" s="40">
        <f t="shared" si="148"/>
        <v>1.5051290070944745</v>
      </c>
      <c r="L174" s="10" t="str">
        <f t="shared" ref="L174:Q174" si="193">L29</f>
        <v>72 Customer service occupations</v>
      </c>
      <c r="M174" s="11">
        <f t="shared" si="193"/>
        <v>9.8111267887034774</v>
      </c>
      <c r="N174" s="11">
        <f t="shared" si="193"/>
        <v>8.9514014827822077</v>
      </c>
      <c r="O174" s="11">
        <f t="shared" si="193"/>
        <v>10.439746903964977</v>
      </c>
      <c r="P174" s="11">
        <f t="shared" si="193"/>
        <v>13.197036841444142</v>
      </c>
      <c r="Q174" s="11">
        <f t="shared" si="193"/>
        <v>15.672396254073469</v>
      </c>
      <c r="S174" s="40">
        <f t="shared" si="150"/>
        <v>1.2498098736898111</v>
      </c>
      <c r="T174" s="40">
        <f t="shared" si="151"/>
        <v>2.7455518053328243</v>
      </c>
      <c r="W174" s="10" t="str">
        <f t="shared" ref="W174:AB174" si="194">W29</f>
        <v>72 Customer service occupations</v>
      </c>
      <c r="X174" s="11">
        <f t="shared" si="194"/>
        <v>17.811639550087811</v>
      </c>
      <c r="Y174" s="11">
        <f t="shared" si="194"/>
        <v>20.577686835785492</v>
      </c>
      <c r="Z174" s="11">
        <f t="shared" si="194"/>
        <v>19.755693744100785</v>
      </c>
      <c r="AA174" s="11">
        <f t="shared" si="194"/>
        <v>20.641133566336812</v>
      </c>
      <c r="AB174" s="11">
        <f t="shared" si="194"/>
        <v>22.107536822170012</v>
      </c>
      <c r="AD174" s="40">
        <f t="shared" si="153"/>
        <v>2.0934023850838201</v>
      </c>
      <c r="AE174" s="40">
        <f>IF(AB$151-Z$151 &lt;&gt; 0,(EXP(LN(AB174/Z174)/(AB$151-Z$151))-1)*100,0)</f>
        <v>0.75266399849367449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31.989800823579124</v>
      </c>
      <c r="C175" s="11">
        <f t="shared" si="146"/>
        <v>31.569251204566463</v>
      </c>
      <c r="D175" s="11">
        <f t="shared" si="146"/>
        <v>28.412129261988664</v>
      </c>
      <c r="E175" s="11">
        <f t="shared" si="146"/>
        <v>30.854241583189339</v>
      </c>
      <c r="F175" s="11">
        <f t="shared" si="146"/>
        <v>29.966938492040839</v>
      </c>
      <c r="H175" s="40">
        <f t="shared" si="147"/>
        <v>-2.3441084752264363</v>
      </c>
      <c r="I175" s="40">
        <f t="shared" si="148"/>
        <v>0.35582210256972502</v>
      </c>
      <c r="L175" s="10" t="str">
        <f t="shared" ref="L175:Q175" si="195">L30</f>
        <v>81 Process, plant and machine operatives</v>
      </c>
      <c r="M175" s="11">
        <f t="shared" si="195"/>
        <v>26.852717608988286</v>
      </c>
      <c r="N175" s="11">
        <f t="shared" si="195"/>
        <v>26.584925363678433</v>
      </c>
      <c r="O175" s="11">
        <f t="shared" si="195"/>
        <v>24.002027667932765</v>
      </c>
      <c r="P175" s="11">
        <f t="shared" si="195"/>
        <v>25.683170537051435</v>
      </c>
      <c r="Q175" s="11">
        <f t="shared" si="195"/>
        <v>24.806759539187468</v>
      </c>
      <c r="S175" s="40">
        <f t="shared" si="150"/>
        <v>-2.2195711983531874</v>
      </c>
      <c r="T175" s="40">
        <f t="shared" si="151"/>
        <v>0.22009428702898237</v>
      </c>
      <c r="W175" s="10" t="str">
        <f t="shared" ref="W175:AB175" si="196">W30</f>
        <v>81 Process, plant and machine operatives</v>
      </c>
      <c r="X175" s="11">
        <f t="shared" si="196"/>
        <v>5.1370832145908345</v>
      </c>
      <c r="Y175" s="11">
        <f t="shared" si="196"/>
        <v>4.9843258408880029</v>
      </c>
      <c r="Z175" s="11">
        <f t="shared" si="196"/>
        <v>4.4101015940559298</v>
      </c>
      <c r="AA175" s="11">
        <f t="shared" si="196"/>
        <v>5.1710710461378939</v>
      </c>
      <c r="AB175" s="11">
        <f t="shared" si="196"/>
        <v>5.1601789528533919</v>
      </c>
      <c r="AD175" s="40">
        <f t="shared" si="153"/>
        <v>-3.0056585549841697</v>
      </c>
      <c r="AE175" s="40">
        <f t="shared" si="154"/>
        <v>1.0526587639543061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66.217533371869635</v>
      </c>
      <c r="C176" s="11">
        <f t="shared" si="146"/>
        <v>74.678754156427971</v>
      </c>
      <c r="D176" s="11">
        <f t="shared" si="146"/>
        <v>61.493967383714804</v>
      </c>
      <c r="E176" s="11">
        <f t="shared" si="146"/>
        <v>62.95143236190053</v>
      </c>
      <c r="F176" s="11">
        <f t="shared" si="146"/>
        <v>61.548373290700511</v>
      </c>
      <c r="H176" s="40">
        <f t="shared" si="147"/>
        <v>-1.4692240827939629</v>
      </c>
      <c r="I176" s="40">
        <f t="shared" si="148"/>
        <v>5.8958040026979575E-3</v>
      </c>
      <c r="L176" s="10" t="str">
        <f t="shared" ref="L176:Q176" si="197">L31</f>
        <v>82 Transport and mobile machine drivers and operatives</v>
      </c>
      <c r="M176" s="11">
        <f t="shared" si="197"/>
        <v>60.547039087454841</v>
      </c>
      <c r="N176" s="11">
        <f t="shared" si="197"/>
        <v>68.927804946779574</v>
      </c>
      <c r="O176" s="11">
        <f t="shared" si="197"/>
        <v>56.61269280681578</v>
      </c>
      <c r="P176" s="11">
        <f t="shared" si="197"/>
        <v>56.439035721036781</v>
      </c>
      <c r="Q176" s="11">
        <f t="shared" si="197"/>
        <v>54.119371344079241</v>
      </c>
      <c r="S176" s="40">
        <f t="shared" si="150"/>
        <v>-1.3347591007207171</v>
      </c>
      <c r="T176" s="40">
        <f t="shared" si="151"/>
        <v>-0.29982314552713385</v>
      </c>
      <c r="W176" s="10" t="str">
        <f t="shared" ref="W176:AB176" si="198">W31</f>
        <v>82 Transport and mobile machine drivers and operatives</v>
      </c>
      <c r="X176" s="11">
        <f t="shared" si="198"/>
        <v>5.6704942844147492</v>
      </c>
      <c r="Y176" s="11">
        <f t="shared" si="198"/>
        <v>5.7509492096483497</v>
      </c>
      <c r="Z176" s="11">
        <f t="shared" si="198"/>
        <v>4.8812745768989831</v>
      </c>
      <c r="AA176" s="11">
        <f t="shared" si="198"/>
        <v>6.5123966408637441</v>
      </c>
      <c r="AB176" s="11">
        <f t="shared" si="198"/>
        <v>7.4290019466212946</v>
      </c>
      <c r="AD176" s="40">
        <f t="shared" si="153"/>
        <v>-2.9529218967163318</v>
      </c>
      <c r="AE176" s="40">
        <f t="shared" si="154"/>
        <v>2.8394666491638354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28.852951998385951</v>
      </c>
      <c r="C177" s="11">
        <f t="shared" si="146"/>
        <v>25.400014200836047</v>
      </c>
      <c r="D177" s="11">
        <f t="shared" si="146"/>
        <v>22.914244932899049</v>
      </c>
      <c r="E177" s="11">
        <f t="shared" si="146"/>
        <v>41.290508066080463</v>
      </c>
      <c r="F177" s="11">
        <f t="shared" si="146"/>
        <v>46.067724720186334</v>
      </c>
      <c r="H177" s="40">
        <f t="shared" si="147"/>
        <v>-4.5044664472517093</v>
      </c>
      <c r="I177" s="40">
        <f t="shared" si="148"/>
        <v>4.7657711699328864</v>
      </c>
      <c r="L177" s="10" t="str">
        <f t="shared" ref="L177:Q178" si="199">L32</f>
        <v>91 Elementary trades and related occupations</v>
      </c>
      <c r="M177" s="11">
        <f t="shared" si="199"/>
        <v>23.465462695809393</v>
      </c>
      <c r="N177" s="11">
        <f t="shared" si="199"/>
        <v>21.312108867518422</v>
      </c>
      <c r="O177" s="11">
        <f t="shared" si="199"/>
        <v>19.305698433689567</v>
      </c>
      <c r="P177" s="11">
        <f t="shared" si="199"/>
        <v>26.58798443631467</v>
      </c>
      <c r="Q177" s="11">
        <f t="shared" si="199"/>
        <v>28.74691282595429</v>
      </c>
      <c r="S177" s="40">
        <f t="shared" si="150"/>
        <v>-3.8274172876927137</v>
      </c>
      <c r="T177" s="40">
        <f t="shared" si="151"/>
        <v>2.689738108083839</v>
      </c>
      <c r="W177" s="10" t="str">
        <f t="shared" ref="W177:AB178" si="200">W32</f>
        <v>91 Elementary trades and related occupations</v>
      </c>
      <c r="X177" s="11">
        <f t="shared" si="200"/>
        <v>5.3874893025765402</v>
      </c>
      <c r="Y177" s="11">
        <f t="shared" si="200"/>
        <v>4.0879053333176412</v>
      </c>
      <c r="Z177" s="11">
        <f t="shared" si="200"/>
        <v>3.6085464992094796</v>
      </c>
      <c r="AA177" s="11">
        <f t="shared" si="200"/>
        <v>14.702523629765803</v>
      </c>
      <c r="AB177" s="11">
        <f t="shared" si="200"/>
        <v>17.320811894232051</v>
      </c>
      <c r="AD177" s="40">
        <f t="shared" si="153"/>
        <v>-7.7026616713986247</v>
      </c>
      <c r="AE177" s="40">
        <f t="shared" si="154"/>
        <v>11.023708348777284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194.09800545813565</v>
      </c>
      <c r="C178" s="11">
        <f t="shared" si="146"/>
        <v>192.45485969039274</v>
      </c>
      <c r="D178" s="11">
        <f t="shared" si="146"/>
        <v>179.21461700527135</v>
      </c>
      <c r="E178" s="11">
        <f t="shared" si="146"/>
        <v>162.59034811747941</v>
      </c>
      <c r="F178" s="11">
        <f t="shared" si="146"/>
        <v>150.75598639424518</v>
      </c>
      <c r="H178" s="40">
        <f>IF(D$151-B$151 &lt;&gt; 0,(EXP(LN(D178/B178)/(D$151-B$151))-1)*100,0)</f>
        <v>-1.5829209874535177</v>
      </c>
      <c r="I178" s="40">
        <f t="shared" ref="I178" si="201">IF(F$151-D$151 &lt;&gt; 0,(EXP(LN(F178/D178)/(F$151-D$151))-1)*100,0)</f>
        <v>-1.1461907365307833</v>
      </c>
      <c r="L178" s="10" t="str">
        <f t="shared" si="199"/>
        <v>92 Elementary administration and service occupations</v>
      </c>
      <c r="M178" s="11">
        <f t="shared" si="199"/>
        <v>93.168622646931624</v>
      </c>
      <c r="N178" s="11">
        <f t="shared" si="199"/>
        <v>90.417289057593919</v>
      </c>
      <c r="O178" s="11">
        <f t="shared" si="199"/>
        <v>85.161100872768117</v>
      </c>
      <c r="P178" s="11">
        <f t="shared" si="199"/>
        <v>82.391922733308405</v>
      </c>
      <c r="Q178" s="11">
        <f t="shared" si="199"/>
        <v>75.304659655226743</v>
      </c>
      <c r="S178" s="40">
        <f t="shared" ref="S178" si="202">IF(O$151-M$151 &lt;&gt; 0,(EXP(LN(O178/M178)/(O$151-M$151))-1)*100,0)</f>
        <v>-1.7812690765189876</v>
      </c>
      <c r="T178" s="40">
        <f t="shared" ref="T178" si="203">IF(Q$151-O$151 &lt;&gt; 0,(EXP(LN(Q178/O178)/(Q$151-O$151))-1)*100,0)</f>
        <v>-0.81666537377735882</v>
      </c>
      <c r="W178" s="10" t="str">
        <f t="shared" si="200"/>
        <v>92 Elementary administration and service occupations</v>
      </c>
      <c r="X178" s="11">
        <f t="shared" si="200"/>
        <v>100.92938281120408</v>
      </c>
      <c r="Y178" s="11">
        <f t="shared" si="200"/>
        <v>102.03757063279862</v>
      </c>
      <c r="Z178" s="11">
        <f t="shared" si="200"/>
        <v>94.053516132503205</v>
      </c>
      <c r="AA178" s="11">
        <f t="shared" si="200"/>
        <v>80.198425384170918</v>
      </c>
      <c r="AB178" s="11">
        <f t="shared" si="200"/>
        <v>75.451326739018299</v>
      </c>
      <c r="AD178" s="40">
        <f t="shared" ref="AD178" si="204">IF(Z$151-X$151 &lt;&gt; 0,(EXP(LN(Z178/X178)/(Z$151-X$151))-1)*100,0)</f>
        <v>-1.4012330738164658</v>
      </c>
      <c r="AE178" s="40">
        <f t="shared" ref="AE178" si="205">IF(AB$151-Z$151 &lt;&gt; 0,(EXP(LN(AB178/Z178)/(AB$151-Z$151))-1)*100,0)</f>
        <v>-1.4584347672789488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1888.9989999999998</v>
      </c>
      <c r="C180" s="34">
        <f t="shared" si="206"/>
        <v>1981.8490000000004</v>
      </c>
      <c r="D180" s="34">
        <f t="shared" si="206"/>
        <v>1953.5590000000009</v>
      </c>
      <c r="E180" s="34">
        <f t="shared" si="206"/>
        <v>2014.893</v>
      </c>
      <c r="F180" s="34">
        <f t="shared" si="206"/>
        <v>2105.0290000000005</v>
      </c>
      <c r="H180" s="43">
        <f>IF(D$151-B$151 &lt;&gt; 0,(EXP(LN(D180/B180)/(D$151-B$151))-1)*100,0)</f>
        <v>0.67437932790050947</v>
      </c>
      <c r="I180" s="43">
        <f t="shared" si="148"/>
        <v>0.4990840058880508</v>
      </c>
      <c r="L180" s="231" t="str">
        <f t="shared" ref="L180:Q180" si="207">L35</f>
        <v>All occupations</v>
      </c>
      <c r="M180" s="34">
        <f t="shared" si="207"/>
        <v>979.38842709091409</v>
      </c>
      <c r="N180" s="34">
        <f t="shared" si="207"/>
        <v>1017.2588644973905</v>
      </c>
      <c r="O180" s="34">
        <f t="shared" si="207"/>
        <v>993.53934461949257</v>
      </c>
      <c r="P180" s="34">
        <f t="shared" si="207"/>
        <v>1028.3565764475129</v>
      </c>
      <c r="Q180" s="34">
        <f t="shared" si="207"/>
        <v>1073.0005754255742</v>
      </c>
      <c r="S180" s="43">
        <f t="shared" ref="S180" si="208">IF(O$151-M$151 &lt;&gt; 0,(EXP(LN(O180/M180)/(O$151-M$151))-1)*100,0)</f>
        <v>0.28731877882615109</v>
      </c>
      <c r="T180" s="43">
        <f t="shared" ref="T180" si="209">IF(Q$151-O$151 &lt;&gt; 0,(EXP(LN(Q180/O180)/(Q$151-O$151))-1)*100,0)</f>
        <v>0.51425521401751162</v>
      </c>
      <c r="W180" s="231" t="str">
        <f t="shared" ref="W180:AB180" si="210">W35</f>
        <v>All occupations</v>
      </c>
      <c r="X180" s="34">
        <f t="shared" si="210"/>
        <v>909.61057290908582</v>
      </c>
      <c r="Y180" s="34">
        <f t="shared" si="210"/>
        <v>964.59013550260977</v>
      </c>
      <c r="Z180" s="34">
        <f t="shared" si="210"/>
        <v>960.01965538050831</v>
      </c>
      <c r="AA180" s="34">
        <f t="shared" si="210"/>
        <v>986.53642355248644</v>
      </c>
      <c r="AB180" s="34">
        <f t="shared" si="210"/>
        <v>1032.0284245744263</v>
      </c>
      <c r="AD180" s="43">
        <f t="shared" ref="AD180" si="211">IF(Z$151-X$151 &lt;&gt; 0,(EXP(LN(Z180/X180)/(Z$151-X$151))-1)*100,0)</f>
        <v>1.0845832710017378</v>
      </c>
      <c r="AE180" s="43">
        <f t="shared" ref="AE180" si="212">IF(AB$151-Z$151 &lt;&gt; 0,(EXP(LN(AB180/Z180)/(AB$151-Z$151))-1)*100,0)</f>
        <v>0.48334925029178688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South East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208.08900634129549</v>
      </c>
      <c r="C7" s="31">
        <f>'Occ T1'!C8</f>
        <v>235.87276144010315</v>
      </c>
      <c r="D7" s="31">
        <f>'Occ T1'!D8</f>
        <v>239.54215616019653</v>
      </c>
      <c r="E7" s="31">
        <f>'Occ T1'!E8</f>
        <v>230.02385118149897</v>
      </c>
      <c r="F7" s="31">
        <f>'Occ T1'!F8</f>
        <v>254.28783919519157</v>
      </c>
      <c r="H7" s="31">
        <f>C7-B7</f>
        <v>27.78375509880766</v>
      </c>
      <c r="I7" s="31">
        <f>D7-C7</f>
        <v>3.6693947200933792</v>
      </c>
      <c r="J7" s="31">
        <f>E7-D7</f>
        <v>-9.5183049786975573</v>
      </c>
      <c r="K7" s="31">
        <f>F7-E7</f>
        <v>24.263988013692597</v>
      </c>
      <c r="L7" s="31">
        <f>F7-D7</f>
        <v>14.745683034995039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142.11344998566361</v>
      </c>
      <c r="C8" s="32">
        <f>'Occ T2'!C8</f>
        <v>166.46943619500519</v>
      </c>
      <c r="D8" s="32">
        <f>'Occ T2'!D8</f>
        <v>170.11400890035003</v>
      </c>
      <c r="E8" s="32">
        <f>'Occ T2'!E8</f>
        <v>156.81368002314787</v>
      </c>
      <c r="F8" s="32">
        <f>'Occ T2'!F8</f>
        <v>171.46376856955274</v>
      </c>
      <c r="H8" s="31">
        <f t="shared" ref="H8:H9" si="0">C8-B8</f>
        <v>24.35598620934158</v>
      </c>
      <c r="I8" s="31">
        <f t="shared" ref="I8:I9" si="1">D8-C8</f>
        <v>3.6445727053448422</v>
      </c>
      <c r="J8" s="31">
        <f t="shared" ref="J8:J9" si="2">E8-D8</f>
        <v>-13.300328877202162</v>
      </c>
      <c r="K8" s="31">
        <f t="shared" ref="K8:K9" si="3">F8-E8</f>
        <v>14.650088546404874</v>
      </c>
      <c r="L8" s="31">
        <f t="shared" ref="L8:L49" si="4">F8-D8</f>
        <v>1.3497596692027116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65.975556355631895</v>
      </c>
      <c r="C9" s="32">
        <f>'Occ T2'!C9</f>
        <v>69.403325245097946</v>
      </c>
      <c r="D9" s="32">
        <f>'Occ T2'!D9</f>
        <v>69.428147259846497</v>
      </c>
      <c r="E9" s="32">
        <f>'Occ T2'!E9</f>
        <v>73.210171158351088</v>
      </c>
      <c r="F9" s="32">
        <f>'Occ T2'!F9</f>
        <v>82.824070625638811</v>
      </c>
      <c r="H9" s="31">
        <f t="shared" si="0"/>
        <v>3.4277688894660514</v>
      </c>
      <c r="I9" s="31">
        <f t="shared" si="1"/>
        <v>2.4822014748551169E-2</v>
      </c>
      <c r="J9" s="31">
        <f t="shared" si="2"/>
        <v>3.7820238985045904</v>
      </c>
      <c r="K9" s="31">
        <f t="shared" si="3"/>
        <v>9.6138994672877232</v>
      </c>
      <c r="L9" s="31">
        <f t="shared" si="4"/>
        <v>13.395923365792314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369.2695755621059</v>
      </c>
      <c r="C11" s="31">
        <f>'Occ T1'!C9</f>
        <v>422.55204403030768</v>
      </c>
      <c r="D11" s="31">
        <f>'Occ T1'!D9</f>
        <v>437.21853137150271</v>
      </c>
      <c r="E11" s="31">
        <f>'Occ T1'!E9</f>
        <v>470.86057250735769</v>
      </c>
      <c r="F11" s="31">
        <f>'Occ T1'!F9</f>
        <v>519.87120692396388</v>
      </c>
      <c r="H11" s="31">
        <f>C11-B11</f>
        <v>53.282468468201785</v>
      </c>
      <c r="I11" s="31">
        <f t="shared" ref="I11:I49" si="5">D11-C11</f>
        <v>14.666487341195023</v>
      </c>
      <c r="J11" s="31">
        <f>E11-D11</f>
        <v>33.642041135854981</v>
      </c>
      <c r="K11" s="31">
        <f>F11-E11</f>
        <v>49.010634416606194</v>
      </c>
      <c r="L11" s="31">
        <f t="shared" si="4"/>
        <v>82.652675552461176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105.58038632047482</v>
      </c>
      <c r="C12" s="10">
        <f>'Occ T2'!C10</f>
        <v>118.3777637374984</v>
      </c>
      <c r="D12" s="10">
        <f>'Occ T2'!D10</f>
        <v>123.64888146177576</v>
      </c>
      <c r="E12" s="10">
        <f>'Occ T2'!E10</f>
        <v>153.66801108053096</v>
      </c>
      <c r="F12" s="10">
        <f>'Occ T2'!F10</f>
        <v>175.57418246560948</v>
      </c>
      <c r="H12" s="11">
        <f t="shared" ref="H12:K14" si="6">C12-B12</f>
        <v>12.797377417023583</v>
      </c>
      <c r="I12" s="31">
        <f t="shared" si="5"/>
        <v>5.2711177242773601</v>
      </c>
      <c r="J12" s="11">
        <f t="shared" si="6"/>
        <v>30.019129618755201</v>
      </c>
      <c r="K12" s="11">
        <f t="shared" si="6"/>
        <v>21.906171385078522</v>
      </c>
      <c r="L12" s="31">
        <f t="shared" si="4"/>
        <v>51.925301003833724</v>
      </c>
    </row>
    <row r="13" spans="1:12" x14ac:dyDescent="0.2">
      <c r="A13" s="10" t="str">
        <f>'Occ T2'!A11</f>
        <v>22 Health professionals</v>
      </c>
      <c r="B13" s="10">
        <f>'Occ T2'!B11</f>
        <v>69.239672448721819</v>
      </c>
      <c r="C13" s="10">
        <f>'Occ T2'!C11</f>
        <v>83.168239066145958</v>
      </c>
      <c r="D13" s="10">
        <f>'Occ T2'!D11</f>
        <v>81.851596869197067</v>
      </c>
      <c r="E13" s="10">
        <f>'Occ T2'!E11</f>
        <v>80.5696149790177</v>
      </c>
      <c r="F13" s="10">
        <f>'Occ T2'!F11</f>
        <v>85.354136143456884</v>
      </c>
      <c r="H13" s="11">
        <f t="shared" si="6"/>
        <v>13.928566617424138</v>
      </c>
      <c r="I13" s="31">
        <f t="shared" si="5"/>
        <v>-1.3166421969488908</v>
      </c>
      <c r="J13" s="11">
        <f t="shared" si="6"/>
        <v>-1.2819818901793667</v>
      </c>
      <c r="K13" s="11">
        <f t="shared" si="6"/>
        <v>4.7845211644391838</v>
      </c>
      <c r="L13" s="31">
        <f t="shared" si="4"/>
        <v>3.5025392742598171</v>
      </c>
    </row>
    <row r="14" spans="1:12" x14ac:dyDescent="0.2">
      <c r="A14" s="10" t="str">
        <f>'Occ T2'!A12</f>
        <v>23 Teaching and other educational professionals</v>
      </c>
      <c r="B14" s="10">
        <f>'Occ T2'!B12</f>
        <v>82.399044379999168</v>
      </c>
      <c r="C14" s="10">
        <f>'Occ T2'!C12</f>
        <v>90.271983415134656</v>
      </c>
      <c r="D14" s="10">
        <f>'Occ T2'!D12</f>
        <v>92.034650342960504</v>
      </c>
      <c r="E14" s="10">
        <f>'Occ T2'!E12</f>
        <v>88.600634618070529</v>
      </c>
      <c r="F14" s="10">
        <f>'Occ T2'!F12</f>
        <v>94.236307690618332</v>
      </c>
      <c r="H14" s="11">
        <f t="shared" si="6"/>
        <v>7.872939035135488</v>
      </c>
      <c r="I14" s="31">
        <f t="shared" si="5"/>
        <v>1.7626669278258476</v>
      </c>
      <c r="J14" s="11">
        <f t="shared" si="6"/>
        <v>-3.4340157248899743</v>
      </c>
      <c r="K14" s="11">
        <f t="shared" si="6"/>
        <v>5.635673072547803</v>
      </c>
      <c r="L14" s="31">
        <f t="shared" si="4"/>
        <v>2.2016573476578287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112.05047241291011</v>
      </c>
      <c r="C15" s="10">
        <f>'Occ T2'!C13</f>
        <v>130.73405781152871</v>
      </c>
      <c r="D15" s="10">
        <f>'Occ T2'!D13</f>
        <v>139.68340269756936</v>
      </c>
      <c r="E15" s="10">
        <f>'Occ T2'!E13</f>
        <v>148.02231182973847</v>
      </c>
      <c r="F15" s="10">
        <f>'Occ T2'!F13</f>
        <v>164.70658062427913</v>
      </c>
      <c r="H15" s="11">
        <f t="shared" ref="H15" si="7">C15-B15</f>
        <v>18.683585398618604</v>
      </c>
      <c r="I15" s="31">
        <f t="shared" si="5"/>
        <v>8.9493448860406488</v>
      </c>
      <c r="J15" s="11">
        <f t="shared" ref="J15" si="8">E15-D15</f>
        <v>8.3389091321691069</v>
      </c>
      <c r="K15" s="11">
        <f t="shared" ref="K15" si="9">F15-E15</f>
        <v>16.684268794540657</v>
      </c>
      <c r="L15" s="31">
        <f t="shared" si="4"/>
        <v>25.023177926709764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246.7437550147942</v>
      </c>
      <c r="C17" s="31">
        <f>'Occ T1'!C10</f>
        <v>260.87091328638905</v>
      </c>
      <c r="D17" s="31">
        <f>'Occ T1'!D10</f>
        <v>272.3259418346799</v>
      </c>
      <c r="E17" s="31">
        <f>'Occ T1'!E10</f>
        <v>287.16090082596918</v>
      </c>
      <c r="F17" s="31">
        <f>'Occ T1'!F10</f>
        <v>313.40362140559967</v>
      </c>
      <c r="H17" s="31">
        <f t="shared" ref="H17:K21" si="10">C17-B17</f>
        <v>14.127158271594851</v>
      </c>
      <c r="I17" s="31">
        <f t="shared" si="5"/>
        <v>11.455028548290841</v>
      </c>
      <c r="J17" s="31">
        <f t="shared" si="10"/>
        <v>14.834958991289284</v>
      </c>
      <c r="K17" s="31">
        <f t="shared" si="10"/>
        <v>26.242720579630486</v>
      </c>
      <c r="L17" s="31">
        <f t="shared" si="4"/>
        <v>41.07767957091977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28.418502038047784</v>
      </c>
      <c r="C18" s="10">
        <f>'Occ T2'!C14</f>
        <v>32.978042633335512</v>
      </c>
      <c r="D18" s="10">
        <f>'Occ T2'!D14</f>
        <v>35.873891783055704</v>
      </c>
      <c r="E18" s="10">
        <f>'Occ T2'!E14</f>
        <v>34.211524520848613</v>
      </c>
      <c r="F18" s="10">
        <f>'Occ T2'!F14</f>
        <v>37.569055539691277</v>
      </c>
      <c r="H18" s="11">
        <f t="shared" si="10"/>
        <v>4.5595405952877286</v>
      </c>
      <c r="I18" s="31">
        <f t="shared" si="5"/>
        <v>2.8958491497201919</v>
      </c>
      <c r="J18" s="11">
        <f t="shared" si="10"/>
        <v>-1.6623672622070913</v>
      </c>
      <c r="K18" s="11">
        <f t="shared" si="10"/>
        <v>3.3575310188426641</v>
      </c>
      <c r="L18" s="31">
        <f t="shared" si="4"/>
        <v>1.6951637566355728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30.984473496547064</v>
      </c>
      <c r="C19" s="10">
        <f>'Occ T2'!C15</f>
        <v>35.583445865247128</v>
      </c>
      <c r="D19" s="10">
        <f>'Occ T2'!D15</f>
        <v>35.986345096937058</v>
      </c>
      <c r="E19" s="10">
        <f>'Occ T2'!E15</f>
        <v>56.12306553361794</v>
      </c>
      <c r="F19" s="10">
        <f>'Occ T2'!F15</f>
        <v>65.606385509770902</v>
      </c>
      <c r="H19" s="11">
        <f t="shared" si="10"/>
        <v>4.5989723687000641</v>
      </c>
      <c r="I19" s="31">
        <f t="shared" si="5"/>
        <v>0.40289923168992914</v>
      </c>
      <c r="J19" s="11">
        <f t="shared" si="10"/>
        <v>20.136720436680882</v>
      </c>
      <c r="K19" s="11">
        <f t="shared" si="10"/>
        <v>9.4833199761529627</v>
      </c>
      <c r="L19" s="31">
        <f t="shared" si="4"/>
        <v>29.620040412833845</v>
      </c>
    </row>
    <row r="20" spans="1:12" x14ac:dyDescent="0.2">
      <c r="A20" s="10" t="str">
        <f>'Occ T2'!A16</f>
        <v>33 Protective service occupations</v>
      </c>
      <c r="B20" s="10">
        <f>'Occ T2'!B16</f>
        <v>24.622561847299338</v>
      </c>
      <c r="C20" s="10">
        <f>'Occ T2'!C16</f>
        <v>23.868701287174744</v>
      </c>
      <c r="D20" s="10">
        <f>'Occ T2'!D16</f>
        <v>25.254512132335314</v>
      </c>
      <c r="E20" s="10">
        <f>'Occ T2'!E16</f>
        <v>22.329961392861275</v>
      </c>
      <c r="F20" s="10">
        <f>'Occ T2'!F16</f>
        <v>24.18272601970186</v>
      </c>
      <c r="H20" s="11">
        <f t="shared" si="10"/>
        <v>-0.75386056012459335</v>
      </c>
      <c r="I20" s="31">
        <f t="shared" si="5"/>
        <v>1.3858108451605702</v>
      </c>
      <c r="J20" s="11">
        <f t="shared" si="10"/>
        <v>-2.9245507394740393</v>
      </c>
      <c r="K20" s="11">
        <f t="shared" si="10"/>
        <v>1.8527646268405853</v>
      </c>
      <c r="L20" s="31">
        <f t="shared" si="4"/>
        <v>-1.071786112633454</v>
      </c>
    </row>
    <row r="21" spans="1:12" x14ac:dyDescent="0.2">
      <c r="A21" s="10" t="str">
        <f>'Occ T2'!A17</f>
        <v>34 Culture, media and sports occupations</v>
      </c>
      <c r="B21" s="10">
        <f>'Occ T2'!B17</f>
        <v>42.404562749373561</v>
      </c>
      <c r="C21" s="10">
        <f>'Occ T2'!C17</f>
        <v>40.434305827741213</v>
      </c>
      <c r="D21" s="10">
        <f>'Occ T2'!D17</f>
        <v>43.667836288196057</v>
      </c>
      <c r="E21" s="10">
        <f>'Occ T2'!E17</f>
        <v>39.129332694430438</v>
      </c>
      <c r="F21" s="10">
        <f>'Occ T2'!F17</f>
        <v>42.094140984087467</v>
      </c>
      <c r="H21" s="11">
        <f t="shared" si="10"/>
        <v>-1.9702569216323482</v>
      </c>
      <c r="I21" s="31">
        <f t="shared" si="5"/>
        <v>3.233530460454844</v>
      </c>
      <c r="J21" s="11">
        <f t="shared" si="10"/>
        <v>-4.5385035937656184</v>
      </c>
      <c r="K21" s="11">
        <f t="shared" si="10"/>
        <v>2.9648082896570287</v>
      </c>
      <c r="L21" s="31">
        <f t="shared" si="4"/>
        <v>-1.5736953041085897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120.31365488352647</v>
      </c>
      <c r="C22" s="10">
        <f>'Occ T2'!C18</f>
        <v>128.00641767289042</v>
      </c>
      <c r="D22" s="10">
        <f>'Occ T2'!D18</f>
        <v>131.54335653415575</v>
      </c>
      <c r="E22" s="10">
        <f>'Occ T2'!E18</f>
        <v>135.36701668421094</v>
      </c>
      <c r="F22" s="10">
        <f>'Occ T2'!F18</f>
        <v>143.95131335234819</v>
      </c>
      <c r="H22" s="11">
        <f t="shared" ref="H22" si="11">C22-B22</f>
        <v>7.6927627893639539</v>
      </c>
      <c r="I22" s="31">
        <f t="shared" si="5"/>
        <v>3.5369388612653268</v>
      </c>
      <c r="J22" s="11">
        <f t="shared" ref="J22" si="12">E22-D22</f>
        <v>3.8236601500551899</v>
      </c>
      <c r="K22" s="11">
        <f t="shared" ref="K22" si="13">F22-E22</f>
        <v>8.5842966681372559</v>
      </c>
      <c r="L22" s="31">
        <f t="shared" si="4"/>
        <v>12.407956818192446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206.17249007652867</v>
      </c>
      <c r="C24" s="31">
        <f>'Occ T1'!C11</f>
        <v>198.67639495264666</v>
      </c>
      <c r="D24" s="31">
        <f>'Occ T1'!D11</f>
        <v>202.31960039675627</v>
      </c>
      <c r="E24" s="31">
        <f>'Occ T1'!E11</f>
        <v>203.74379723130173</v>
      </c>
      <c r="F24" s="31">
        <f>'Occ T1'!F11</f>
        <v>188.31649026800864</v>
      </c>
      <c r="H24" s="31">
        <f t="shared" ref="H24:K26" si="14">C24-B24</f>
        <v>-7.4960951238820144</v>
      </c>
      <c r="I24" s="31">
        <f t="shared" si="5"/>
        <v>3.6432054441096113</v>
      </c>
      <c r="J24" s="31">
        <f t="shared" si="14"/>
        <v>1.4241968345454552</v>
      </c>
      <c r="K24" s="31">
        <f t="shared" si="14"/>
        <v>-15.427306963293091</v>
      </c>
      <c r="L24" s="31">
        <f t="shared" si="4"/>
        <v>-14.003110128747636</v>
      </c>
    </row>
    <row r="25" spans="1:12" x14ac:dyDescent="0.2">
      <c r="A25" t="str">
        <f>'Occ T2'!A19</f>
        <v>41 Administrative occupations</v>
      </c>
      <c r="B25" s="32">
        <f>'Occ T2'!B19</f>
        <v>159.06669958827774</v>
      </c>
      <c r="C25" s="32">
        <f>'Occ T2'!C19</f>
        <v>155.75845120998292</v>
      </c>
      <c r="D25" s="32">
        <f>'Occ T2'!D19</f>
        <v>160.22724941451574</v>
      </c>
      <c r="E25" s="32">
        <f>'Occ T2'!E19</f>
        <v>165.11472039201675</v>
      </c>
      <c r="F25" s="32">
        <f>'Occ T2'!F19</f>
        <v>158.57009356589407</v>
      </c>
      <c r="H25" s="11">
        <f t="shared" si="14"/>
        <v>-3.3082483782948202</v>
      </c>
      <c r="I25" s="31">
        <f t="shared" si="5"/>
        <v>4.468798204532817</v>
      </c>
      <c r="J25" s="11">
        <f t="shared" si="14"/>
        <v>4.8874709775010103</v>
      </c>
      <c r="K25" s="11">
        <f t="shared" si="14"/>
        <v>-6.5446268261226805</v>
      </c>
      <c r="L25" s="31">
        <f t="shared" si="4"/>
        <v>-1.6571558486216702</v>
      </c>
    </row>
    <row r="26" spans="1:12" x14ac:dyDescent="0.2">
      <c r="A26" t="str">
        <f>'Occ T2'!A20</f>
        <v>42 Secretarial and related occupations</v>
      </c>
      <c r="B26" s="32">
        <f>'Occ T2'!B20</f>
        <v>47.105790488250946</v>
      </c>
      <c r="C26" s="32">
        <f>'Occ T2'!C20</f>
        <v>42.917943742663738</v>
      </c>
      <c r="D26" s="32">
        <f>'Occ T2'!D20</f>
        <v>42.092350982240532</v>
      </c>
      <c r="E26" s="32">
        <f>'Occ T2'!E20</f>
        <v>38.629076839284977</v>
      </c>
      <c r="F26" s="32">
        <f>'Occ T2'!F20</f>
        <v>29.74639670211457</v>
      </c>
      <c r="H26" s="11">
        <f t="shared" si="14"/>
        <v>-4.1878467455872084</v>
      </c>
      <c r="I26" s="31">
        <f t="shared" si="5"/>
        <v>-0.82559276042320562</v>
      </c>
      <c r="J26" s="11">
        <f t="shared" si="14"/>
        <v>-3.4632741429555551</v>
      </c>
      <c r="K26" s="11">
        <f t="shared" si="14"/>
        <v>-8.8826801371704072</v>
      </c>
      <c r="L26" s="31">
        <f t="shared" si="4"/>
        <v>-12.345954280125962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196.52949250281173</v>
      </c>
      <c r="C28" s="31">
        <f>'Occ T1'!C12</f>
        <v>193.8298992547324</v>
      </c>
      <c r="D28" s="31">
        <f>'Occ T1'!D12</f>
        <v>174.04181780163378</v>
      </c>
      <c r="E28" s="31">
        <f>'Occ T1'!E12</f>
        <v>182.92891286949961</v>
      </c>
      <c r="F28" s="31">
        <f>'Occ T1'!F12</f>
        <v>183.97291491411124</v>
      </c>
      <c r="H28" s="31">
        <f t="shared" ref="H28:K30" si="15">C28-B28</f>
        <v>-2.6995932480793385</v>
      </c>
      <c r="I28" s="31">
        <f t="shared" si="5"/>
        <v>-19.788081453098613</v>
      </c>
      <c r="J28" s="31">
        <f t="shared" si="15"/>
        <v>8.8870950678658289</v>
      </c>
      <c r="K28" s="31">
        <f t="shared" si="15"/>
        <v>1.0440020446116307</v>
      </c>
      <c r="L28" s="31">
        <f t="shared" si="4"/>
        <v>9.9310971124774596</v>
      </c>
    </row>
    <row r="29" spans="1:12" x14ac:dyDescent="0.2">
      <c r="A29" s="10" t="str">
        <f>'Occ T2'!A21</f>
        <v>51 Skilled agricultural and related trades</v>
      </c>
      <c r="B29" s="10">
        <f>'Occ T2'!B21</f>
        <v>21.627910326937872</v>
      </c>
      <c r="C29" s="10">
        <f>'Occ T2'!C21</f>
        <v>25.650895612962081</v>
      </c>
      <c r="D29" s="10">
        <f>'Occ T2'!D21</f>
        <v>18.423275047504692</v>
      </c>
      <c r="E29" s="10">
        <f>'Occ T2'!E21</f>
        <v>18.775585927896262</v>
      </c>
      <c r="F29" s="10">
        <f>'Occ T2'!F21</f>
        <v>21.640890898208802</v>
      </c>
      <c r="H29" s="11">
        <f t="shared" si="15"/>
        <v>4.022985286024209</v>
      </c>
      <c r="I29" s="31">
        <f t="shared" si="5"/>
        <v>-7.2276205654573893</v>
      </c>
      <c r="J29" s="11">
        <f t="shared" si="15"/>
        <v>0.35231088039157044</v>
      </c>
      <c r="K29" s="11">
        <f t="shared" si="15"/>
        <v>2.8653049703125397</v>
      </c>
      <c r="L29" s="31">
        <f t="shared" si="4"/>
        <v>3.2176158507041102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65.107117441471772</v>
      </c>
      <c r="C30" s="10">
        <f>'Occ T2'!C22</f>
        <v>66.661174791805138</v>
      </c>
      <c r="D30" s="10">
        <f>'Occ T2'!D22</f>
        <v>59.313858279466132</v>
      </c>
      <c r="E30" s="10">
        <f>'Occ T2'!E22</f>
        <v>61.528981608454345</v>
      </c>
      <c r="F30" s="10">
        <f>'Occ T2'!F22</f>
        <v>61.41682244855987</v>
      </c>
      <c r="H30" s="11">
        <f t="shared" si="15"/>
        <v>1.5540573503333661</v>
      </c>
      <c r="I30" s="31">
        <f t="shared" si="5"/>
        <v>-7.3473165123390061</v>
      </c>
      <c r="J30" s="11">
        <f t="shared" si="15"/>
        <v>2.2151233289882128</v>
      </c>
      <c r="K30" s="11">
        <f t="shared" si="15"/>
        <v>-0.11215915989447467</v>
      </c>
      <c r="L30" s="31">
        <f t="shared" si="4"/>
        <v>2.1029641690937382</v>
      </c>
    </row>
    <row r="31" spans="1:12" x14ac:dyDescent="0.2">
      <c r="A31" s="10" t="str">
        <f>'Occ T2'!A23</f>
        <v>53 Skilled construction and building trades</v>
      </c>
      <c r="B31" s="10">
        <f>'Occ T2'!B23</f>
        <v>66.039361014646175</v>
      </c>
      <c r="C31" s="10">
        <f>'Occ T2'!C23</f>
        <v>62.184299317374688</v>
      </c>
      <c r="D31" s="10">
        <f>'Occ T2'!D23</f>
        <v>59.33245648123463</v>
      </c>
      <c r="E31" s="10">
        <f>'Occ T2'!E23</f>
        <v>62.166633609978199</v>
      </c>
      <c r="F31" s="10">
        <f>'Occ T2'!F23</f>
        <v>58.211100050560603</v>
      </c>
      <c r="H31" s="11">
        <f t="shared" ref="H31:H32" si="16">C31-B31</f>
        <v>-3.8550616972714877</v>
      </c>
      <c r="I31" s="31">
        <f t="shared" si="5"/>
        <v>-2.8518428361400581</v>
      </c>
      <c r="J31" s="11">
        <f t="shared" ref="J31:J32" si="17">E31-D31</f>
        <v>2.8341771287435691</v>
      </c>
      <c r="K31" s="11">
        <f t="shared" ref="K31:K32" si="18">F31-E31</f>
        <v>-3.9555335594175958</v>
      </c>
      <c r="L31" s="31">
        <f t="shared" si="4"/>
        <v>-1.1213564306740267</v>
      </c>
    </row>
    <row r="32" spans="1:12" x14ac:dyDescent="0.2">
      <c r="A32" s="10" t="str">
        <f>'Occ T2'!A24</f>
        <v>54 Textiles, printing and other skilled trades</v>
      </c>
      <c r="B32" s="10">
        <f>'Occ T2'!B24</f>
        <v>43.755103719755901</v>
      </c>
      <c r="C32" s="10">
        <f>'Occ T2'!C24</f>
        <v>39.333529532590489</v>
      </c>
      <c r="D32" s="10">
        <f>'Occ T2'!D24</f>
        <v>36.972227993428334</v>
      </c>
      <c r="E32" s="10">
        <f>'Occ T2'!E24</f>
        <v>40.45771172317081</v>
      </c>
      <c r="F32" s="10">
        <f>'Occ T2'!F24</f>
        <v>42.704101516781968</v>
      </c>
      <c r="H32" s="11">
        <f t="shared" si="16"/>
        <v>-4.4215741871654117</v>
      </c>
      <c r="I32" s="31">
        <f t="shared" si="5"/>
        <v>-2.3613015391621559</v>
      </c>
      <c r="J32" s="11">
        <f t="shared" si="17"/>
        <v>3.4854837297424766</v>
      </c>
      <c r="K32" s="11">
        <f t="shared" si="18"/>
        <v>2.2463897936111579</v>
      </c>
      <c r="L32" s="31">
        <f t="shared" si="4"/>
        <v>5.7318735233536344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188.96278789673195</v>
      </c>
      <c r="C34" s="31">
        <f>'Occ T1'!C13</f>
        <v>198.19851176309808</v>
      </c>
      <c r="D34" s="31">
        <f>'Occ T1'!D13</f>
        <v>188.99518220789173</v>
      </c>
      <c r="E34" s="31">
        <f>'Occ T1'!E13</f>
        <v>192.55712777508978</v>
      </c>
      <c r="F34" s="31">
        <f>'Occ T1'!F13</f>
        <v>205.98790267188403</v>
      </c>
      <c r="H34" s="31">
        <f t="shared" ref="H34:K36" si="19">C34-B34</f>
        <v>9.2357238663661292</v>
      </c>
      <c r="I34" s="31">
        <f t="shared" si="5"/>
        <v>-9.2033295552063521</v>
      </c>
      <c r="J34" s="31">
        <f t="shared" si="19"/>
        <v>3.5619455671980518</v>
      </c>
      <c r="K34" s="31">
        <f t="shared" si="19"/>
        <v>13.430774896794247</v>
      </c>
      <c r="L34" s="31">
        <f t="shared" si="4"/>
        <v>16.992720463992299</v>
      </c>
    </row>
    <row r="35" spans="1:12" x14ac:dyDescent="0.2">
      <c r="A35" s="10" t="str">
        <f>'Occ T2'!A25</f>
        <v>61 Caring personal service occupations</v>
      </c>
      <c r="B35" s="10">
        <f>'Occ T2'!B25</f>
        <v>138.92894500308412</v>
      </c>
      <c r="C35" s="10">
        <f>'Occ T2'!C25</f>
        <v>145.52057311646954</v>
      </c>
      <c r="D35" s="10">
        <f>'Occ T2'!D25</f>
        <v>138.66449033557456</v>
      </c>
      <c r="E35" s="10">
        <f>'Occ T2'!E25</f>
        <v>145.45504292233329</v>
      </c>
      <c r="F35" s="10">
        <f>'Occ T2'!F25</f>
        <v>158.0465478757414</v>
      </c>
      <c r="G35" s="10"/>
      <c r="H35" s="11">
        <f t="shared" si="19"/>
        <v>6.5916281133854113</v>
      </c>
      <c r="I35" s="31">
        <f t="shared" si="5"/>
        <v>-6.8560827808949796</v>
      </c>
      <c r="J35" s="11">
        <f t="shared" si="19"/>
        <v>6.7905525867587357</v>
      </c>
      <c r="K35" s="11">
        <f t="shared" si="19"/>
        <v>12.591504953408105</v>
      </c>
      <c r="L35" s="31">
        <f t="shared" si="4"/>
        <v>19.382057540166841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47.833992930442548</v>
      </c>
      <c r="C36" s="10">
        <f>'Occ T2'!C26</f>
        <v>50.830346598418167</v>
      </c>
      <c r="D36" s="10">
        <f>'Occ T2'!D26</f>
        <v>48.079312225325836</v>
      </c>
      <c r="E36" s="10">
        <f>'Occ T2'!E26</f>
        <v>45.347333195204392</v>
      </c>
      <c r="F36" s="10">
        <f>'Occ T2'!F26</f>
        <v>46.056125994401043</v>
      </c>
      <c r="G36" s="10"/>
      <c r="H36" s="11">
        <f t="shared" si="19"/>
        <v>2.9963536679756189</v>
      </c>
      <c r="I36" s="31">
        <f t="shared" si="5"/>
        <v>-2.751034373092331</v>
      </c>
      <c r="J36" s="11">
        <f t="shared" si="19"/>
        <v>-2.7319790301214439</v>
      </c>
      <c r="K36" s="11">
        <f t="shared" si="19"/>
        <v>0.70879279919665095</v>
      </c>
      <c r="L36" s="31">
        <f t="shared" si="4"/>
        <v>-2.023186230924793</v>
      </c>
    </row>
    <row r="37" spans="1:12" x14ac:dyDescent="0.2">
      <c r="A37" s="10" t="str">
        <f>'Occ T2'!A27</f>
        <v>63 Community and civil enforcement occupations</v>
      </c>
      <c r="B37" s="10">
        <f>'Occ T2'!B27</f>
        <v>2.1998499632052932</v>
      </c>
      <c r="C37" s="10">
        <f>'Occ T2'!C27</f>
        <v>1.8475920482103794</v>
      </c>
      <c r="D37" s="10">
        <f>'Occ T2'!D27</f>
        <v>2.2513796469913352</v>
      </c>
      <c r="E37" s="10">
        <f>'Occ T2'!E27</f>
        <v>1.7547516575521149</v>
      </c>
      <c r="F37" s="10">
        <f>'Occ T2'!F27</f>
        <v>1.8852288017415892</v>
      </c>
      <c r="G37" s="10"/>
      <c r="H37" s="11">
        <f t="shared" ref="H37" si="20">C37-B37</f>
        <v>-0.35225791499491388</v>
      </c>
      <c r="I37" s="31">
        <f t="shared" ref="I37" si="21">D37-C37</f>
        <v>0.40378759878095583</v>
      </c>
      <c r="J37" s="11">
        <f t="shared" ref="J37" si="22">E37-D37</f>
        <v>-0.49662798943922026</v>
      </c>
      <c r="K37" s="11">
        <f t="shared" ref="K37" si="23">F37-E37</f>
        <v>0.13047714418947431</v>
      </c>
      <c r="L37" s="31">
        <f t="shared" ref="L37" si="24">F37-D37</f>
        <v>-0.36615084524974595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152.07360095376126</v>
      </c>
      <c r="C39" s="31">
        <f>'Occ T1'!C14</f>
        <v>147.74559602049999</v>
      </c>
      <c r="D39" s="31">
        <f>'Occ T1'!D14</f>
        <v>147.08081164346629</v>
      </c>
      <c r="E39" s="31">
        <f>'Occ T1'!E14</f>
        <v>149.93130748063311</v>
      </c>
      <c r="F39" s="31">
        <f>'Occ T1'!F14</f>
        <v>150.85000172406814</v>
      </c>
      <c r="H39" s="31">
        <f>C39-B39</f>
        <v>-4.3280049332612691</v>
      </c>
      <c r="I39" s="31">
        <f t="shared" si="5"/>
        <v>-0.66478437703369764</v>
      </c>
      <c r="J39" s="31">
        <f>E39-D39</f>
        <v>2.8504958371668181</v>
      </c>
      <c r="K39" s="31">
        <f>F39-E39</f>
        <v>0.91869424343502715</v>
      </c>
      <c r="L39" s="31">
        <f t="shared" si="4"/>
        <v>3.7691900806018452</v>
      </c>
    </row>
    <row r="40" spans="1:12" s="30" customFormat="1" x14ac:dyDescent="0.2">
      <c r="A40" s="126" t="str">
        <f>'Occ T2'!A28</f>
        <v>71 Sales occupations</v>
      </c>
      <c r="B40" s="126">
        <f>'Occ T2'!B28</f>
        <v>124.45083461496998</v>
      </c>
      <c r="C40" s="126">
        <f>'Occ T2'!C28</f>
        <v>118.21650770193231</v>
      </c>
      <c r="D40" s="126">
        <f>'Occ T2'!D28</f>
        <v>116.88537099540051</v>
      </c>
      <c r="E40" s="126">
        <f>'Occ T2'!E28</f>
        <v>116.09313707285213</v>
      </c>
      <c r="F40" s="126">
        <f>'Occ T2'!F28</f>
        <v>113.07006864782468</v>
      </c>
      <c r="G40"/>
      <c r="H40" s="11">
        <f>C40-B40</f>
        <v>-6.2343269130376626</v>
      </c>
      <c r="I40" s="31">
        <f t="shared" si="5"/>
        <v>-1.331136706531808</v>
      </c>
      <c r="J40" s="11">
        <f t="shared" ref="J40" si="25">E40-D40</f>
        <v>-0.79223392254837677</v>
      </c>
      <c r="K40" s="11">
        <f t="shared" ref="K40" si="26">F40-E40</f>
        <v>-3.0230684250274464</v>
      </c>
      <c r="L40" s="31">
        <f t="shared" si="4"/>
        <v>-3.8153023475758232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27.622766338791287</v>
      </c>
      <c r="C41" s="126">
        <f>'Occ T2'!C29</f>
        <v>29.529088318567688</v>
      </c>
      <c r="D41" s="126">
        <f>'Occ T2'!D29</f>
        <v>30.195440648065798</v>
      </c>
      <c r="E41" s="126">
        <f>'Occ T2'!E29</f>
        <v>33.838170407780964</v>
      </c>
      <c r="F41" s="126">
        <f>'Occ T2'!F29</f>
        <v>37.779933076243466</v>
      </c>
      <c r="G41"/>
      <c r="H41" s="11">
        <f t="shared" ref="H41" si="27">C41-B41</f>
        <v>1.9063219797764006</v>
      </c>
      <c r="I41" s="31">
        <f t="shared" si="5"/>
        <v>0.66635232949811041</v>
      </c>
      <c r="J41" s="11">
        <f t="shared" ref="J41" si="28">E41-D41</f>
        <v>3.6427297597151664</v>
      </c>
      <c r="K41" s="11">
        <f t="shared" ref="K41" si="29">F41-E41</f>
        <v>3.941762668462502</v>
      </c>
      <c r="L41" s="31">
        <f t="shared" si="4"/>
        <v>7.5844924281776684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98.207334195448766</v>
      </c>
      <c r="C43" s="31">
        <f>'Occ T1'!C15</f>
        <v>106.24800536099443</v>
      </c>
      <c r="D43" s="31">
        <f>'Occ T1'!D15</f>
        <v>89.906096645703471</v>
      </c>
      <c r="E43" s="31">
        <f>'Occ T1'!E15</f>
        <v>93.805673945089865</v>
      </c>
      <c r="F43" s="31">
        <f>'Occ T1'!F15</f>
        <v>91.51531178274135</v>
      </c>
      <c r="H43" s="31">
        <f t="shared" ref="H43:K45" si="30">C43-B43</f>
        <v>8.0406711655456604</v>
      </c>
      <c r="I43" s="31">
        <f t="shared" si="5"/>
        <v>-16.341908715290955</v>
      </c>
      <c r="J43" s="31">
        <f t="shared" si="30"/>
        <v>3.8995772993863937</v>
      </c>
      <c r="K43" s="31">
        <f t="shared" si="30"/>
        <v>-2.2903621623485151</v>
      </c>
      <c r="L43" s="31">
        <f t="shared" si="4"/>
        <v>1.6092151370378787</v>
      </c>
    </row>
    <row r="44" spans="1:12" x14ac:dyDescent="0.2">
      <c r="A44" s="10" t="str">
        <f>'Occ T2'!A30</f>
        <v>81 Process, plant and machine operatives</v>
      </c>
      <c r="B44" s="10">
        <f>'Occ T2'!B30</f>
        <v>31.989800823579124</v>
      </c>
      <c r="C44" s="10">
        <f>'Occ T2'!C30</f>
        <v>31.569251204566463</v>
      </c>
      <c r="D44" s="10">
        <f>'Occ T2'!D30</f>
        <v>28.412129261988664</v>
      </c>
      <c r="E44" s="10">
        <f>'Occ T2'!E30</f>
        <v>30.854241583189339</v>
      </c>
      <c r="F44" s="10">
        <f>'Occ T2'!F30</f>
        <v>29.966938492040839</v>
      </c>
      <c r="H44" s="11">
        <f t="shared" si="30"/>
        <v>-0.42054961901266097</v>
      </c>
      <c r="I44" s="31">
        <f t="shared" si="5"/>
        <v>-3.157121942577799</v>
      </c>
      <c r="J44" s="11">
        <f t="shared" si="30"/>
        <v>2.4421123212006748</v>
      </c>
      <c r="K44" s="11">
        <f t="shared" si="30"/>
        <v>-0.88730309114849959</v>
      </c>
      <c r="L44" s="31">
        <f t="shared" si="4"/>
        <v>1.5548092300521752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66.217533371869635</v>
      </c>
      <c r="C45" s="10">
        <f>'Occ T2'!C31</f>
        <v>74.678754156427971</v>
      </c>
      <c r="D45" s="10">
        <f>'Occ T2'!D31</f>
        <v>61.493967383714804</v>
      </c>
      <c r="E45" s="10">
        <f>'Occ T2'!E31</f>
        <v>62.95143236190053</v>
      </c>
      <c r="F45" s="10">
        <f>'Occ T2'!F31</f>
        <v>61.548373290700511</v>
      </c>
      <c r="H45" s="11">
        <f t="shared" si="30"/>
        <v>8.4612207845583356</v>
      </c>
      <c r="I45" s="31">
        <f t="shared" si="5"/>
        <v>-13.184786772713167</v>
      </c>
      <c r="J45" s="11">
        <f t="shared" si="30"/>
        <v>1.4574649781857261</v>
      </c>
      <c r="K45" s="11">
        <f t="shared" si="30"/>
        <v>-1.403059071200019</v>
      </c>
      <c r="L45" s="31">
        <f t="shared" si="4"/>
        <v>5.440590698570702E-2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222.95095745652159</v>
      </c>
      <c r="C47" s="31">
        <f>'Occ T1'!C16</f>
        <v>217.85487389122878</v>
      </c>
      <c r="D47" s="31">
        <f>'Occ T1'!D16</f>
        <v>202.12886193817039</v>
      </c>
      <c r="E47" s="31">
        <f>'Occ T1'!E16</f>
        <v>203.88085618355987</v>
      </c>
      <c r="F47" s="31">
        <f>'Occ T1'!F16</f>
        <v>196.82371111443152</v>
      </c>
      <c r="H47" s="31">
        <f t="shared" ref="H47:K49" si="31">C47-B47</f>
        <v>-5.0960835652928154</v>
      </c>
      <c r="I47" s="31">
        <f t="shared" si="5"/>
        <v>-15.726011953058389</v>
      </c>
      <c r="J47" s="31">
        <f t="shared" si="31"/>
        <v>1.7519942453894828</v>
      </c>
      <c r="K47" s="31">
        <f t="shared" si="31"/>
        <v>-7.057145069128353</v>
      </c>
      <c r="L47" s="31">
        <f t="shared" si="4"/>
        <v>-5.3051508237388703</v>
      </c>
    </row>
    <row r="48" spans="1:12" x14ac:dyDescent="0.2">
      <c r="A48" s="10" t="str">
        <f>'Occ T2'!A32</f>
        <v>91 Elementary trades and related occupations</v>
      </c>
      <c r="B48" s="10">
        <f>'Occ T2'!B32</f>
        <v>28.852951998385951</v>
      </c>
      <c r="C48" s="10">
        <f>'Occ T2'!C32</f>
        <v>25.400014200836047</v>
      </c>
      <c r="D48" s="10">
        <f>'Occ T2'!D32</f>
        <v>22.914244932899049</v>
      </c>
      <c r="E48" s="10">
        <f>'Occ T2'!E32</f>
        <v>41.290508066080463</v>
      </c>
      <c r="F48" s="10">
        <f>'Occ T2'!F32</f>
        <v>46.067724720186334</v>
      </c>
      <c r="H48" s="11">
        <f t="shared" si="31"/>
        <v>-3.4529377975499038</v>
      </c>
      <c r="I48" s="31">
        <f t="shared" si="5"/>
        <v>-2.4857692679369983</v>
      </c>
      <c r="J48" s="11">
        <f t="shared" si="31"/>
        <v>18.376263133181414</v>
      </c>
      <c r="K48" s="11">
        <f t="shared" si="31"/>
        <v>4.7772166541058709</v>
      </c>
      <c r="L48" s="31">
        <f t="shared" si="4"/>
        <v>23.153479787287285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194.09800545813565</v>
      </c>
      <c r="C49" s="10">
        <f>'Occ T2'!C33</f>
        <v>192.45485969039274</v>
      </c>
      <c r="D49" s="10">
        <f>'Occ T2'!D33</f>
        <v>179.21461700527135</v>
      </c>
      <c r="E49" s="10">
        <f>'Occ T2'!E33</f>
        <v>162.59034811747941</v>
      </c>
      <c r="F49" s="10">
        <f>'Occ T2'!F33</f>
        <v>150.75598639424518</v>
      </c>
      <c r="H49" s="11">
        <f t="shared" si="31"/>
        <v>-1.643145767742908</v>
      </c>
      <c r="I49" s="31">
        <f t="shared" si="5"/>
        <v>-13.240242685121387</v>
      </c>
      <c r="J49" s="11">
        <f t="shared" si="31"/>
        <v>-16.624268887791942</v>
      </c>
      <c r="K49" s="11">
        <f t="shared" si="31"/>
        <v>-11.834361723234224</v>
      </c>
      <c r="L49" s="31">
        <f t="shared" si="4"/>
        <v>-28.458630611026166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1888.9989999999996</v>
      </c>
      <c r="C51" s="34">
        <f>'Occ T1'!C18</f>
        <v>1981.8490000000006</v>
      </c>
      <c r="D51" s="34">
        <f>'Occ T1'!D18</f>
        <v>1953.5590000000009</v>
      </c>
      <c r="E51" s="34">
        <f>'Occ T1'!E18</f>
        <v>2014.893</v>
      </c>
      <c r="F51" s="34">
        <f>'Occ T1'!F18</f>
        <v>2105.029</v>
      </c>
      <c r="G51" s="24"/>
      <c r="H51" s="34">
        <f>C51-B51</f>
        <v>92.850000000001046</v>
      </c>
      <c r="I51" s="205">
        <f>D51-C51</f>
        <v>-28.289999999999736</v>
      </c>
      <c r="J51" s="34">
        <f>E51-D51</f>
        <v>61.333999999999151</v>
      </c>
      <c r="K51" s="34">
        <f>F51-E51</f>
        <v>90.135999999999967</v>
      </c>
      <c r="L51" s="205">
        <f>F51-D51</f>
        <v>151.46999999999912</v>
      </c>
    </row>
    <row r="53" spans="1:12" ht="15.75" x14ac:dyDescent="0.25">
      <c r="A53" s="19" t="str">
        <f>CONCATENATE(A1," (Continued)")</f>
        <v>Occupation Table 3  Employment Change by Occupation in Occupation Group (SOC 2020), 2015-2035, South East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3.182765534640164</v>
      </c>
      <c r="C59" s="44">
        <f>IF(AND(D$5-C$5 &lt;&gt; 0,D7 &lt;&gt; 0,C7 &lt;&gt; 0),(EXP(LN(D7/C7)/(D$5-C$5))-1)*100,0)</f>
        <v>1.555667003553185</v>
      </c>
      <c r="D59" s="44">
        <f>IF(AND(E$5-D$5 &lt;&gt; 0,E7 &lt;&gt; 0,D7 &lt;&gt; 0),(EXP(LN(E7/D7)/(E$5-D$5))-1)*100,0)</f>
        <v>-0.80764913433337693</v>
      </c>
      <c r="E59" s="44">
        <f>IF(AND(F$5-E$5 &lt;&gt; 0,F7 &lt;&gt; 0,E7 &lt;&gt; 0),(EXP(LN(F7/E7)/(F$5-E$5))-1)*100,0)</f>
        <v>1.0078837385855799</v>
      </c>
      <c r="F59" s="44">
        <f>IF(AND(F$5-D$5 &lt;&gt; 0,F7 &lt;&gt; 0,D7 &lt;&gt; 0),(EXP(LN(F7/D7)/(F$5-D$5))-1)*100,0)</f>
        <v>0.39904361293905399</v>
      </c>
      <c r="H59" s="44">
        <f>(B7/B$51)*100</f>
        <v>11.015834647942933</v>
      </c>
      <c r="I59" s="44">
        <f>(C7/C$51)*100</f>
        <v>11.901651510286761</v>
      </c>
      <c r="J59" s="44">
        <f>(D7/D$51)*100</f>
        <v>12.261833717855279</v>
      </c>
      <c r="K59" s="44">
        <f>(E7/E$51)*100</f>
        <v>11.416181960108997</v>
      </c>
      <c r="L59" s="44">
        <f>(F7/F$51)*100</f>
        <v>12.080015961546922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4.0338884960806398</v>
      </c>
      <c r="C60" s="44">
        <f t="shared" si="32"/>
        <v>2.189334443996982</v>
      </c>
      <c r="D60" s="44">
        <f t="shared" si="32"/>
        <v>-1.6150263835864265</v>
      </c>
      <c r="E60" s="44">
        <f t="shared" si="32"/>
        <v>0.89713669468587387</v>
      </c>
      <c r="F60" s="44">
        <f>IF(AND(F$5-D$5 &lt;&gt; 0,F8 &lt;&gt; 0,D8 &lt;&gt; 0),(EXP(LN(F8/D8)/(F$5-D$5))-1)*100,0)</f>
        <v>5.2701411918687491E-2</v>
      </c>
      <c r="H60" s="44">
        <f t="shared" ref="H60:L60" si="33">(B8/B$51)*100</f>
        <v>7.5232146753737643</v>
      </c>
      <c r="I60" s="44">
        <f t="shared" si="33"/>
        <v>8.3997033172055566</v>
      </c>
      <c r="J60" s="44">
        <f t="shared" si="33"/>
        <v>8.7079022901458281</v>
      </c>
      <c r="K60" s="44">
        <f t="shared" si="33"/>
        <v>7.7827299029351868</v>
      </c>
      <c r="L60" s="44">
        <f t="shared" si="33"/>
        <v>8.1454349830597454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1.2743126736661559</v>
      </c>
      <c r="C61" s="44">
        <f>IF(AND(D$5-C$5 &lt;&gt; 0,D9 &lt;&gt; 0,C9 &lt;&gt; 0),(EXP(LN(D9/C9)/(D$5-C$5))-1)*100,0)</f>
        <v>3.5764878211375084E-2</v>
      </c>
      <c r="D61" s="44">
        <f t="shared" si="34"/>
        <v>1.0664867803842126</v>
      </c>
      <c r="E61" s="44">
        <f t="shared" si="34"/>
        <v>1.2414869099348858</v>
      </c>
      <c r="F61" s="44">
        <f>IF(AND(F$5-D$5 &lt;&gt; 0,F9 &lt;&gt; 0,D9 &lt;&gt; 0),(EXP(LN(F9/D9)/(F$5-D$5))-1)*100,0)</f>
        <v>1.1831198905470242</v>
      </c>
      <c r="H61" s="44">
        <f t="shared" ref="H61:L61" si="35">(B9/B$51)*100</f>
        <v>3.4926199725691705</v>
      </c>
      <c r="I61" s="44">
        <f t="shared" si="35"/>
        <v>3.5019481930812044</v>
      </c>
      <c r="J61" s="44">
        <f t="shared" si="35"/>
        <v>3.5539314277094505</v>
      </c>
      <c r="K61" s="44">
        <f t="shared" si="35"/>
        <v>3.6334520571738098</v>
      </c>
      <c r="L61" s="44">
        <f t="shared" si="35"/>
        <v>3.9345809784871761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3.4270576742337688</v>
      </c>
      <c r="C63" s="44">
        <f t="shared" si="36"/>
        <v>3.4709303974265193</v>
      </c>
      <c r="D63" s="44">
        <f t="shared" si="36"/>
        <v>1.4936223754750788</v>
      </c>
      <c r="E63" s="44">
        <f t="shared" si="36"/>
        <v>0.9951093709879677</v>
      </c>
      <c r="F63" s="44">
        <f>IF(AND(F$5-D$5 &lt;&gt; 0,F11 &lt;&gt; 0,D11 &lt;&gt; 0),(EXP(LN(F11/D11)/(F$5-D$5))-1)*100,0)</f>
        <v>1.1610077124551754</v>
      </c>
      <c r="H63" s="44">
        <f>(B11/B$51)*100</f>
        <v>19.548426206795554</v>
      </c>
      <c r="I63" s="44">
        <f>(C11/C$51)*100</f>
        <v>21.321101861459049</v>
      </c>
      <c r="J63" s="44">
        <f>(D11/D$51)*100</f>
        <v>22.3806156543776</v>
      </c>
      <c r="K63" s="44">
        <f>(E11/E$51)*100</f>
        <v>23.369011282850142</v>
      </c>
      <c r="L63" s="44">
        <f>(F11/F$51)*100</f>
        <v>24.696629211472331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2.9015037070473149</v>
      </c>
      <c r="C64" s="44">
        <f t="shared" si="36"/>
        <v>4.452793799996102</v>
      </c>
      <c r="D64" s="49">
        <f t="shared" si="36"/>
        <v>4.4428359197410394</v>
      </c>
      <c r="E64" s="49">
        <f t="shared" si="36"/>
        <v>1.3415910699914324</v>
      </c>
      <c r="F64" s="44">
        <f>IF(AND(F$5-D$5 &lt;&gt; 0,F12 &lt;&gt; 0,D12 &lt;&gt; 0),(EXP(LN(F12/D12)/(F$5-D$5))-1)*100,0)</f>
        <v>2.3649701642774135</v>
      </c>
      <c r="H64" s="40">
        <f t="shared" ref="H64:L67" si="37">(B12/B$11)*100</f>
        <v>28.591682962171816</v>
      </c>
      <c r="I64" s="40">
        <f t="shared" si="37"/>
        <v>28.01495470437429</v>
      </c>
      <c r="J64" s="40">
        <f t="shared" si="37"/>
        <v>28.280796121313497</v>
      </c>
      <c r="K64" s="40">
        <f t="shared" si="37"/>
        <v>32.635565611756491</v>
      </c>
      <c r="L64" s="40">
        <f t="shared" si="37"/>
        <v>33.772630629895396</v>
      </c>
    </row>
    <row r="65" spans="1:12" x14ac:dyDescent="0.2">
      <c r="A65" t="str">
        <f>A13</f>
        <v>22 Health professionals</v>
      </c>
      <c r="B65" s="49">
        <f t="shared" si="36"/>
        <v>4.6888973046679938</v>
      </c>
      <c r="C65" s="44">
        <f t="shared" si="36"/>
        <v>-1.5831069789775554</v>
      </c>
      <c r="D65" s="49">
        <f t="shared" si="36"/>
        <v>-0.31522651994247974</v>
      </c>
      <c r="E65" s="49">
        <f t="shared" si="36"/>
        <v>0.57854027707386901</v>
      </c>
      <c r="F65" s="44">
        <f>IF(AND(F$5-D$5 &lt;&gt; 0,F13 &lt;&gt; 0,D13 &lt;&gt; 0),(EXP(LN(F13/D13)/(F$5-D$5))-1)*100,0)</f>
        <v>0.27973115751844801</v>
      </c>
      <c r="H65" s="40">
        <f t="shared" si="37"/>
        <v>18.750440607874204</v>
      </c>
      <c r="I65" s="40">
        <f t="shared" si="37"/>
        <v>19.68236581531734</v>
      </c>
      <c r="J65" s="40">
        <f t="shared" si="37"/>
        <v>18.720980698699645</v>
      </c>
      <c r="K65" s="40">
        <f t="shared" si="37"/>
        <v>17.111140682257638</v>
      </c>
      <c r="L65" s="40">
        <f t="shared" si="37"/>
        <v>16.418323424467079</v>
      </c>
    </row>
    <row r="66" spans="1:12" x14ac:dyDescent="0.2">
      <c r="A66" t="str">
        <f>A14</f>
        <v>23 Teaching and other educational professionals</v>
      </c>
      <c r="B66" s="49">
        <f t="shared" si="36"/>
        <v>2.307554205592921</v>
      </c>
      <c r="C66" s="44">
        <f t="shared" si="36"/>
        <v>1.952617923237443</v>
      </c>
      <c r="D66" s="49">
        <f t="shared" si="36"/>
        <v>-0.75763774554881147</v>
      </c>
      <c r="E66" s="49">
        <f t="shared" si="36"/>
        <v>0.61857048384386104</v>
      </c>
      <c r="F66" s="44">
        <f>IF(AND(F$5-D$5 &lt;&gt; 0,F14 &lt;&gt; 0,D14 &lt;&gt; 0),(EXP(LN(F14/D14)/(F$5-D$5))-1)*100,0)</f>
        <v>0.15772691812514505</v>
      </c>
      <c r="H66" s="40">
        <f t="shared" si="37"/>
        <v>22.314062634207136</v>
      </c>
      <c r="I66" s="40">
        <f t="shared" si="37"/>
        <v>21.363518338266484</v>
      </c>
      <c r="J66" s="40">
        <f t="shared" si="37"/>
        <v>21.050034190970525</v>
      </c>
      <c r="K66" s="40">
        <f t="shared" si="37"/>
        <v>18.816745293891866</v>
      </c>
      <c r="L66" s="40">
        <f t="shared" si="37"/>
        <v>18.126856505134604</v>
      </c>
    </row>
    <row r="67" spans="1:12" x14ac:dyDescent="0.2">
      <c r="A67" t="str">
        <f>A15</f>
        <v>24 Business, media and public service professionals</v>
      </c>
      <c r="B67" s="49">
        <f t="shared" si="36"/>
        <v>3.9306784559595576</v>
      </c>
      <c r="C67" s="44">
        <f t="shared" si="36"/>
        <v>6.845457898157159</v>
      </c>
      <c r="D67" s="49">
        <f t="shared" si="36"/>
        <v>1.1664418003770827</v>
      </c>
      <c r="E67" s="49">
        <f t="shared" si="36"/>
        <v>1.0737494897154809</v>
      </c>
      <c r="F67" s="44">
        <f>IF(AND(F$5-D$5 &lt;&gt; 0,F15 &lt;&gt; 0,D15 &lt;&gt; 0),(EXP(LN(F15/D15)/(F$5-D$5))-1)*100,0)</f>
        <v>1.1046374863125319</v>
      </c>
      <c r="H67" s="40">
        <f t="shared" si="37"/>
        <v>30.343813795746843</v>
      </c>
      <c r="I67" s="40">
        <f t="shared" si="37"/>
        <v>30.939161142041893</v>
      </c>
      <c r="J67" s="40">
        <f t="shared" si="37"/>
        <v>31.948188989016334</v>
      </c>
      <c r="K67" s="40">
        <f t="shared" si="37"/>
        <v>31.436548412094002</v>
      </c>
      <c r="L67" s="40">
        <f t="shared" si="37"/>
        <v>31.68218944050291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1.40161506525327</v>
      </c>
      <c r="C69" s="44">
        <f t="shared" si="39"/>
        <v>4.3910715855528526</v>
      </c>
      <c r="D69" s="44">
        <f t="shared" si="39"/>
        <v>1.066507561646568</v>
      </c>
      <c r="E69" s="44">
        <f t="shared" si="39"/>
        <v>0.87832681484028008</v>
      </c>
      <c r="F69" s="44">
        <f t="shared" ref="F69:F74" si="40">IF(AND(F$5-D$5 &lt;&gt; 0,F17 &lt;&gt; 0,D17 &lt;&gt; 0),(EXP(LN(F17/D17)/(F$5-D$5))-1)*100,0)</f>
        <v>0.94101476673773554</v>
      </c>
      <c r="H69" s="44">
        <f>(B17/B$51)*100</f>
        <v>13.062143231139576</v>
      </c>
      <c r="I69" s="44">
        <f>(C17/C$51)*100</f>
        <v>13.163006530083218</v>
      </c>
      <c r="J69" s="44">
        <f>(D17/D$51)*100</f>
        <v>13.939990644494474</v>
      </c>
      <c r="K69" s="44">
        <f>(E17/E$51)*100</f>
        <v>14.251918132921656</v>
      </c>
      <c r="L69" s="44">
        <f>(F17/F$51)*100</f>
        <v>14.888327971044562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3.7900982903085634</v>
      </c>
      <c r="C70" s="44">
        <f t="shared" si="39"/>
        <v>8.7811432046392959</v>
      </c>
      <c r="D70" s="49">
        <f t="shared" si="39"/>
        <v>-0.94445614950446899</v>
      </c>
      <c r="E70" s="49">
        <f t="shared" si="39"/>
        <v>0.94057747684477278</v>
      </c>
      <c r="F70" s="44">
        <f t="shared" si="40"/>
        <v>0.30828046353472693</v>
      </c>
      <c r="H70" s="40">
        <f t="shared" ref="H70:L74" si="41">(B18/B$17)*100</f>
        <v>11.517414913436765</v>
      </c>
      <c r="I70" s="40">
        <f t="shared" si="41"/>
        <v>12.641517683165999</v>
      </c>
      <c r="J70" s="40">
        <f t="shared" si="41"/>
        <v>13.173145217591339</v>
      </c>
      <c r="K70" s="40">
        <f t="shared" si="41"/>
        <v>11.913712633734265</v>
      </c>
      <c r="L70" s="40">
        <f t="shared" si="41"/>
        <v>11.987435043410134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3.5204069069075361</v>
      </c>
      <c r="C71" s="44">
        <f t="shared" si="39"/>
        <v>1.1322659227992915</v>
      </c>
      <c r="D71" s="49">
        <f t="shared" si="39"/>
        <v>9.2951093442874555</v>
      </c>
      <c r="E71" s="49">
        <f t="shared" si="39"/>
        <v>1.5735128927780728</v>
      </c>
      <c r="F71" s="44">
        <f t="shared" si="40"/>
        <v>4.0847790776576298</v>
      </c>
      <c r="H71" s="40">
        <f t="shared" si="41"/>
        <v>12.557348612405328</v>
      </c>
      <c r="I71" s="40">
        <f t="shared" si="41"/>
        <v>13.640250427682959</v>
      </c>
      <c r="J71" s="40">
        <f t="shared" si="41"/>
        <v>13.214438864874351</v>
      </c>
      <c r="K71" s="40">
        <f t="shared" si="41"/>
        <v>19.544118078815586</v>
      </c>
      <c r="L71" s="40">
        <f t="shared" si="41"/>
        <v>20.933512259855046</v>
      </c>
    </row>
    <row r="72" spans="1:12" x14ac:dyDescent="0.2">
      <c r="A72" t="str">
        <f t="shared" si="38"/>
        <v>33 Protective service occupations</v>
      </c>
      <c r="B72" s="49">
        <f t="shared" si="39"/>
        <v>-0.77436472170142601</v>
      </c>
      <c r="C72" s="44">
        <f t="shared" si="39"/>
        <v>5.8059750653681519</v>
      </c>
      <c r="D72" s="49">
        <f t="shared" si="39"/>
        <v>-2.4314619157016271</v>
      </c>
      <c r="E72" s="49">
        <f t="shared" si="39"/>
        <v>0.8002776443088333</v>
      </c>
      <c r="F72" s="44">
        <f t="shared" si="40"/>
        <v>-0.28869088824322597</v>
      </c>
      <c r="H72" s="40">
        <f t="shared" si="41"/>
        <v>9.9790010271275253</v>
      </c>
      <c r="I72" s="40">
        <f t="shared" si="41"/>
        <v>9.1496215451859246</v>
      </c>
      <c r="J72" s="40">
        <f t="shared" si="41"/>
        <v>9.2736343670359886</v>
      </c>
      <c r="K72" s="40">
        <f t="shared" si="41"/>
        <v>7.7761148292239515</v>
      </c>
      <c r="L72" s="40">
        <f t="shared" si="41"/>
        <v>7.7161603657429145</v>
      </c>
    </row>
    <row r="73" spans="1:12" x14ac:dyDescent="0.2">
      <c r="A73" t="str">
        <f t="shared" si="38"/>
        <v>34 Culture, media and sports occupations</v>
      </c>
      <c r="B73" s="49">
        <f t="shared" si="39"/>
        <v>-1.1823889295053291</v>
      </c>
      <c r="C73" s="44">
        <f t="shared" si="39"/>
        <v>7.9969975847498764</v>
      </c>
      <c r="D73" s="49">
        <f t="shared" si="39"/>
        <v>-2.170878495437556</v>
      </c>
      <c r="E73" s="49">
        <f t="shared" si="39"/>
        <v>0.73303544145477684</v>
      </c>
      <c r="F73" s="44">
        <f t="shared" si="40"/>
        <v>-0.2443892648007373</v>
      </c>
      <c r="H73" s="40">
        <f t="shared" si="41"/>
        <v>17.185668081784311</v>
      </c>
      <c r="I73" s="40">
        <f t="shared" si="41"/>
        <v>15.499737137559549</v>
      </c>
      <c r="J73" s="40">
        <f t="shared" si="41"/>
        <v>16.035136422921237</v>
      </c>
      <c r="K73" s="40">
        <f t="shared" si="41"/>
        <v>13.626274531763066</v>
      </c>
      <c r="L73" s="40">
        <f t="shared" si="41"/>
        <v>13.43128735886884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1.5615232558007008</v>
      </c>
      <c r="C74" s="44">
        <f t="shared" si="39"/>
        <v>2.763094949117062</v>
      </c>
      <c r="D74" s="49">
        <f t="shared" si="39"/>
        <v>0.57470969513360171</v>
      </c>
      <c r="E74" s="49">
        <f t="shared" si="39"/>
        <v>0.61674819743233744</v>
      </c>
      <c r="F74" s="44">
        <f t="shared" si="40"/>
        <v>0.60273341132064395</v>
      </c>
      <c r="H74" s="40">
        <f t="shared" si="41"/>
        <v>48.760567365246075</v>
      </c>
      <c r="I74" s="40">
        <f t="shared" si="41"/>
        <v>49.068873206405549</v>
      </c>
      <c r="J74" s="40">
        <f t="shared" si="41"/>
        <v>48.303645127577077</v>
      </c>
      <c r="K74" s="40">
        <f t="shared" si="41"/>
        <v>47.139779926463135</v>
      </c>
      <c r="L74" s="40">
        <f t="shared" si="41"/>
        <v>45.931604972123075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-0.92162188530716671</v>
      </c>
      <c r="C76" s="44">
        <f t="shared" si="42"/>
        <v>1.8337384493904985</v>
      </c>
      <c r="D76" s="44">
        <f t="shared" si="42"/>
        <v>0.14039208487235388</v>
      </c>
      <c r="E76" s="44">
        <f t="shared" si="42"/>
        <v>-0.78430120484869192</v>
      </c>
      <c r="F76" s="44">
        <f>IF(AND(F$5-D$5 &lt;&gt; 0,F24 &lt;&gt; 0,D24 &lt;&gt; 0),(EXP(LN(F24/D24)/(F$5-D$5))-1)*100,0)</f>
        <v>-0.47702275510552727</v>
      </c>
      <c r="H76" s="44">
        <f>(B24/B$51)*100</f>
        <v>10.914377936490634</v>
      </c>
      <c r="I76" s="44">
        <f>(C24/C$51)*100</f>
        <v>10.024799818384075</v>
      </c>
      <c r="J76" s="44">
        <f>(D24/D$51)*100</f>
        <v>10.356462251549923</v>
      </c>
      <c r="K76" s="44">
        <f>(E24/E$51)*100</f>
        <v>10.111891660316539</v>
      </c>
      <c r="L76" s="44">
        <f>(F24/F$51)*100</f>
        <v>8.9460283097291597</v>
      </c>
    </row>
    <row r="77" spans="1:12" x14ac:dyDescent="0.2">
      <c r="A77" t="str">
        <f>A25</f>
        <v>41 Administrative occupations</v>
      </c>
      <c r="B77" s="49">
        <f t="shared" si="42"/>
        <v>-0.52405180591948985</v>
      </c>
      <c r="C77" s="44">
        <f t="shared" si="42"/>
        <v>2.869056651384061</v>
      </c>
      <c r="D77" s="49">
        <f t="shared" si="42"/>
        <v>0.60275713438229239</v>
      </c>
      <c r="E77" s="49">
        <f t="shared" si="42"/>
        <v>-0.40362106323521552</v>
      </c>
      <c r="F77" s="44">
        <f>IF(AND(F$5-D$5 &lt;&gt; 0,F25 &lt;&gt; 0,D25 &lt;&gt; 0),(EXP(LN(F25/D25)/(F$5-D$5))-1)*100,0)</f>
        <v>-6.92852541965161E-2</v>
      </c>
      <c r="H77" s="40">
        <f t="shared" ref="H77:L78" si="43">(B25/B$24)*100</f>
        <v>77.152242536933102</v>
      </c>
      <c r="I77" s="40">
        <f t="shared" si="43"/>
        <v>78.39806598418852</v>
      </c>
      <c r="J77" s="40">
        <f t="shared" si="43"/>
        <v>79.195119553569768</v>
      </c>
      <c r="K77" s="40">
        <f t="shared" si="43"/>
        <v>81.040366693749689</v>
      </c>
      <c r="L77" s="40">
        <f t="shared" si="43"/>
        <v>84.204040411022945</v>
      </c>
    </row>
    <row r="78" spans="1:12" x14ac:dyDescent="0.2">
      <c r="A78" t="str">
        <f>A26</f>
        <v>42 Secretarial and related occupations</v>
      </c>
      <c r="B78" s="49">
        <f t="shared" si="42"/>
        <v>-2.300767393051717</v>
      </c>
      <c r="C78" s="44">
        <f t="shared" si="42"/>
        <v>-1.9236540440368377</v>
      </c>
      <c r="D78" s="49">
        <f t="shared" si="42"/>
        <v>-1.7025550637248754</v>
      </c>
      <c r="E78" s="49">
        <f t="shared" si="42"/>
        <v>-2.5791300100763803</v>
      </c>
      <c r="F78" s="44">
        <f>IF(AND(F$5-D$5 &lt;&gt; 0,F26 &lt;&gt; 0,D26 &lt;&gt; 0),(EXP(LN(F26/D26)/(F$5-D$5))-1)*100,0)</f>
        <v>-2.2878103687662632</v>
      </c>
      <c r="H78" s="40">
        <f t="shared" si="43"/>
        <v>22.847757463066902</v>
      </c>
      <c r="I78" s="40">
        <f t="shared" si="43"/>
        <v>21.601934015811477</v>
      </c>
      <c r="J78" s="40">
        <f t="shared" si="43"/>
        <v>20.804880446430236</v>
      </c>
      <c r="K78" s="40">
        <f t="shared" si="43"/>
        <v>18.959633306250311</v>
      </c>
      <c r="L78" s="40">
        <f t="shared" si="43"/>
        <v>15.795959588977066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-0.34519140591067199</v>
      </c>
      <c r="C80" s="44">
        <f t="shared" si="44"/>
        <v>-10.208993312787618</v>
      </c>
      <c r="D80" s="44">
        <f t="shared" si="44"/>
        <v>1.0010174045858244</v>
      </c>
      <c r="E80" s="44">
        <f t="shared" si="44"/>
        <v>5.692541748492097E-2</v>
      </c>
      <c r="F80" s="44">
        <f>IF(AND(F$5-D$5 &lt;&gt; 0,F28 &lt;&gt; 0,D28 &lt;&gt; 0),(EXP(LN(F28/D28)/(F$5-D$5))-1)*100,0)</f>
        <v>0.37063812185549327</v>
      </c>
      <c r="H80" s="44">
        <f>(B28/B$51)*100</f>
        <v>10.403896058325694</v>
      </c>
      <c r="I80" s="44">
        <f>(C28/C$51)*100</f>
        <v>9.7802556730978161</v>
      </c>
      <c r="J80" s="44">
        <f>(D28/D$51)*100</f>
        <v>8.9089614289424421</v>
      </c>
      <c r="K80" s="44">
        <f>(E28/E$51)*100</f>
        <v>9.0788400609610331</v>
      </c>
      <c r="L80" s="44">
        <f>(F28/F$51)*100</f>
        <v>8.7396855299433511</v>
      </c>
    </row>
    <row r="81" spans="1:12" x14ac:dyDescent="0.2">
      <c r="A81" t="str">
        <f>A29</f>
        <v>51 Skilled agricultural and related trades</v>
      </c>
      <c r="B81" s="49">
        <f t="shared" si="44"/>
        <v>4.3570979248106267</v>
      </c>
      <c r="C81" s="44">
        <f t="shared" si="44"/>
        <v>-28.176874111970886</v>
      </c>
      <c r="D81" s="49">
        <f t="shared" si="44"/>
        <v>0.37957038197051762</v>
      </c>
      <c r="E81" s="49">
        <f t="shared" si="44"/>
        <v>1.4304059555280357</v>
      </c>
      <c r="F81" s="44">
        <f>IF(AND(F$5-D$5 &lt;&gt; 0,F29 &lt;&gt; 0,D29 &lt;&gt; 0),(EXP(LN(F29/D29)/(F$5-D$5))-1)*100,0)</f>
        <v>1.0789107726734581</v>
      </c>
      <c r="H81" s="40">
        <f t="shared" ref="H81:L84" si="45">(B29/B$28)*100</f>
        <v>11.004918422932601</v>
      </c>
      <c r="I81" s="40">
        <f t="shared" si="45"/>
        <v>13.233714567044954</v>
      </c>
      <c r="J81" s="40">
        <f t="shared" si="45"/>
        <v>10.585545060499676</v>
      </c>
      <c r="K81" s="40">
        <f t="shared" si="45"/>
        <v>10.263870064810723</v>
      </c>
      <c r="L81" s="40">
        <f t="shared" si="45"/>
        <v>11.763085293458534</v>
      </c>
    </row>
    <row r="82" spans="1:12" x14ac:dyDescent="0.2">
      <c r="A82" t="str">
        <f>A30</f>
        <v>52 Skilled metal, electrical and electronic trades</v>
      </c>
      <c r="B82" s="49">
        <f t="shared" si="44"/>
        <v>0.5914628305166536</v>
      </c>
      <c r="C82" s="44">
        <f t="shared" si="44"/>
        <v>-11.021882730518929</v>
      </c>
      <c r="D82" s="49">
        <f t="shared" si="44"/>
        <v>0.7360019370266091</v>
      </c>
      <c r="E82" s="49">
        <f t="shared" si="44"/>
        <v>-1.8243641675630418E-2</v>
      </c>
      <c r="F82" s="44">
        <f>IF(AND(F$5-D$5 &lt;&gt; 0,F30 &lt;&gt; 0,D30 &lt;&gt; 0),(EXP(LN(F30/D30)/(F$5-D$5))-1)*100,0)</f>
        <v>0.23254197625131034</v>
      </c>
      <c r="H82" s="40">
        <f t="shared" si="45"/>
        <v>33.128420886010424</v>
      </c>
      <c r="I82" s="40">
        <f t="shared" si="45"/>
        <v>34.391585120827322</v>
      </c>
      <c r="J82" s="40">
        <f t="shared" si="45"/>
        <v>34.08023372122544</v>
      </c>
      <c r="K82" s="40">
        <f t="shared" si="45"/>
        <v>33.635460159514942</v>
      </c>
      <c r="L82" s="40">
        <f t="shared" si="45"/>
        <v>33.383621973502265</v>
      </c>
    </row>
    <row r="83" spans="1:12" x14ac:dyDescent="0.2">
      <c r="A83" t="str">
        <f>A31</f>
        <v>53 Skilled construction and building trades</v>
      </c>
      <c r="B83" s="49">
        <f t="shared" si="44"/>
        <v>-1.4924606865118317</v>
      </c>
      <c r="C83" s="44">
        <f t="shared" si="44"/>
        <v>-4.5861139667826674</v>
      </c>
      <c r="D83" s="49">
        <f t="shared" si="44"/>
        <v>0.93760696190241521</v>
      </c>
      <c r="E83" s="49">
        <f t="shared" si="44"/>
        <v>-0.65526729503099235</v>
      </c>
      <c r="F83" s="44">
        <f>IF(AND(F$5-D$5 &lt;&gt; 0,F31 &lt;&gt; 0,D31 &lt;&gt; 0),(EXP(LN(F31/D31)/(F$5-D$5))-1)*100,0)</f>
        <v>-0.12712195841827478</v>
      </c>
      <c r="H83" s="40">
        <f t="shared" si="45"/>
        <v>33.602773901073071</v>
      </c>
      <c r="I83" s="40">
        <f t="shared" si="45"/>
        <v>32.081892193346143</v>
      </c>
      <c r="J83" s="40">
        <f t="shared" si="45"/>
        <v>34.090919774728796</v>
      </c>
      <c r="K83" s="40">
        <f t="shared" si="45"/>
        <v>33.984039283241955</v>
      </c>
      <c r="L83" s="40">
        <f t="shared" si="45"/>
        <v>31.641125041551238</v>
      </c>
    </row>
    <row r="84" spans="1:12" x14ac:dyDescent="0.2">
      <c r="A84" t="str">
        <f>A32</f>
        <v>54 Textiles, printing and other skilled trades</v>
      </c>
      <c r="B84" s="49">
        <f t="shared" si="44"/>
        <v>-2.6281210952945666</v>
      </c>
      <c r="C84" s="44">
        <f t="shared" si="44"/>
        <v>-6.0032790528133484</v>
      </c>
      <c r="D84" s="49">
        <f t="shared" si="44"/>
        <v>1.8181351869184681</v>
      </c>
      <c r="E84" s="49">
        <f t="shared" si="44"/>
        <v>0.54183963235889809</v>
      </c>
      <c r="F84" s="44">
        <f>IF(AND(F$5-D$5 &lt;&gt; 0,F32 &lt;&gt; 0,D32 &lt;&gt; 0),(EXP(LN(F32/D32)/(F$5-D$5))-1)*100,0)</f>
        <v>0.96548390421729025</v>
      </c>
      <c r="H84" s="40">
        <f t="shared" si="45"/>
        <v>22.2638867899839</v>
      </c>
      <c r="I84" s="40">
        <f t="shared" si="45"/>
        <v>20.292808118781576</v>
      </c>
      <c r="J84" s="40">
        <f t="shared" si="45"/>
        <v>21.243301443546095</v>
      </c>
      <c r="K84" s="40">
        <f t="shared" si="45"/>
        <v>22.116630492432378</v>
      </c>
      <c r="L84" s="40">
        <f t="shared" si="45"/>
        <v>23.212167691487963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1.2001195021950295</v>
      </c>
      <c r="C86" s="44">
        <f t="shared" si="46"/>
        <v>-4.6434907474012022</v>
      </c>
      <c r="D86" s="44">
        <f t="shared" si="46"/>
        <v>0.37412517944621637</v>
      </c>
      <c r="E86" s="44">
        <f t="shared" si="46"/>
        <v>0.67652380128400136</v>
      </c>
      <c r="F86" s="44">
        <f>IF(AND(F$5-D$5 &lt;&gt; 0,F34 &lt;&gt; 0,D34 &lt;&gt; 0),(EXP(LN(F34/D34)/(F$5-D$5))-1)*100,0)</f>
        <v>0.57562316921564438</v>
      </c>
      <c r="H86" s="44">
        <f>(B34/B$51)*100</f>
        <v>10.003329165168006</v>
      </c>
      <c r="I86" s="44">
        <f>(C34/C$51)*100</f>
        <v>10.000686821402539</v>
      </c>
      <c r="J86" s="44">
        <f>(D34/D$51)*100</f>
        <v>9.6744035991690875</v>
      </c>
      <c r="K86" s="44">
        <f>(E34/E$51)*100</f>
        <v>9.5566924782154583</v>
      </c>
      <c r="L86" s="44">
        <f>(F34/F$51)*100</f>
        <v>9.7855137706836359</v>
      </c>
    </row>
    <row r="87" spans="1:12" x14ac:dyDescent="0.2">
      <c r="A87" t="str">
        <f>A35</f>
        <v>61 Caring personal service occupations</v>
      </c>
      <c r="B87" s="49">
        <f t="shared" si="46"/>
        <v>1.1656123594508294</v>
      </c>
      <c r="C87" s="44">
        <f t="shared" si="46"/>
        <v>-4.7114182098551893</v>
      </c>
      <c r="D87" s="49">
        <f t="shared" si="46"/>
        <v>0.9607817305723465</v>
      </c>
      <c r="E87" s="49">
        <f t="shared" si="46"/>
        <v>0.83368133785679532</v>
      </c>
      <c r="F87" s="44">
        <f>IF(AND(F$5-D$5 &lt;&gt; 0,F35 &lt;&gt; 0,D35 &lt;&gt; 0),(EXP(LN(F35/D35)/(F$5-D$5))-1)*100,0)</f>
        <v>0.87603034683250147</v>
      </c>
      <c r="H87" s="40">
        <f t="shared" ref="H87:L89" si="47">(B35/B$34)*100</f>
        <v>73.521853984821988</v>
      </c>
      <c r="I87" s="40">
        <f t="shared" si="47"/>
        <v>73.421627550062922</v>
      </c>
      <c r="J87" s="40">
        <f t="shared" si="47"/>
        <v>73.369325458807623</v>
      </c>
      <c r="K87" s="40">
        <f t="shared" si="47"/>
        <v>75.538643831573665</v>
      </c>
      <c r="L87" s="40">
        <f t="shared" si="47"/>
        <v>76.726130916285939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1.5305196569726176</v>
      </c>
      <c r="C88" s="44">
        <f t="shared" si="46"/>
        <v>-5.4121888934315132</v>
      </c>
      <c r="D88" s="49">
        <f t="shared" si="46"/>
        <v>-1.1631942815116703</v>
      </c>
      <c r="E88" s="49">
        <f t="shared" si="46"/>
        <v>0.15521446487964941</v>
      </c>
      <c r="F88" s="44">
        <f>IF(AND(F$5-D$5 &lt;&gt; 0,F36 &lt;&gt; 0,D36 &lt;&gt; 0),(EXP(LN(F36/D36)/(F$5-D$5))-1)*100,0)</f>
        <v>-0.28619768652554667</v>
      </c>
      <c r="H88" s="40">
        <f t="shared" si="47"/>
        <v>25.313975022735058</v>
      </c>
      <c r="I88" s="40">
        <f t="shared" si="47"/>
        <v>25.646179754959242</v>
      </c>
      <c r="J88" s="40">
        <f t="shared" si="47"/>
        <v>25.439438012996195</v>
      </c>
      <c r="K88" s="40">
        <f t="shared" si="47"/>
        <v>23.550067306867444</v>
      </c>
      <c r="L88" s="40">
        <f t="shared" si="47"/>
        <v>22.358655725410905</v>
      </c>
    </row>
    <row r="89" spans="1:12" x14ac:dyDescent="0.2">
      <c r="A89" t="str">
        <f>A37</f>
        <v>63 Community and civil enforcement occupations</v>
      </c>
      <c r="B89" s="49">
        <f t="shared" si="46"/>
        <v>-4.2688544798114574</v>
      </c>
      <c r="C89" s="44">
        <f t="shared" si="46"/>
        <v>21.854802805201178</v>
      </c>
      <c r="D89" s="49">
        <f t="shared" si="46"/>
        <v>-4.8621385059539834</v>
      </c>
      <c r="E89" s="49">
        <f t="shared" si="46"/>
        <v>0.71979669740493968</v>
      </c>
      <c r="F89" s="44">
        <f>IF(AND(F$5-D$5 &lt;&gt; 0,F37 &lt;&gt; 0,D37 &lt;&gt; 0),(EXP(LN(F37/D37)/(F$5-D$5))-1)*100,0)</f>
        <v>-1.1763200223552817</v>
      </c>
      <c r="H89" s="40">
        <f t="shared" si="47"/>
        <v>1.1641709924429724</v>
      </c>
      <c r="I89" s="40">
        <f t="shared" si="47"/>
        <v>0.93219269497783197</v>
      </c>
      <c r="J89" s="40">
        <f t="shared" si="47"/>
        <v>1.1912365281961808</v>
      </c>
      <c r="K89" s="40">
        <f t="shared" si="47"/>
        <v>0.91128886155889111</v>
      </c>
      <c r="L89" s="40">
        <f t="shared" si="47"/>
        <v>0.91521335830315742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-0.71922043079969411</v>
      </c>
      <c r="C91" s="44">
        <f t="shared" si="48"/>
        <v>-0.44995207636608914</v>
      </c>
      <c r="D91" s="44">
        <f t="shared" si="48"/>
        <v>0.38463913042552367</v>
      </c>
      <c r="E91" s="44">
        <f t="shared" si="48"/>
        <v>6.1106041720937476E-2</v>
      </c>
      <c r="F91" s="44">
        <f t="shared" ref="F91:F93" si="49">IF(AND(F$5-D$5 &lt;&gt; 0,F39 &lt;&gt; 0,D39 &lt;&gt; 0),(EXP(LN(F39/D39)/(F$5-D$5))-1)*100,0)</f>
        <v>0.16883437992316619</v>
      </c>
      <c r="H91" s="44">
        <f>(B39/B$51)*100</f>
        <v>8.0504860486300558</v>
      </c>
      <c r="I91" s="44">
        <f>(C39/C$51)*100</f>
        <v>7.4549370825173833</v>
      </c>
      <c r="J91" s="44">
        <f>(D39/D$51)*100</f>
        <v>7.5288645822043883</v>
      </c>
      <c r="K91" s="44">
        <f>(E39/E$51)*100</f>
        <v>7.4411548147039621</v>
      </c>
      <c r="L91" s="44">
        <f>(F39/F$51)*100</f>
        <v>7.16617213938944</v>
      </c>
    </row>
    <row r="92" spans="1:12" s="30" customFormat="1" x14ac:dyDescent="0.2">
      <c r="A92" t="str">
        <f>A40</f>
        <v>71 Sales occupations</v>
      </c>
      <c r="B92" s="49">
        <f t="shared" si="48"/>
        <v>-1.2766058889637777</v>
      </c>
      <c r="C92" s="44">
        <f t="shared" si="48"/>
        <v>-1.1260159282391435</v>
      </c>
      <c r="D92" s="49">
        <f t="shared" si="48"/>
        <v>-0.13592643045367003</v>
      </c>
      <c r="E92" s="49">
        <f t="shared" si="48"/>
        <v>-0.26350293670329705</v>
      </c>
      <c r="F92" s="44">
        <f t="shared" si="49"/>
        <v>-0.22099555370745927</v>
      </c>
      <c r="G92"/>
      <c r="H92" s="40">
        <f>(B40/B$34)*100</f>
        <v>65.85996957400009</v>
      </c>
      <c r="I92" s="40">
        <f t="shared" ref="H92:L93" si="50">(C40/C$34)*100</f>
        <v>59.645507249435695</v>
      </c>
      <c r="J92" s="40">
        <f t="shared" si="50"/>
        <v>61.845688143959379</v>
      </c>
      <c r="K92" s="40">
        <f t="shared" si="50"/>
        <v>60.290230963795331</v>
      </c>
      <c r="L92" s="40">
        <f t="shared" si="50"/>
        <v>54.891606342500999</v>
      </c>
    </row>
    <row r="93" spans="1:12" s="30" customFormat="1" x14ac:dyDescent="0.2">
      <c r="A93" t="str">
        <f>A41</f>
        <v>72 Customer service occupations</v>
      </c>
      <c r="B93" s="49">
        <f t="shared" si="48"/>
        <v>1.682383371374474</v>
      </c>
      <c r="C93" s="44">
        <f t="shared" si="48"/>
        <v>2.2565963510601028</v>
      </c>
      <c r="D93" s="49">
        <f t="shared" si="48"/>
        <v>2.3041144127802005</v>
      </c>
      <c r="E93" s="49">
        <f t="shared" si="48"/>
        <v>1.1079793590867526</v>
      </c>
      <c r="F93" s="44">
        <f t="shared" si="49"/>
        <v>1.5051290070944745</v>
      </c>
      <c r="G93"/>
      <c r="H93" s="40">
        <f t="shared" si="50"/>
        <v>14.618098434220345</v>
      </c>
      <c r="I93" s="40">
        <f t="shared" si="50"/>
        <v>14.898743717038146</v>
      </c>
      <c r="J93" s="40">
        <f t="shared" si="50"/>
        <v>15.976830888128823</v>
      </c>
      <c r="K93" s="40">
        <f t="shared" si="50"/>
        <v>17.573055227176301</v>
      </c>
      <c r="L93" s="40">
        <f t="shared" si="50"/>
        <v>18.340850402473745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1.9868588221162664</v>
      </c>
      <c r="C95" s="44">
        <f t="shared" si="51"/>
        <v>-15.380908714254659</v>
      </c>
      <c r="D95" s="44">
        <f t="shared" si="51"/>
        <v>0.85280764065240877</v>
      </c>
      <c r="E95" s="44">
        <f t="shared" si="51"/>
        <v>-0.2468851743475553</v>
      </c>
      <c r="F95" s="44">
        <f>IF(AND(F$5-D$5 &lt;&gt; 0,F43 &lt;&gt; 0,D43 &lt;&gt; 0),(EXP(LN(F43/D43)/(F$5-D$5))-1)*100,0)</f>
        <v>0.11834026778307916</v>
      </c>
      <c r="H95" s="44">
        <f>(B43/B$51)*100</f>
        <v>5.1989087445492981</v>
      </c>
      <c r="I95" s="44">
        <f>(C43/C$51)*100</f>
        <v>5.3610545183308309</v>
      </c>
      <c r="J95" s="44">
        <f>(D43/D$51)*100</f>
        <v>4.602169509377676</v>
      </c>
      <c r="K95" s="44">
        <f>(E43/E$51)*100</f>
        <v>4.6556156552774697</v>
      </c>
      <c r="L95" s="44">
        <f>(F43/F$51)*100</f>
        <v>4.3474608560139245</v>
      </c>
    </row>
    <row r="96" spans="1:12" x14ac:dyDescent="0.2">
      <c r="A96" t="str">
        <f>A44</f>
        <v>81 Process, plant and machine operatives</v>
      </c>
      <c r="B96" s="49">
        <f t="shared" si="51"/>
        <v>-0.33029193263724999</v>
      </c>
      <c r="C96" s="44">
        <f t="shared" si="51"/>
        <v>-10.000623461481162</v>
      </c>
      <c r="D96" s="49">
        <f t="shared" si="51"/>
        <v>1.6628355526011607</v>
      </c>
      <c r="E96" s="49">
        <f t="shared" si="51"/>
        <v>-0.29136976942520931</v>
      </c>
      <c r="F96" s="44">
        <f>IF(AND(F$5-D$5 &lt;&gt; 0,F44 &lt;&gt; 0,D44 &lt;&gt; 0),(EXP(LN(F44/D44)/(F$5-D$5))-1)*100,0)</f>
        <v>0.35582210256972502</v>
      </c>
      <c r="H96" s="40">
        <f>(B44/B$43)*100</f>
        <v>32.573739105792399</v>
      </c>
      <c r="I96" s="40">
        <f t="shared" ref="H96:L97" si="52">(C44/C$43)*100</f>
        <v>29.712794228282153</v>
      </c>
      <c r="J96" s="40">
        <f t="shared" si="52"/>
        <v>31.602005116464426</v>
      </c>
      <c r="K96" s="40">
        <f t="shared" si="52"/>
        <v>32.891658132801425</v>
      </c>
      <c r="L96" s="40">
        <f t="shared" si="52"/>
        <v>32.745272794549152</v>
      </c>
    </row>
    <row r="97" spans="1:12" x14ac:dyDescent="0.2">
      <c r="A97" t="str">
        <f>A45</f>
        <v>82 Transport and mobile machine drivers and operatives</v>
      </c>
      <c r="B97" s="49">
        <f t="shared" si="51"/>
        <v>3.0519030491284793</v>
      </c>
      <c r="C97" s="44">
        <f t="shared" si="51"/>
        <v>-17.655338418066378</v>
      </c>
      <c r="D97" s="49">
        <f t="shared" si="51"/>
        <v>0.46958783438966201</v>
      </c>
      <c r="E97" s="49">
        <f t="shared" si="51"/>
        <v>-0.2251470727303917</v>
      </c>
      <c r="F97" s="44">
        <f>IF(AND(F$5-D$5 &lt;&gt; 0,F45 &lt;&gt; 0,D45 &lt;&gt; 0),(EXP(LN(F45/D45)/(F$5-D$5))-1)*100,0)</f>
        <v>5.8958040026979575E-3</v>
      </c>
      <c r="H97" s="40">
        <f t="shared" si="52"/>
        <v>67.426260894207587</v>
      </c>
      <c r="I97" s="40">
        <f t="shared" si="52"/>
        <v>70.287205771717851</v>
      </c>
      <c r="J97" s="40">
        <f t="shared" si="52"/>
        <v>68.397994883535574</v>
      </c>
      <c r="K97" s="40">
        <f t="shared" si="52"/>
        <v>67.108341867198575</v>
      </c>
      <c r="L97" s="40">
        <f t="shared" si="52"/>
        <v>67.254727205450848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-0.57639991826372583</v>
      </c>
      <c r="C99" s="44">
        <f t="shared" si="53"/>
        <v>-7.218572470822993</v>
      </c>
      <c r="D99" s="44">
        <f t="shared" si="53"/>
        <v>0.17275626227961638</v>
      </c>
      <c r="E99" s="44">
        <f t="shared" si="53"/>
        <v>-0.35165348822820963</v>
      </c>
      <c r="F99" s="44">
        <f>IF(AND(F$5-D$5 &lt;&gt; 0,F47 &lt;&gt; 0,D47 &lt;&gt; 0),(EXP(LN(F47/D47)/(F$5-D$5))-1)*100,0)</f>
        <v>-0.17715598475140926</v>
      </c>
      <c r="H99" s="44">
        <f>(B47/B$51)*100</f>
        <v>11.802597960958245</v>
      </c>
      <c r="I99" s="44">
        <f>(C47/C$51)*100</f>
        <v>10.992506184438305</v>
      </c>
      <c r="J99" s="44">
        <f>(D47/D$51)*100</f>
        <v>10.346698612029137</v>
      </c>
      <c r="K99" s="44">
        <f>(E47/E$51)*100</f>
        <v>10.11869395464473</v>
      </c>
      <c r="L99" s="44">
        <f>(F47/F$51)*100</f>
        <v>9.350166250176672</v>
      </c>
    </row>
    <row r="100" spans="1:12" x14ac:dyDescent="0.2">
      <c r="A100" t="str">
        <f>A48</f>
        <v>91 Elementary trades and related occupations</v>
      </c>
      <c r="B100" s="49">
        <f t="shared" si="53"/>
        <v>-3.136328472849359</v>
      </c>
      <c r="C100" s="44">
        <f t="shared" si="53"/>
        <v>-9.786487709346158</v>
      </c>
      <c r="D100" s="49">
        <f t="shared" si="53"/>
        <v>12.499070747598683</v>
      </c>
      <c r="E100" s="49">
        <f t="shared" si="53"/>
        <v>1.1008143157694938</v>
      </c>
      <c r="F100" s="44">
        <f>IF(AND(F$5-D$5 &lt;&gt; 0,F48 &lt;&gt; 0,D48 &lt;&gt; 0),(EXP(LN(F48/D48)/(F$5-D$5))-1)*100,0)</f>
        <v>4.7657711699328864</v>
      </c>
      <c r="H100" s="40">
        <f t="shared" ref="H100:L101" si="54">(B48/B$47)*100</f>
        <v>12.941389589687077</v>
      </c>
      <c r="I100" s="40">
        <f t="shared" si="54"/>
        <v>11.659144340978958</v>
      </c>
      <c r="J100" s="40">
        <f t="shared" si="54"/>
        <v>11.33645374202341</v>
      </c>
      <c r="K100" s="40">
        <f t="shared" si="54"/>
        <v>20.252273233983978</v>
      </c>
      <c r="L100" s="40">
        <f t="shared" si="54"/>
        <v>23.405576726171461</v>
      </c>
    </row>
    <row r="101" spans="1:12" x14ac:dyDescent="0.2">
      <c r="A101" t="str">
        <f>A49</f>
        <v>92 Elementary administration and service occupations</v>
      </c>
      <c r="B101" s="49">
        <f t="shared" si="53"/>
        <v>-0.21231387358572329</v>
      </c>
      <c r="C101" s="44">
        <f t="shared" si="53"/>
        <v>-6.8796613951039305</v>
      </c>
      <c r="D101" s="49">
        <f t="shared" si="53"/>
        <v>-1.9281728746250448</v>
      </c>
      <c r="E101" s="49">
        <f t="shared" si="53"/>
        <v>-0.75286457084423608</v>
      </c>
      <c r="F101" s="44">
        <f>IF(AND(F$5-D$5 &lt;&gt; 0,F49 &lt;&gt; 0,D49 &lt;&gt; 0),(EXP(LN(F49/D49)/(F$5-D$5))-1)*100,0)</f>
        <v>-1.1461907365307833</v>
      </c>
      <c r="H101" s="40">
        <f t="shared" si="54"/>
        <v>87.058610410312923</v>
      </c>
      <c r="I101" s="40">
        <f t="shared" si="54"/>
        <v>88.340855659021045</v>
      </c>
      <c r="J101" s="40">
        <f t="shared" si="54"/>
        <v>88.663546257976606</v>
      </c>
      <c r="K101" s="40">
        <f t="shared" si="54"/>
        <v>79.747726766016029</v>
      </c>
      <c r="L101" s="40">
        <f t="shared" si="54"/>
        <v>76.594423273828539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1.2068035184746417</v>
      </c>
      <c r="C103" s="206">
        <f t="shared" ref="C103" si="56">IF(AND(D$5-C$5 &lt;&gt; 0,D51 &lt;&gt; 0,C51 &lt;&gt; 0),(EXP(LN(D51/C51)/(D$5-C$5))-1)*100,0)</f>
        <v>-1.4274548666421971</v>
      </c>
      <c r="D103" s="50">
        <f>IF(AND(E$5-D$5 &lt;&gt; 0,E51 &lt;&gt; 0,D51 &lt;&gt; 0),(EXP(LN(E51/D51)/(E$5-D$5))-1)*100,0)</f>
        <v>0.6201803035188469</v>
      </c>
      <c r="E103" s="50">
        <f>IF(AND(F$5-E$5 &lt;&gt; 0,F51 &lt;&gt; 0,E51 &lt;&gt; 0),(EXP(LN(F51/E51)/(F$5-E$5))-1)*100,0)</f>
        <v>0.4385905202724194</v>
      </c>
      <c r="F103" s="206">
        <f>IF(AND(F$5-D$5 &lt;&gt; 0,F51 &lt;&gt; 0,D51 &lt;&gt; 0),(EXP(LN(F51/D51)/(F$5-D$5))-1)*100,0)</f>
        <v>0.4990840058880508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South East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45.100414801535237</v>
      </c>
      <c r="C9" s="330">
        <v>97.013035184128299</v>
      </c>
      <c r="D9" s="330">
        <f>SUM(B9:C9)</f>
        <v>142.11344998566352</v>
      </c>
      <c r="E9" s="331"/>
      <c r="F9" s="330">
        <v>59.61955431885076</v>
      </c>
      <c r="G9" s="330">
        <v>110.49445458149943</v>
      </c>
      <c r="H9" s="330">
        <f>SUM(F9:G9)</f>
        <v>170.1140089003502</v>
      </c>
      <c r="I9" s="331"/>
      <c r="J9" s="330">
        <v>69.83848751110726</v>
      </c>
      <c r="K9" s="330">
        <v>101.6252810584452</v>
      </c>
      <c r="L9" s="330">
        <f>SUM(J9:K9)</f>
        <v>171.46376856955246</v>
      </c>
      <c r="M9" s="236"/>
      <c r="N9" s="328">
        <f>IF(B9&gt;0,(EXP(LN(F9/B9)/($F$6-$B$6))-1)*100,0)</f>
        <v>5.7405677179593662</v>
      </c>
      <c r="O9" s="328">
        <f>IF(F9&gt;0,(EXP(LN(J9/F9)/($J$6-$F$6))-1)*100,0)</f>
        <v>1.060258941776171</v>
      </c>
      <c r="P9" s="328"/>
      <c r="Q9" s="328">
        <f>IF(C9&gt;0,(EXP(LN(G9/C9)/($F$6-$B$6))-1)*100,0)</f>
        <v>2.6365577277286167</v>
      </c>
      <c r="R9" s="328">
        <f>IF(G9&gt;0,(EXP(LN(K9/G9)/($J$6-$F$6))-1)*100,0)</f>
        <v>-0.55626708243174949</v>
      </c>
      <c r="S9" s="327"/>
      <c r="T9" s="328">
        <f>IF(D9&gt;0,(EXP(LN(H9/D9)/($F$6-$B$6))-1)*100,0)</f>
        <v>3.6623331395577274</v>
      </c>
      <c r="U9" s="328">
        <f>IF(H9&gt;0,(EXP(LN(L9/H9)/($J$6-$F$6))-1)*100,0)</f>
        <v>5.2701411918665286E-2</v>
      </c>
    </row>
    <row r="10" spans="1:21" x14ac:dyDescent="0.2">
      <c r="A10" s="329" t="str">
        <f>name!D5</f>
        <v>12 Other managers and proprietors</v>
      </c>
      <c r="B10" s="330">
        <v>27.633160400135889</v>
      </c>
      <c r="C10" s="330">
        <v>38.342395955495967</v>
      </c>
      <c r="D10" s="330">
        <f t="shared" ref="D10:D33" si="0">SUM(B10:C10)</f>
        <v>65.975556355631852</v>
      </c>
      <c r="E10" s="331"/>
      <c r="F10" s="330">
        <v>31.368445412143853</v>
      </c>
      <c r="G10" s="330">
        <v>38.059701847702563</v>
      </c>
      <c r="H10" s="330">
        <f t="shared" ref="H10:H33" si="1">SUM(F10:G10)</f>
        <v>69.428147259846412</v>
      </c>
      <c r="I10" s="331"/>
      <c r="J10" s="330">
        <v>33.795339797239656</v>
      </c>
      <c r="K10" s="330">
        <v>49.028730828399127</v>
      </c>
      <c r="L10" s="330">
        <f t="shared" ref="L10:L33" si="2">SUM(J10:K10)</f>
        <v>82.824070625638782</v>
      </c>
      <c r="M10" s="236"/>
      <c r="N10" s="328">
        <f t="shared" ref="N10:N36" si="3">IF(B10&gt;0,(EXP(LN(F10/B10)/($F$6-$B$6))-1)*100,0)</f>
        <v>2.5681418071801243</v>
      </c>
      <c r="O10" s="328">
        <f t="shared" ref="O10:O34" si="4">IF(F10&gt;0,(EXP(LN(J10/F10)/($J$6-$F$6))-1)*100,0)</f>
        <v>0.49803913037145264</v>
      </c>
      <c r="P10" s="328"/>
      <c r="Q10" s="328">
        <f t="shared" ref="Q10:Q34" si="5">IF(C10&gt;0,(EXP(LN(G10/C10)/($F$6-$B$6))-1)*100,0)</f>
        <v>-0.14789452590259211</v>
      </c>
      <c r="R10" s="328">
        <f t="shared" ref="R10:R34" si="6">IF(G10&gt;0,(EXP(LN(K10/G10)/($J$6-$F$6))-1)*100,0)</f>
        <v>1.7026692235689422</v>
      </c>
      <c r="S10" s="327"/>
      <c r="T10" s="328">
        <f t="shared" ref="T10:T34" si="7">IF(D10&gt;0,(EXP(LN(H10/D10)/($F$6-$B$6))-1)*100,0)</f>
        <v>1.0253823872049983</v>
      </c>
      <c r="U10" s="328">
        <f t="shared" ref="U10:U34" si="8">IF(H10&gt;0,(EXP(LN(L10/H10)/($J$6-$F$6))-1)*100,0)</f>
        <v>1.1831198905470242</v>
      </c>
    </row>
    <row r="11" spans="1:21" x14ac:dyDescent="0.2">
      <c r="A11" s="329" t="str">
        <f>name!D6</f>
        <v>21 Science, research, engineering and technology professionals</v>
      </c>
      <c r="B11" s="330">
        <v>22.927181394347308</v>
      </c>
      <c r="C11" s="330">
        <v>82.653204926127444</v>
      </c>
      <c r="D11" s="330">
        <f t="shared" si="0"/>
        <v>105.58038632047476</v>
      </c>
      <c r="E11" s="331"/>
      <c r="F11" s="330">
        <v>30.161560221658643</v>
      </c>
      <c r="G11" s="330">
        <v>93.487321240116998</v>
      </c>
      <c r="H11" s="330">
        <f t="shared" si="1"/>
        <v>123.64888146177564</v>
      </c>
      <c r="I11" s="331"/>
      <c r="J11" s="330">
        <v>49.923198334601921</v>
      </c>
      <c r="K11" s="330">
        <v>125.65098413100752</v>
      </c>
      <c r="L11" s="330">
        <f t="shared" si="2"/>
        <v>175.57418246560945</v>
      </c>
      <c r="M11" s="236"/>
      <c r="N11" s="328">
        <f t="shared" si="3"/>
        <v>5.6381111515754201</v>
      </c>
      <c r="O11" s="328">
        <f t="shared" si="4"/>
        <v>3.4165168952752012</v>
      </c>
      <c r="P11" s="328"/>
      <c r="Q11" s="328">
        <f t="shared" si="5"/>
        <v>2.4940379910624477</v>
      </c>
      <c r="R11" s="328">
        <f t="shared" si="6"/>
        <v>1.9907718753026549</v>
      </c>
      <c r="S11" s="327"/>
      <c r="T11" s="328">
        <f t="shared" si="7"/>
        <v>3.2099075559906654</v>
      </c>
      <c r="U11" s="328">
        <f t="shared" si="8"/>
        <v>2.3649701642774135</v>
      </c>
    </row>
    <row r="12" spans="1:21" x14ac:dyDescent="0.2">
      <c r="A12" s="329" t="str">
        <f>name!D7</f>
        <v>22 Health professionals</v>
      </c>
      <c r="B12" s="330">
        <v>54.806550238846221</v>
      </c>
      <c r="C12" s="330">
        <v>14.433122209875602</v>
      </c>
      <c r="D12" s="330">
        <f t="shared" si="0"/>
        <v>69.239672448721819</v>
      </c>
      <c r="E12" s="331"/>
      <c r="F12" s="330">
        <v>63.262828919113254</v>
      </c>
      <c r="G12" s="330">
        <v>18.588767950083852</v>
      </c>
      <c r="H12" s="330">
        <f t="shared" si="1"/>
        <v>81.85159686919711</v>
      </c>
      <c r="I12" s="331"/>
      <c r="J12" s="330">
        <v>65.690757424974805</v>
      </c>
      <c r="K12" s="330">
        <v>19.663378718482065</v>
      </c>
      <c r="L12" s="330">
        <f t="shared" si="2"/>
        <v>85.35413614345687</v>
      </c>
      <c r="M12" s="236"/>
      <c r="N12" s="328">
        <f t="shared" si="3"/>
        <v>2.9113388633842163</v>
      </c>
      <c r="O12" s="328">
        <f t="shared" si="4"/>
        <v>0.25138411686864703</v>
      </c>
      <c r="P12" s="328"/>
      <c r="Q12" s="328">
        <f t="shared" si="5"/>
        <v>5.1908739664379144</v>
      </c>
      <c r="R12" s="328">
        <f t="shared" si="6"/>
        <v>0.37537231572046803</v>
      </c>
      <c r="S12" s="327"/>
      <c r="T12" s="328">
        <f t="shared" si="7"/>
        <v>3.4033074728668566</v>
      </c>
      <c r="U12" s="328">
        <f t="shared" si="8"/>
        <v>0.27973115751842581</v>
      </c>
    </row>
    <row r="13" spans="1:21" x14ac:dyDescent="0.2">
      <c r="A13" s="329" t="str">
        <f>name!D8</f>
        <v>23 Teaching and other educational professionals</v>
      </c>
      <c r="B13" s="330">
        <v>56.710489319820333</v>
      </c>
      <c r="C13" s="330">
        <v>25.68855506017875</v>
      </c>
      <c r="D13" s="330">
        <f t="shared" si="0"/>
        <v>82.399044379999083</v>
      </c>
      <c r="E13" s="331"/>
      <c r="F13" s="330">
        <v>63.50618570088443</v>
      </c>
      <c r="G13" s="330">
        <v>28.52846464207585</v>
      </c>
      <c r="H13" s="330">
        <f t="shared" si="1"/>
        <v>92.034650342960276</v>
      </c>
      <c r="I13" s="331"/>
      <c r="J13" s="330">
        <v>64.136277265706909</v>
      </c>
      <c r="K13" s="330">
        <v>30.100030424911594</v>
      </c>
      <c r="L13" s="330">
        <f t="shared" si="2"/>
        <v>94.236307690618503</v>
      </c>
      <c r="M13" s="236"/>
      <c r="N13" s="328">
        <f t="shared" si="3"/>
        <v>2.2893754379153197</v>
      </c>
      <c r="O13" s="328">
        <f t="shared" si="4"/>
        <v>6.5840585769172399E-2</v>
      </c>
      <c r="P13" s="328"/>
      <c r="Q13" s="328">
        <f t="shared" si="5"/>
        <v>2.1192800968976577</v>
      </c>
      <c r="R13" s="328">
        <f t="shared" si="6"/>
        <v>0.35813199448768707</v>
      </c>
      <c r="S13" s="327"/>
      <c r="T13" s="328">
        <f t="shared" si="7"/>
        <v>2.2364682329388152</v>
      </c>
      <c r="U13" s="328">
        <f t="shared" si="8"/>
        <v>0.15772691812516726</v>
      </c>
    </row>
    <row r="14" spans="1:21" x14ac:dyDescent="0.2">
      <c r="A14" s="329" t="str">
        <f>name!D9</f>
        <v>24 Business, media and public service professionals</v>
      </c>
      <c r="B14" s="330">
        <v>46.362241816851018</v>
      </c>
      <c r="C14" s="330">
        <v>65.688230596059284</v>
      </c>
      <c r="D14" s="330">
        <f t="shared" si="0"/>
        <v>112.0504724129103</v>
      </c>
      <c r="E14" s="331"/>
      <c r="F14" s="330">
        <v>62.639854258964448</v>
      </c>
      <c r="G14" s="330">
        <v>77.043548438604887</v>
      </c>
      <c r="H14" s="330">
        <f t="shared" si="1"/>
        <v>139.68340269756933</v>
      </c>
      <c r="I14" s="331"/>
      <c r="J14" s="330">
        <v>74.091812067107767</v>
      </c>
      <c r="K14" s="330">
        <v>90.614768557171388</v>
      </c>
      <c r="L14" s="330">
        <f t="shared" si="2"/>
        <v>164.70658062427916</v>
      </c>
      <c r="M14" s="236"/>
      <c r="N14" s="328">
        <f t="shared" si="3"/>
        <v>6.203116738098613</v>
      </c>
      <c r="O14" s="328">
        <f t="shared" si="4"/>
        <v>1.1256435742466264</v>
      </c>
      <c r="P14" s="328"/>
      <c r="Q14" s="328">
        <f t="shared" si="5"/>
        <v>3.2404152513940687</v>
      </c>
      <c r="R14" s="328">
        <f t="shared" si="6"/>
        <v>1.0875134479661153</v>
      </c>
      <c r="S14" s="327"/>
      <c r="T14" s="328">
        <f t="shared" si="7"/>
        <v>4.5072025772780355</v>
      </c>
      <c r="U14" s="328">
        <f t="shared" si="8"/>
        <v>1.1046374863125319</v>
      </c>
    </row>
    <row r="15" spans="1:21" x14ac:dyDescent="0.2">
      <c r="A15" s="329" t="str">
        <f>name!D10</f>
        <v>31 Science, engineering and technology associate professionals</v>
      </c>
      <c r="B15" s="330">
        <v>8.8060185009595262</v>
      </c>
      <c r="C15" s="330">
        <v>19.612483537088256</v>
      </c>
      <c r="D15" s="330">
        <f t="shared" si="0"/>
        <v>28.418502038047784</v>
      </c>
      <c r="E15" s="331"/>
      <c r="F15" s="330">
        <v>11.055521700155865</v>
      </c>
      <c r="G15" s="330">
        <v>24.81837008289985</v>
      </c>
      <c r="H15" s="330">
        <f t="shared" si="1"/>
        <v>35.873891783055711</v>
      </c>
      <c r="I15" s="331"/>
      <c r="J15" s="330">
        <v>14.176339421466855</v>
      </c>
      <c r="K15" s="330">
        <v>23.392716118224392</v>
      </c>
      <c r="L15" s="330">
        <f t="shared" si="2"/>
        <v>37.569055539691249</v>
      </c>
      <c r="M15" s="236"/>
      <c r="N15" s="328">
        <f t="shared" si="3"/>
        <v>4.6549873553625165</v>
      </c>
      <c r="O15" s="328">
        <f t="shared" si="4"/>
        <v>1.6714437781575109</v>
      </c>
      <c r="P15" s="328"/>
      <c r="Q15" s="328">
        <f t="shared" si="5"/>
        <v>4.8209599991288155</v>
      </c>
      <c r="R15" s="328">
        <f t="shared" si="6"/>
        <v>-0.39361935485250354</v>
      </c>
      <c r="S15" s="327"/>
      <c r="T15" s="328">
        <f t="shared" si="7"/>
        <v>4.769642575556321</v>
      </c>
      <c r="U15" s="328">
        <f t="shared" si="8"/>
        <v>0.30828046353472693</v>
      </c>
    </row>
    <row r="16" spans="1:21" x14ac:dyDescent="0.2">
      <c r="A16" s="329" t="str">
        <f>name!D11</f>
        <v>32 Health and social care associate professionals</v>
      </c>
      <c r="B16" s="330">
        <v>24.693422913109732</v>
      </c>
      <c r="C16" s="330">
        <v>6.2910505834373227</v>
      </c>
      <c r="D16" s="330">
        <f t="shared" si="0"/>
        <v>30.984473496547054</v>
      </c>
      <c r="E16" s="331"/>
      <c r="F16" s="330">
        <v>28.698974938768728</v>
      </c>
      <c r="G16" s="330">
        <v>7.2873701581683346</v>
      </c>
      <c r="H16" s="330">
        <f t="shared" si="1"/>
        <v>35.986345096937065</v>
      </c>
      <c r="I16" s="331"/>
      <c r="J16" s="330">
        <v>54.665222933256665</v>
      </c>
      <c r="K16" s="330">
        <v>10.941162576514222</v>
      </c>
      <c r="L16" s="330">
        <f t="shared" si="2"/>
        <v>65.606385509770888</v>
      </c>
      <c r="M16" s="236"/>
      <c r="N16" s="328">
        <f t="shared" si="3"/>
        <v>3.0521407749532825</v>
      </c>
      <c r="O16" s="328">
        <f t="shared" si="4"/>
        <v>4.3893794510326156</v>
      </c>
      <c r="P16" s="328"/>
      <c r="Q16" s="328">
        <f t="shared" si="5"/>
        <v>2.9839464782311476</v>
      </c>
      <c r="R16" s="328">
        <f t="shared" si="6"/>
        <v>2.7462963709860899</v>
      </c>
      <c r="S16" s="327"/>
      <c r="T16" s="328">
        <f t="shared" si="7"/>
        <v>3.0383092868667028</v>
      </c>
      <c r="U16" s="328">
        <f t="shared" si="8"/>
        <v>4.0847790776576298</v>
      </c>
    </row>
    <row r="17" spans="1:21" x14ac:dyDescent="0.2">
      <c r="A17" s="329" t="str">
        <f>name!D12</f>
        <v>33 Protective service occupations</v>
      </c>
      <c r="B17" s="330">
        <v>5.6809959436639916</v>
      </c>
      <c r="C17" s="330">
        <v>18.941565903635354</v>
      </c>
      <c r="D17" s="330">
        <f t="shared" si="0"/>
        <v>24.622561847299345</v>
      </c>
      <c r="E17" s="331"/>
      <c r="F17" s="330">
        <v>6.8608076698330844</v>
      </c>
      <c r="G17" s="330">
        <v>18.393704462502196</v>
      </c>
      <c r="H17" s="330">
        <f t="shared" si="1"/>
        <v>25.254512132335279</v>
      </c>
      <c r="I17" s="331"/>
      <c r="J17" s="330">
        <v>8.2008047833711242</v>
      </c>
      <c r="K17" s="330">
        <v>15.981921236330733</v>
      </c>
      <c r="L17" s="330">
        <f t="shared" si="2"/>
        <v>24.182726019701857</v>
      </c>
      <c r="M17" s="236"/>
      <c r="N17" s="328">
        <f t="shared" si="3"/>
        <v>3.8460909458035486</v>
      </c>
      <c r="O17" s="328">
        <f t="shared" si="4"/>
        <v>1.1964820782955465</v>
      </c>
      <c r="P17" s="328"/>
      <c r="Q17" s="328">
        <f t="shared" si="5"/>
        <v>-0.58528656779378574</v>
      </c>
      <c r="R17" s="328">
        <f t="shared" si="6"/>
        <v>-0.93262579294973724</v>
      </c>
      <c r="S17" s="327"/>
      <c r="T17" s="328">
        <f t="shared" si="7"/>
        <v>0.50811991662695899</v>
      </c>
      <c r="U17" s="328">
        <f t="shared" si="8"/>
        <v>-0.28869088824322597</v>
      </c>
    </row>
    <row r="18" spans="1:21" x14ac:dyDescent="0.2">
      <c r="A18" s="329" t="str">
        <f>name!D13</f>
        <v>34 Culture, media and sports occupations</v>
      </c>
      <c r="B18" s="330">
        <v>19.69155417954526</v>
      </c>
      <c r="C18" s="330">
        <v>22.713008569828251</v>
      </c>
      <c r="D18" s="330">
        <f t="shared" si="0"/>
        <v>42.404562749373511</v>
      </c>
      <c r="E18" s="331"/>
      <c r="F18" s="330">
        <v>22.391919177575559</v>
      </c>
      <c r="G18" s="330">
        <v>21.275917110620529</v>
      </c>
      <c r="H18" s="330">
        <f t="shared" si="1"/>
        <v>43.667836288196085</v>
      </c>
      <c r="I18" s="331"/>
      <c r="J18" s="330">
        <v>21.355589433164091</v>
      </c>
      <c r="K18" s="330">
        <v>20.738551550923372</v>
      </c>
      <c r="L18" s="330">
        <f t="shared" si="2"/>
        <v>42.09414098408746</v>
      </c>
      <c r="M18" s="236"/>
      <c r="N18" s="328">
        <f t="shared" si="3"/>
        <v>2.6035210269847342</v>
      </c>
      <c r="O18" s="328">
        <f t="shared" si="4"/>
        <v>-0.31541244128154844</v>
      </c>
      <c r="P18" s="327"/>
      <c r="Q18" s="328">
        <f t="shared" si="5"/>
        <v>-1.2987335996687333</v>
      </c>
      <c r="R18" s="328">
        <f t="shared" si="6"/>
        <v>-0.17039745195845946</v>
      </c>
      <c r="S18" s="327"/>
      <c r="T18" s="328">
        <f t="shared" si="7"/>
        <v>0.58884392874538616</v>
      </c>
      <c r="U18" s="328">
        <f t="shared" si="8"/>
        <v>-0.24438926480074841</v>
      </c>
    </row>
    <row r="19" spans="1:21" x14ac:dyDescent="0.2">
      <c r="A19" s="329" t="str">
        <f>name!D14</f>
        <v>35 Business and public service associate professionals</v>
      </c>
      <c r="B19" s="330">
        <v>56.65193244800156</v>
      </c>
      <c r="C19" s="330">
        <v>63.661722435525093</v>
      </c>
      <c r="D19" s="330">
        <f t="shared" si="0"/>
        <v>120.31365488352665</v>
      </c>
      <c r="E19" s="331"/>
      <c r="F19" s="330">
        <v>62.722608455958877</v>
      </c>
      <c r="G19" s="330">
        <v>68.820748078196857</v>
      </c>
      <c r="H19" s="330">
        <f t="shared" si="1"/>
        <v>131.54335653415575</v>
      </c>
      <c r="I19" s="331"/>
      <c r="J19" s="330">
        <v>71.029031948798277</v>
      </c>
      <c r="K19" s="330">
        <v>72.922281403550201</v>
      </c>
      <c r="L19" s="330">
        <f t="shared" si="2"/>
        <v>143.95131335234848</v>
      </c>
      <c r="M19" s="236"/>
      <c r="N19" s="328">
        <f t="shared" si="3"/>
        <v>2.0567834642944094</v>
      </c>
      <c r="O19" s="328">
        <f t="shared" si="4"/>
        <v>0.83255818242446988</v>
      </c>
      <c r="P19" s="327"/>
      <c r="Q19" s="328">
        <f t="shared" si="5"/>
        <v>1.5706427833331427</v>
      </c>
      <c r="R19" s="328">
        <f t="shared" si="6"/>
        <v>0.38667209052609675</v>
      </c>
      <c r="S19" s="327"/>
      <c r="T19" s="328">
        <f t="shared" si="7"/>
        <v>1.8007083401131663</v>
      </c>
      <c r="U19" s="328">
        <f t="shared" si="8"/>
        <v>0.60273341132066616</v>
      </c>
    </row>
    <row r="20" spans="1:21" x14ac:dyDescent="0.2">
      <c r="A20" s="329" t="str">
        <f>name!D15</f>
        <v>41 Administrative occupations</v>
      </c>
      <c r="B20" s="330">
        <v>119.18333629040487</v>
      </c>
      <c r="C20" s="330">
        <v>39.883363297872734</v>
      </c>
      <c r="D20" s="330">
        <f t="shared" si="0"/>
        <v>159.0666995882776</v>
      </c>
      <c r="E20" s="331"/>
      <c r="F20" s="330">
        <v>117.04121536419089</v>
      </c>
      <c r="G20" s="330">
        <v>43.186034050324828</v>
      </c>
      <c r="H20" s="330">
        <f t="shared" si="1"/>
        <v>160.22724941451571</v>
      </c>
      <c r="I20" s="331"/>
      <c r="J20" s="330">
        <v>109.30888831276627</v>
      </c>
      <c r="K20" s="330">
        <v>49.261205253128054</v>
      </c>
      <c r="L20" s="330">
        <f t="shared" si="2"/>
        <v>158.57009356589433</v>
      </c>
      <c r="M20" s="236"/>
      <c r="N20" s="328">
        <f t="shared" si="3"/>
        <v>-0.36207906317963223</v>
      </c>
      <c r="O20" s="328">
        <f t="shared" si="4"/>
        <v>-0.45461965294865125</v>
      </c>
      <c r="P20" s="327"/>
      <c r="Q20" s="328">
        <f t="shared" si="5"/>
        <v>1.6038839239742586</v>
      </c>
      <c r="R20" s="328">
        <f t="shared" si="6"/>
        <v>0.88132568914283116</v>
      </c>
      <c r="S20" s="327"/>
      <c r="T20" s="328">
        <f t="shared" si="7"/>
        <v>0.14549590006909252</v>
      </c>
      <c r="U20" s="328">
        <f t="shared" si="8"/>
        <v>-6.9285254196504997E-2</v>
      </c>
    </row>
    <row r="21" spans="1:21" x14ac:dyDescent="0.2">
      <c r="A21" s="329" t="str">
        <f>name!D16</f>
        <v>42 Secretarial and related occupations</v>
      </c>
      <c r="B21" s="330">
        <v>44.889548103692846</v>
      </c>
      <c r="C21" s="330">
        <v>2.216242384558107</v>
      </c>
      <c r="D21" s="330">
        <f t="shared" si="0"/>
        <v>47.105790488250953</v>
      </c>
      <c r="E21" s="331"/>
      <c r="F21" s="330">
        <v>40.426455303929281</v>
      </c>
      <c r="G21" s="330">
        <v>1.6658956783112528</v>
      </c>
      <c r="H21" s="330">
        <f t="shared" si="1"/>
        <v>42.092350982240532</v>
      </c>
      <c r="I21" s="331"/>
      <c r="J21" s="330">
        <v>27.937674833250096</v>
      </c>
      <c r="K21" s="330">
        <v>1.8087218688644733</v>
      </c>
      <c r="L21" s="330">
        <f t="shared" si="2"/>
        <v>29.74639670211457</v>
      </c>
      <c r="M21" s="236"/>
      <c r="N21" s="328">
        <f t="shared" si="3"/>
        <v>-2.0726311440950385</v>
      </c>
      <c r="O21" s="328">
        <f t="shared" si="4"/>
        <v>-2.4332946980271219</v>
      </c>
      <c r="P21" s="327"/>
      <c r="Q21" s="328">
        <f t="shared" si="5"/>
        <v>-5.5490981547988145</v>
      </c>
      <c r="R21" s="328">
        <f t="shared" si="6"/>
        <v>0.54988985662347556</v>
      </c>
      <c r="S21" s="327"/>
      <c r="T21" s="328">
        <f t="shared" si="7"/>
        <v>-2.2254609051247209</v>
      </c>
      <c r="U21" s="328">
        <f t="shared" si="8"/>
        <v>-2.2878103687662632</v>
      </c>
    </row>
    <row r="22" spans="1:21" x14ac:dyDescent="0.2">
      <c r="A22" s="329" t="str">
        <f>name!D17</f>
        <v>51 Skilled agricultural and related trades</v>
      </c>
      <c r="B22" s="330">
        <v>5.3524159025923979</v>
      </c>
      <c r="C22" s="330">
        <v>16.275494424345428</v>
      </c>
      <c r="D22" s="330">
        <f t="shared" si="0"/>
        <v>21.627910326937826</v>
      </c>
      <c r="E22" s="331"/>
      <c r="F22" s="330">
        <v>4.6010311099166286</v>
      </c>
      <c r="G22" s="330">
        <v>13.82224393758807</v>
      </c>
      <c r="H22" s="330">
        <f t="shared" si="1"/>
        <v>18.423275047504699</v>
      </c>
      <c r="I22" s="331"/>
      <c r="J22" s="330">
        <v>6.1160562280221376</v>
      </c>
      <c r="K22" s="330">
        <v>15.524834670186657</v>
      </c>
      <c r="L22" s="330">
        <f t="shared" si="2"/>
        <v>21.640890898208795</v>
      </c>
      <c r="M22" s="236"/>
      <c r="N22" s="328">
        <f t="shared" si="3"/>
        <v>-2.9800462008663597</v>
      </c>
      <c r="O22" s="328">
        <f t="shared" si="4"/>
        <v>1.9156988043269596</v>
      </c>
      <c r="P22" s="327"/>
      <c r="Q22" s="328">
        <f t="shared" si="5"/>
        <v>-3.2148176770456227</v>
      </c>
      <c r="R22" s="328">
        <f t="shared" si="6"/>
        <v>0.77741835529472336</v>
      </c>
      <c r="S22" s="327"/>
      <c r="T22" s="328">
        <f t="shared" si="7"/>
        <v>-3.1565048319627698</v>
      </c>
      <c r="U22" s="328">
        <f t="shared" si="8"/>
        <v>1.0789107726734581</v>
      </c>
    </row>
    <row r="23" spans="1:21" x14ac:dyDescent="0.2">
      <c r="A23" s="329" t="str">
        <f>name!D18</f>
        <v>52 Skilled metal, electrical and electronic trades</v>
      </c>
      <c r="B23" s="330">
        <v>1.3855125875995784</v>
      </c>
      <c r="C23" s="330">
        <v>63.721604853872215</v>
      </c>
      <c r="D23" s="330">
        <f t="shared" si="0"/>
        <v>65.1071174414718</v>
      </c>
      <c r="E23" s="331"/>
      <c r="F23" s="330">
        <v>1.7309354191394881</v>
      </c>
      <c r="G23" s="330">
        <v>57.582922860326626</v>
      </c>
      <c r="H23" s="330">
        <f t="shared" si="1"/>
        <v>59.313858279466118</v>
      </c>
      <c r="I23" s="331"/>
      <c r="J23" s="330">
        <v>4.4717914973826449</v>
      </c>
      <c r="K23" s="330">
        <v>56.94503095117723</v>
      </c>
      <c r="L23" s="330">
        <f t="shared" si="2"/>
        <v>61.416822448559877</v>
      </c>
      <c r="M23" s="236"/>
      <c r="N23" s="328">
        <f t="shared" si="3"/>
        <v>4.5524171640222155</v>
      </c>
      <c r="O23" s="328">
        <f t="shared" si="4"/>
        <v>6.5319914132639267</v>
      </c>
      <c r="P23" s="327"/>
      <c r="Q23" s="328">
        <f t="shared" si="5"/>
        <v>-2.0055679772719381</v>
      </c>
      <c r="R23" s="328">
        <f t="shared" si="6"/>
        <v>-7.4236513525016701E-2</v>
      </c>
      <c r="S23" s="327"/>
      <c r="T23" s="328">
        <f t="shared" si="7"/>
        <v>-1.8465562743843256</v>
      </c>
      <c r="U23" s="328">
        <f t="shared" si="8"/>
        <v>0.23254197625131034</v>
      </c>
    </row>
    <row r="24" spans="1:21" x14ac:dyDescent="0.2">
      <c r="A24" s="329" t="str">
        <f>name!D19</f>
        <v>53 Skilled construction and building trades</v>
      </c>
      <c r="B24" s="330">
        <v>1.0127924485130007</v>
      </c>
      <c r="C24" s="330">
        <v>65.026568566133193</v>
      </c>
      <c r="D24" s="330">
        <f t="shared" si="0"/>
        <v>66.03936101464619</v>
      </c>
      <c r="E24" s="331"/>
      <c r="F24" s="330">
        <v>1.1467448207232565</v>
      </c>
      <c r="G24" s="330">
        <v>58.185711660511359</v>
      </c>
      <c r="H24" s="330">
        <f t="shared" si="1"/>
        <v>59.332456481234615</v>
      </c>
      <c r="I24" s="331"/>
      <c r="J24" s="330">
        <v>0.96471037752200595</v>
      </c>
      <c r="K24" s="330">
        <v>57.2463896730386</v>
      </c>
      <c r="L24" s="330">
        <f t="shared" si="2"/>
        <v>58.211100050560603</v>
      </c>
      <c r="M24" s="236"/>
      <c r="N24" s="328">
        <f t="shared" si="3"/>
        <v>2.5154368160551055</v>
      </c>
      <c r="O24" s="328">
        <f t="shared" si="4"/>
        <v>-1.1457502946992215</v>
      </c>
      <c r="P24" s="327"/>
      <c r="Q24" s="328">
        <f t="shared" si="5"/>
        <v>-2.1985930065031134</v>
      </c>
      <c r="R24" s="328">
        <f t="shared" si="6"/>
        <v>-0.10844277504743483</v>
      </c>
      <c r="S24" s="327"/>
      <c r="T24" s="328">
        <f t="shared" si="7"/>
        <v>-2.1191136553183054</v>
      </c>
      <c r="U24" s="328">
        <f t="shared" si="8"/>
        <v>-0.12712195841827478</v>
      </c>
    </row>
    <row r="25" spans="1:21" x14ac:dyDescent="0.2">
      <c r="A25" s="329" t="str">
        <f>name!D20</f>
        <v>54 Textiles, printing and other skilled trades</v>
      </c>
      <c r="B25" s="330">
        <v>16.327742374529812</v>
      </c>
      <c r="C25" s="330">
        <v>27.427361345226103</v>
      </c>
      <c r="D25" s="330">
        <f t="shared" si="0"/>
        <v>43.755103719755915</v>
      </c>
      <c r="E25" s="331"/>
      <c r="F25" s="330">
        <v>15.63809201227488</v>
      </c>
      <c r="G25" s="330">
        <v>21.334135981153462</v>
      </c>
      <c r="H25" s="330">
        <f t="shared" si="1"/>
        <v>36.972227993428341</v>
      </c>
      <c r="I25" s="331"/>
      <c r="J25" s="330">
        <v>18.252984361920323</v>
      </c>
      <c r="K25" s="330">
        <v>24.45111715486162</v>
      </c>
      <c r="L25" s="330">
        <f t="shared" si="2"/>
        <v>42.704101516781947</v>
      </c>
      <c r="M25" s="236"/>
      <c r="N25" s="328">
        <f t="shared" si="3"/>
        <v>-0.85940410116903676</v>
      </c>
      <c r="O25" s="328">
        <f t="shared" si="4"/>
        <v>1.0361233645951318</v>
      </c>
      <c r="P25" s="327"/>
      <c r="Q25" s="328">
        <f t="shared" si="5"/>
        <v>-4.9005060085064223</v>
      </c>
      <c r="R25" s="328">
        <f t="shared" si="6"/>
        <v>0.91326160422076086</v>
      </c>
      <c r="S25" s="327"/>
      <c r="T25" s="328">
        <f t="shared" si="7"/>
        <v>-3.31271151610113</v>
      </c>
      <c r="U25" s="328">
        <f t="shared" si="8"/>
        <v>0.96548390421729025</v>
      </c>
    </row>
    <row r="26" spans="1:21" x14ac:dyDescent="0.2">
      <c r="A26" s="329" t="str">
        <f>name!D21</f>
        <v>61 Caring personal service occupations</v>
      </c>
      <c r="B26" s="330">
        <v>112.43349273195072</v>
      </c>
      <c r="C26" s="330">
        <v>26.495452271133477</v>
      </c>
      <c r="D26" s="330">
        <f t="shared" si="0"/>
        <v>138.92894500308421</v>
      </c>
      <c r="E26" s="331"/>
      <c r="F26" s="330">
        <v>112.52136518952524</v>
      </c>
      <c r="G26" s="330">
        <v>26.143125146049439</v>
      </c>
      <c r="H26" s="330">
        <f t="shared" si="1"/>
        <v>138.66449033557467</v>
      </c>
      <c r="I26" s="331"/>
      <c r="J26" s="330">
        <v>120.69175534630114</v>
      </c>
      <c r="K26" s="330">
        <v>37.354792529440253</v>
      </c>
      <c r="L26" s="330">
        <f t="shared" si="2"/>
        <v>158.0465478757414</v>
      </c>
      <c r="M26" s="236"/>
      <c r="N26" s="328">
        <f t="shared" si="3"/>
        <v>1.5626126629708637E-2</v>
      </c>
      <c r="O26" s="328">
        <f t="shared" si="4"/>
        <v>0.46840495147288941</v>
      </c>
      <c r="P26" s="327"/>
      <c r="Q26" s="328">
        <f t="shared" si="5"/>
        <v>-0.26737891678126902</v>
      </c>
      <c r="R26" s="328">
        <f t="shared" si="6"/>
        <v>2.4076943718428057</v>
      </c>
      <c r="S26" s="327"/>
      <c r="T26" s="328">
        <f t="shared" si="7"/>
        <v>-3.8099512837053151E-2</v>
      </c>
      <c r="U26" s="328">
        <f t="shared" si="8"/>
        <v>0.87603034683250147</v>
      </c>
    </row>
    <row r="27" spans="1:21" x14ac:dyDescent="0.2">
      <c r="A27" s="329" t="str">
        <f>name!D22</f>
        <v>62 Leisure, travel and related personal service occupations</v>
      </c>
      <c r="B27" s="330">
        <v>33.766897962390416</v>
      </c>
      <c r="C27" s="330">
        <v>14.067094968052176</v>
      </c>
      <c r="D27" s="330">
        <f t="shared" si="0"/>
        <v>47.833992930442591</v>
      </c>
      <c r="E27" s="331"/>
      <c r="F27" s="330">
        <v>33.269442111610019</v>
      </c>
      <c r="G27" s="330">
        <v>14.8098701137158</v>
      </c>
      <c r="H27" s="330">
        <f t="shared" si="1"/>
        <v>48.079312225325822</v>
      </c>
      <c r="I27" s="331"/>
      <c r="J27" s="330">
        <v>29.715620801504766</v>
      </c>
      <c r="K27" s="330">
        <v>16.340505192896295</v>
      </c>
      <c r="L27" s="330">
        <f t="shared" si="2"/>
        <v>46.056125994401057</v>
      </c>
      <c r="M27" s="236"/>
      <c r="N27" s="328">
        <f t="shared" si="3"/>
        <v>-0.29639290654883688</v>
      </c>
      <c r="O27" s="328">
        <f t="shared" si="4"/>
        <v>-0.75028097376866887</v>
      </c>
      <c r="P27" s="327"/>
      <c r="Q27" s="328">
        <f t="shared" si="5"/>
        <v>1.0344231080393174</v>
      </c>
      <c r="R27" s="328">
        <f t="shared" si="6"/>
        <v>0.65784199381473396</v>
      </c>
      <c r="S27" s="327"/>
      <c r="T27" s="328">
        <f t="shared" si="7"/>
        <v>0.10236134157428634</v>
      </c>
      <c r="U27" s="328">
        <f t="shared" si="8"/>
        <v>-0.28619768652554667</v>
      </c>
    </row>
    <row r="28" spans="1:21" x14ac:dyDescent="0.2">
      <c r="A28" s="329" t="str">
        <f>name!D23</f>
        <v>63 Community and civil enforcement occupations</v>
      </c>
      <c r="B28" s="330">
        <v>0.56047471020618767</v>
      </c>
      <c r="C28" s="330">
        <v>1.639375252999107</v>
      </c>
      <c r="D28" s="330">
        <f t="shared" si="0"/>
        <v>2.1998499632052946</v>
      </c>
      <c r="E28" s="331"/>
      <c r="F28" s="330">
        <v>0.55063560445015325</v>
      </c>
      <c r="G28" s="330">
        <v>1.7007440425411808</v>
      </c>
      <c r="H28" s="330">
        <f t="shared" si="1"/>
        <v>2.2513796469913343</v>
      </c>
      <c r="I28" s="331"/>
      <c r="J28" s="330">
        <v>0.7722613222099397</v>
      </c>
      <c r="K28" s="330">
        <v>1.1129674795316498</v>
      </c>
      <c r="L28" s="330">
        <f>SUM(J28:K28)</f>
        <v>1.8852288017415895</v>
      </c>
      <c r="M28" s="236"/>
      <c r="N28" s="328">
        <f t="shared" si="3"/>
        <v>-0.35359071043573609</v>
      </c>
      <c r="O28" s="328">
        <f t="shared" si="4"/>
        <v>2.2806155300974851</v>
      </c>
      <c r="P28" s="327"/>
      <c r="Q28" s="328">
        <f t="shared" si="5"/>
        <v>0.73771987225434987</v>
      </c>
      <c r="R28" s="328">
        <f t="shared" si="6"/>
        <v>-2.7873233632519367</v>
      </c>
      <c r="S28" s="327"/>
      <c r="T28" s="328">
        <f t="shared" si="7"/>
        <v>0.4641547815310787</v>
      </c>
      <c r="U28" s="328">
        <f t="shared" si="8"/>
        <v>-1.1763200223552817</v>
      </c>
    </row>
    <row r="29" spans="1:21" x14ac:dyDescent="0.2">
      <c r="A29" s="329" t="str">
        <f>name!D24</f>
        <v>71 Sales occupations</v>
      </c>
      <c r="B29" s="330">
        <v>70.69830867751584</v>
      </c>
      <c r="C29" s="330">
        <v>53.752525937454109</v>
      </c>
      <c r="D29" s="330">
        <f t="shared" si="0"/>
        <v>124.45083461496995</v>
      </c>
      <c r="E29" s="331"/>
      <c r="F29" s="330">
        <v>64.096345124072457</v>
      </c>
      <c r="G29" s="330">
        <v>52.789025871328001</v>
      </c>
      <c r="H29" s="330">
        <f t="shared" si="1"/>
        <v>116.88537099540045</v>
      </c>
      <c r="I29" s="331"/>
      <c r="J29" s="330">
        <v>59.424964217856711</v>
      </c>
      <c r="K29" s="330">
        <v>53.645104429968136</v>
      </c>
      <c r="L29" s="330">
        <f t="shared" si="2"/>
        <v>113.07006864782485</v>
      </c>
      <c r="M29" s="236"/>
      <c r="N29" s="328">
        <f t="shared" si="3"/>
        <v>-1.9415896830980772</v>
      </c>
      <c r="O29" s="328">
        <f t="shared" si="4"/>
        <v>-0.50321582448907831</v>
      </c>
      <c r="P29" s="327"/>
      <c r="Q29" s="328">
        <f t="shared" si="5"/>
        <v>-0.36109317143534492</v>
      </c>
      <c r="R29" s="328">
        <f t="shared" si="6"/>
        <v>0.1073034557349084</v>
      </c>
      <c r="S29" s="327"/>
      <c r="T29" s="328">
        <f t="shared" si="7"/>
        <v>-1.2465062564822493</v>
      </c>
      <c r="U29" s="328">
        <f t="shared" si="8"/>
        <v>-0.22099555370744817</v>
      </c>
    </row>
    <row r="30" spans="1:21" x14ac:dyDescent="0.2">
      <c r="A30" s="329" t="str">
        <f>name!D25</f>
        <v>72 Customer service occupations</v>
      </c>
      <c r="B30" s="330">
        <v>17.811639550087811</v>
      </c>
      <c r="C30" s="330">
        <v>9.8111267887034774</v>
      </c>
      <c r="D30" s="330">
        <f t="shared" si="0"/>
        <v>27.622766338791287</v>
      </c>
      <c r="E30" s="331"/>
      <c r="F30" s="330">
        <v>19.755693744100785</v>
      </c>
      <c r="G30" s="330">
        <v>10.439746903964977</v>
      </c>
      <c r="H30" s="330">
        <f t="shared" si="1"/>
        <v>30.195440648065762</v>
      </c>
      <c r="I30" s="331"/>
      <c r="J30" s="330">
        <v>22.107536822170012</v>
      </c>
      <c r="K30" s="330">
        <v>15.672396254073469</v>
      </c>
      <c r="L30" s="330">
        <f t="shared" si="2"/>
        <v>37.779933076243481</v>
      </c>
      <c r="M30" s="236"/>
      <c r="N30" s="328">
        <f t="shared" si="3"/>
        <v>2.0934023850838201</v>
      </c>
      <c r="O30" s="328">
        <f t="shared" si="4"/>
        <v>0.75266399849367449</v>
      </c>
      <c r="P30" s="327"/>
      <c r="Q30" s="328">
        <f t="shared" si="5"/>
        <v>1.2498098736898111</v>
      </c>
      <c r="R30" s="328">
        <f t="shared" si="6"/>
        <v>2.7455518053328243</v>
      </c>
      <c r="S30" s="327"/>
      <c r="T30" s="328">
        <f t="shared" si="7"/>
        <v>1.796967430681029</v>
      </c>
      <c r="U30" s="328">
        <f t="shared" si="8"/>
        <v>1.5051290070944967</v>
      </c>
    </row>
    <row r="31" spans="1:21" x14ac:dyDescent="0.2">
      <c r="A31" s="329" t="str">
        <f>name!D26</f>
        <v>81 Process, plant and machine operatives</v>
      </c>
      <c r="B31" s="330">
        <v>5.1370832145908345</v>
      </c>
      <c r="C31" s="330">
        <v>26.852717608988286</v>
      </c>
      <c r="D31" s="330">
        <f t="shared" si="0"/>
        <v>31.98980082357912</v>
      </c>
      <c r="E31" s="331"/>
      <c r="F31" s="330">
        <v>4.4101015940559298</v>
      </c>
      <c r="G31" s="330">
        <v>24.002027667932765</v>
      </c>
      <c r="H31" s="330">
        <f t="shared" si="1"/>
        <v>28.412129261988696</v>
      </c>
      <c r="I31" s="331"/>
      <c r="J31" s="330">
        <v>5.1601789528533919</v>
      </c>
      <c r="K31" s="330">
        <v>24.806759539187468</v>
      </c>
      <c r="L31" s="330">
        <f t="shared" si="2"/>
        <v>29.96693849204086</v>
      </c>
      <c r="M31" s="236"/>
      <c r="N31" s="328">
        <f t="shared" si="3"/>
        <v>-3.0056585549841697</v>
      </c>
      <c r="O31" s="328">
        <f t="shared" si="4"/>
        <v>1.0526587639543061</v>
      </c>
      <c r="P31" s="327"/>
      <c r="Q31" s="328">
        <f t="shared" si="5"/>
        <v>-2.2195711983531874</v>
      </c>
      <c r="R31" s="328">
        <f t="shared" si="6"/>
        <v>0.22009428702898237</v>
      </c>
      <c r="S31" s="327"/>
      <c r="T31" s="328">
        <f t="shared" si="7"/>
        <v>-2.344108475226403</v>
      </c>
      <c r="U31" s="328">
        <f t="shared" si="8"/>
        <v>0.35582210256972502</v>
      </c>
    </row>
    <row r="32" spans="1:21" x14ac:dyDescent="0.2">
      <c r="A32" s="329" t="str">
        <f>name!D27</f>
        <v>82 Transport and mobile machine drivers and operatives</v>
      </c>
      <c r="B32" s="330">
        <v>5.6704942844147492</v>
      </c>
      <c r="C32" s="330">
        <v>60.547039087454841</v>
      </c>
      <c r="D32" s="330">
        <f t="shared" si="0"/>
        <v>66.217533371869592</v>
      </c>
      <c r="E32" s="331"/>
      <c r="F32" s="330">
        <v>4.8812745768989831</v>
      </c>
      <c r="G32" s="330">
        <v>56.61269280681578</v>
      </c>
      <c r="H32" s="330">
        <f t="shared" si="1"/>
        <v>61.493967383714761</v>
      </c>
      <c r="I32" s="331"/>
      <c r="J32" s="330">
        <v>7.4290019466212946</v>
      </c>
      <c r="K32" s="330">
        <v>54.119371344079241</v>
      </c>
      <c r="L32" s="330">
        <f t="shared" si="2"/>
        <v>61.548373290700539</v>
      </c>
      <c r="M32" s="236"/>
      <c r="N32" s="328">
        <f t="shared" si="3"/>
        <v>-2.9529218967163318</v>
      </c>
      <c r="O32" s="328">
        <f t="shared" si="4"/>
        <v>2.8394666491638354</v>
      </c>
      <c r="P32" s="327"/>
      <c r="Q32" s="328">
        <f t="shared" si="5"/>
        <v>-1.3347591007207171</v>
      </c>
      <c r="R32" s="328">
        <f t="shared" si="6"/>
        <v>-0.29982314552713385</v>
      </c>
      <c r="S32" s="327"/>
      <c r="T32" s="328">
        <f t="shared" si="7"/>
        <v>-1.4692240827939629</v>
      </c>
      <c r="U32" s="328">
        <f t="shared" si="8"/>
        <v>5.8958040026979575E-3</v>
      </c>
    </row>
    <row r="33" spans="1:21" x14ac:dyDescent="0.2">
      <c r="A33" s="329" t="str">
        <f>name!D28</f>
        <v>91 Elementary trades and related occupations</v>
      </c>
      <c r="B33" s="330">
        <v>5.3874893025765402</v>
      </c>
      <c r="C33" s="330">
        <v>23.465462695809393</v>
      </c>
      <c r="D33" s="330">
        <f t="shared" si="0"/>
        <v>28.852951998385933</v>
      </c>
      <c r="E33" s="331"/>
      <c r="F33" s="330">
        <v>3.6085464992094796</v>
      </c>
      <c r="G33" s="330">
        <v>19.305698433689567</v>
      </c>
      <c r="H33" s="330">
        <f t="shared" si="1"/>
        <v>22.914244932899045</v>
      </c>
      <c r="I33" s="331"/>
      <c r="J33" s="330">
        <v>17.320811894232051</v>
      </c>
      <c r="K33" s="330">
        <v>28.74691282595429</v>
      </c>
      <c r="L33" s="330">
        <f t="shared" si="2"/>
        <v>46.067724720186341</v>
      </c>
      <c r="M33" s="236"/>
      <c r="N33" s="328">
        <f t="shared" si="3"/>
        <v>-7.7026616713986247</v>
      </c>
      <c r="O33" s="328">
        <f t="shared" si="4"/>
        <v>11.023708348777284</v>
      </c>
      <c r="P33" s="327"/>
      <c r="Q33" s="328">
        <f t="shared" si="5"/>
        <v>-3.8274172876927137</v>
      </c>
      <c r="R33" s="328">
        <f t="shared" si="6"/>
        <v>2.689738108083839</v>
      </c>
      <c r="S33" s="327"/>
      <c r="T33" s="328">
        <f t="shared" si="7"/>
        <v>-4.5044664472516978</v>
      </c>
      <c r="U33" s="328">
        <f t="shared" si="8"/>
        <v>4.7657711699328864</v>
      </c>
    </row>
    <row r="34" spans="1:21" x14ac:dyDescent="0.2">
      <c r="A34" s="329" t="str">
        <f>name!D29</f>
        <v>92 Elementary administration and service occupations</v>
      </c>
      <c r="B34" s="330">
        <v>100.92938281120408</v>
      </c>
      <c r="C34" s="330">
        <v>93.168622646931624</v>
      </c>
      <c r="D34" s="330">
        <f t="shared" ref="D34" si="9">SUM(B34:C34)</f>
        <v>194.0980054581357</v>
      </c>
      <c r="E34" s="331"/>
      <c r="F34" s="330">
        <v>94.053516132503205</v>
      </c>
      <c r="G34" s="330">
        <v>85.161100872768117</v>
      </c>
      <c r="H34" s="330">
        <f t="shared" ref="H34" si="10">SUM(F34:G34)</f>
        <v>179.21461700527132</v>
      </c>
      <c r="I34" s="331"/>
      <c r="J34" s="330">
        <v>75.451326739018299</v>
      </c>
      <c r="K34" s="330">
        <v>75.304659655226743</v>
      </c>
      <c r="L34" s="330">
        <f t="shared" ref="L34" si="11">SUM(J34:K34)</f>
        <v>150.75598639424504</v>
      </c>
      <c r="M34" s="236"/>
      <c r="N34" s="328">
        <f t="shared" si="3"/>
        <v>-1.4012330738164658</v>
      </c>
      <c r="O34" s="328">
        <f t="shared" si="4"/>
        <v>-1.4584347672789488</v>
      </c>
      <c r="P34" s="327"/>
      <c r="Q34" s="328">
        <f t="shared" si="5"/>
        <v>-1.7812690765189876</v>
      </c>
      <c r="R34" s="328">
        <f t="shared" si="6"/>
        <v>-0.81666537377735882</v>
      </c>
      <c r="S34" s="327"/>
      <c r="T34" s="328">
        <f t="shared" si="7"/>
        <v>-1.5829209874535288</v>
      </c>
      <c r="U34" s="328">
        <f t="shared" si="8"/>
        <v>-1.1461907365307944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909.61057290908582</v>
      </c>
      <c r="C36" s="333">
        <f t="shared" ref="C36:D36" si="12">SUM(C9:C34)</f>
        <v>979.38842709091409</v>
      </c>
      <c r="D36" s="333">
        <f t="shared" si="12"/>
        <v>1888.9989999999991</v>
      </c>
      <c r="E36" s="333"/>
      <c r="F36" s="333">
        <f>SUM(F9:F34)</f>
        <v>960.01965538050831</v>
      </c>
      <c r="G36" s="333">
        <f t="shared" ref="G36:H36" si="13">SUM(G9:G34)</f>
        <v>993.53934461949257</v>
      </c>
      <c r="H36" s="333">
        <f t="shared" si="13"/>
        <v>1953.5590000000007</v>
      </c>
      <c r="I36" s="333"/>
      <c r="J36" s="333">
        <f>SUM(J9:J34)</f>
        <v>1032.0284245744263</v>
      </c>
      <c r="K36" s="333">
        <f t="shared" ref="K36:L36" si="14">SUM(K9:K34)</f>
        <v>1073.0005754255742</v>
      </c>
      <c r="L36" s="333">
        <f t="shared" si="14"/>
        <v>2105.0290000000005</v>
      </c>
      <c r="M36" s="258"/>
      <c r="N36" s="334">
        <f t="shared" si="3"/>
        <v>1.0845832710017378</v>
      </c>
      <c r="O36" s="334">
        <f>IF(F36&gt;0,(EXP(LN(J36/F36)/($J$6-$F$6))-1)*100,0)</f>
        <v>0.48334925029178688</v>
      </c>
      <c r="P36" s="335"/>
      <c r="Q36" s="334">
        <f t="shared" ref="Q36" si="15">IF(C36&gt;0,(EXP(LN(G36/C36)/($F$6-$B$6))-1)*100,0)</f>
        <v>0.28731877882615109</v>
      </c>
      <c r="R36" s="334">
        <f t="shared" ref="R36" si="16">IF(G36&gt;0,(EXP(LN(K36/G36)/($J$6-$F$6))-1)*100,0)</f>
        <v>0.51425521401751162</v>
      </c>
      <c r="S36" s="335"/>
      <c r="T36" s="334">
        <f t="shared" ref="T36" si="17">IF(D36&gt;0,(EXP(LN(H36/D36)/($F$6-$B$6))-1)*100,0)</f>
        <v>0.67437932790050947</v>
      </c>
      <c r="U36" s="334">
        <f t="shared" ref="U36" si="18">IF(H36&gt;0,(EXP(LN(L36/H36)/($J$6-$F$6))-1)*100,0)</f>
        <v>0.4990840058880508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South East</v>
      </c>
      <c r="Q1" s="19" t="str">
        <f>CONCATENATE("Occupation Table 5.1  Males: Employment Change by Status (SOC 2020), ",B$5,"-",L$5,", ",Info!B5)</f>
        <v>Occupation Table 5.1  Males: Employment Change by Status (SOC 2020), 2015-2035, South East</v>
      </c>
      <c r="AG1" s="19" t="str">
        <f>CONCATENATE("Occupation Table 5.2  Females: Employment Change by Status (SOC 2020), ",R$5,"-",AB$5,", ",Info!B5)</f>
        <v>Occupation Table 5.2  Females: Employment Change by Status (SOC 2020), 2015-2035, South East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149.8724003472085</v>
      </c>
      <c r="C8" s="11">
        <v>21.40460691802766</v>
      </c>
      <c r="D8" s="11">
        <v>36.811999076059088</v>
      </c>
      <c r="E8" s="11">
        <f>SUM(B8:D8)</f>
        <v>208.08900634129526</v>
      </c>
      <c r="F8" s="11"/>
      <c r="G8" s="11">
        <v>165.82289638044725</v>
      </c>
      <c r="H8" s="11">
        <v>33.891651733455532</v>
      </c>
      <c r="I8" s="11">
        <v>39.827608046293868</v>
      </c>
      <c r="J8" s="11">
        <f>SUM(G8:I8)</f>
        <v>239.54215616019664</v>
      </c>
      <c r="K8" s="11"/>
      <c r="L8" s="11">
        <v>167.17228677132707</v>
      </c>
      <c r="M8" s="11">
        <v>41.153874156277325</v>
      </c>
      <c r="N8" s="11">
        <v>45.96167826758689</v>
      </c>
      <c r="O8" s="11">
        <f>SUM(L8:N8)</f>
        <v>254.28783919519128</v>
      </c>
      <c r="Q8" s="10" t="str">
        <f>name!E4</f>
        <v>Managers, directors and senior officials</v>
      </c>
      <c r="R8" s="11">
        <v>104.01345071175325</v>
      </c>
      <c r="S8" s="11">
        <v>7.4292316793368922</v>
      </c>
      <c r="T8" s="11">
        <v>23.91274874853395</v>
      </c>
      <c r="U8" s="11">
        <f>SUM(R8:T8)</f>
        <v>135.3554311396241</v>
      </c>
      <c r="V8" s="11"/>
      <c r="W8" s="11">
        <v>111.98565884787557</v>
      </c>
      <c r="X8" s="11">
        <v>11.588710391021026</v>
      </c>
      <c r="Y8" s="11">
        <v>24.979787190305412</v>
      </c>
      <c r="Z8" s="11">
        <f>SUM(W8:Y8)</f>
        <v>148.55415642920201</v>
      </c>
      <c r="AA8" s="11"/>
      <c r="AB8" s="11">
        <v>109.12509126450367</v>
      </c>
      <c r="AC8" s="11">
        <v>12.244979317928262</v>
      </c>
      <c r="AD8" s="11">
        <v>29.283941304412323</v>
      </c>
      <c r="AE8" s="11">
        <f>SUM(AB8:AD8)</f>
        <v>150.65401188684427</v>
      </c>
      <c r="AG8" s="10" t="str">
        <f>name!E4</f>
        <v>Managers, directors and senior officials</v>
      </c>
      <c r="AH8" s="11">
        <v>45.858949635455247</v>
      </c>
      <c r="AI8" s="11">
        <v>13.975375238690781</v>
      </c>
      <c r="AJ8" s="11">
        <v>12.899250327525163</v>
      </c>
      <c r="AK8" s="11">
        <f>SUM(AH8:AJ8)</f>
        <v>72.733575201671187</v>
      </c>
      <c r="AL8" s="11"/>
      <c r="AM8" s="11">
        <v>53.837237532571642</v>
      </c>
      <c r="AN8" s="11">
        <v>22.302941342434519</v>
      </c>
      <c r="AO8" s="11">
        <v>14.847820855988445</v>
      </c>
      <c r="AP8" s="11">
        <f>SUM(AM8:AO8)</f>
        <v>90.987999730994602</v>
      </c>
      <c r="AQ8" s="11"/>
      <c r="AR8" s="11">
        <v>58.047195506823336</v>
      </c>
      <c r="AS8" s="11">
        <v>28.908894838349056</v>
      </c>
      <c r="AT8" s="11">
        <v>16.677736963174546</v>
      </c>
      <c r="AU8" s="11">
        <f>SUM(AR8:AT8)</f>
        <v>103.63382730834692</v>
      </c>
    </row>
    <row r="9" spans="1:47" x14ac:dyDescent="0.2">
      <c r="A9" t="str">
        <f>name!E5</f>
        <v>Professional occupations</v>
      </c>
      <c r="B9" s="11">
        <v>250.08786900778995</v>
      </c>
      <c r="C9" s="11">
        <v>67.790602397438789</v>
      </c>
      <c r="D9" s="11">
        <v>51.391104156877269</v>
      </c>
      <c r="E9" s="11">
        <f t="shared" ref="E9:E18" si="0">SUM(B9:D9)</f>
        <v>369.26957556210601</v>
      </c>
      <c r="F9" s="11"/>
      <c r="G9" s="11">
        <v>296.4326984834737</v>
      </c>
      <c r="H9" s="11">
        <v>88.072027328429598</v>
      </c>
      <c r="I9" s="11">
        <v>52.713805559599159</v>
      </c>
      <c r="J9" s="11">
        <f t="shared" ref="J9:J16" si="1">SUM(G9:I9)</f>
        <v>437.21853137150248</v>
      </c>
      <c r="K9" s="11"/>
      <c r="L9" s="11">
        <v>363.16808472188234</v>
      </c>
      <c r="M9" s="11">
        <v>102.8950658671701</v>
      </c>
      <c r="N9" s="11">
        <v>53.808056334911477</v>
      </c>
      <c r="O9" s="11">
        <f t="shared" ref="O9:O16" si="2">SUM(L9:N9)</f>
        <v>519.87120692396388</v>
      </c>
      <c r="Q9" s="10" t="str">
        <f>name!E5</f>
        <v>Professional occupations</v>
      </c>
      <c r="R9" s="11">
        <v>145.7315319611142</v>
      </c>
      <c r="S9" s="11">
        <v>13.316921741832514</v>
      </c>
      <c r="T9" s="11">
        <v>29.414659089294428</v>
      </c>
      <c r="U9" s="11">
        <f t="shared" ref="U9:U16" si="3">SUM(R9:T9)</f>
        <v>188.46311279224113</v>
      </c>
      <c r="V9" s="11"/>
      <c r="W9" s="11">
        <v>169.17392254501851</v>
      </c>
      <c r="X9" s="11">
        <v>21.12911257818844</v>
      </c>
      <c r="Y9" s="11">
        <v>27.34506714767463</v>
      </c>
      <c r="Z9" s="11">
        <f t="shared" ref="Z9:Z16" si="4">SUM(W9:Y9)</f>
        <v>217.64810227088157</v>
      </c>
      <c r="AA9" s="11"/>
      <c r="AB9" s="11">
        <v>211.22646417386269</v>
      </c>
      <c r="AC9" s="11">
        <v>29.315500101936216</v>
      </c>
      <c r="AD9" s="11">
        <v>25.487197555773609</v>
      </c>
      <c r="AE9" s="11">
        <f t="shared" ref="AE9:AE16" si="5">SUM(AB9:AD9)</f>
        <v>266.02916183157254</v>
      </c>
      <c r="AG9" s="10" t="str">
        <f>name!E5</f>
        <v>Professional occupations</v>
      </c>
      <c r="AH9" s="11">
        <v>104.35633704667575</v>
      </c>
      <c r="AI9" s="11">
        <v>54.47368065560628</v>
      </c>
      <c r="AJ9" s="11">
        <v>21.976445067582855</v>
      </c>
      <c r="AK9" s="11">
        <f t="shared" ref="AK9:AK18" si="6">SUM(AH9:AJ9)</f>
        <v>180.80646276986488</v>
      </c>
      <c r="AL9" s="11"/>
      <c r="AM9" s="11">
        <v>127.25877593845503</v>
      </c>
      <c r="AN9" s="11">
        <v>66.942914750241144</v>
      </c>
      <c r="AO9" s="11">
        <v>25.368738411924543</v>
      </c>
      <c r="AP9" s="11">
        <f t="shared" ref="AP9:AP18" si="7">SUM(AM9:AO9)</f>
        <v>219.57042910062071</v>
      </c>
      <c r="AQ9" s="11"/>
      <c r="AR9" s="11">
        <v>151.94162054801959</v>
      </c>
      <c r="AS9" s="11">
        <v>73.57956576523388</v>
      </c>
      <c r="AT9" s="11">
        <v>28.320858779137883</v>
      </c>
      <c r="AU9" s="11">
        <f t="shared" ref="AU9:AU18" si="8">SUM(AR9:AT9)</f>
        <v>253.84204509239134</v>
      </c>
    </row>
    <row r="10" spans="1:47" x14ac:dyDescent="0.2">
      <c r="A10" t="str">
        <f>name!E6</f>
        <v>Associate professional occupations</v>
      </c>
      <c r="B10" s="11">
        <v>158.96035306751099</v>
      </c>
      <c r="C10" s="11">
        <v>43.117492232944251</v>
      </c>
      <c r="D10" s="11">
        <v>44.665909714339044</v>
      </c>
      <c r="E10" s="11">
        <f t="shared" si="0"/>
        <v>246.74375501479429</v>
      </c>
      <c r="F10" s="11"/>
      <c r="G10" s="11">
        <v>177.52018853268186</v>
      </c>
      <c r="H10" s="11">
        <v>52.199107766792352</v>
      </c>
      <c r="I10" s="11">
        <v>42.6066455352058</v>
      </c>
      <c r="J10" s="11">
        <f t="shared" si="1"/>
        <v>272.32594183468001</v>
      </c>
      <c r="K10" s="11"/>
      <c r="L10" s="11">
        <v>203.68874733755777</v>
      </c>
      <c r="M10" s="11">
        <v>64.365268867509002</v>
      </c>
      <c r="N10" s="11">
        <v>45.349605200533013</v>
      </c>
      <c r="O10" s="11">
        <f t="shared" si="2"/>
        <v>313.40362140559978</v>
      </c>
      <c r="Q10" s="10" t="str">
        <f>name!E6</f>
        <v>Associate professional occupations</v>
      </c>
      <c r="R10" s="11">
        <v>99.180718947494114</v>
      </c>
      <c r="S10" s="11">
        <v>11.334984496820459</v>
      </c>
      <c r="T10" s="11">
        <v>20.704127585199689</v>
      </c>
      <c r="U10" s="11">
        <f t="shared" si="3"/>
        <v>131.21983102951427</v>
      </c>
      <c r="V10" s="11"/>
      <c r="W10" s="11">
        <v>107.11193926425975</v>
      </c>
      <c r="X10" s="11">
        <v>15.374458941758483</v>
      </c>
      <c r="Y10" s="11">
        <v>18.10971168636954</v>
      </c>
      <c r="Z10" s="11">
        <f t="shared" si="4"/>
        <v>140.59610989238777</v>
      </c>
      <c r="AA10" s="11"/>
      <c r="AB10" s="11">
        <v>107.79727975615522</v>
      </c>
      <c r="AC10" s="11">
        <v>16.649477966746204</v>
      </c>
      <c r="AD10" s="11">
        <v>19.529875162641503</v>
      </c>
      <c r="AE10" s="11">
        <f t="shared" si="5"/>
        <v>143.97663288554293</v>
      </c>
      <c r="AG10" s="10" t="str">
        <f>name!E6</f>
        <v>Associate professional occupations</v>
      </c>
      <c r="AH10" s="11">
        <v>59.779634120016944</v>
      </c>
      <c r="AI10" s="11">
        <v>31.782507736123794</v>
      </c>
      <c r="AJ10" s="11">
        <v>23.961782129139355</v>
      </c>
      <c r="AK10" s="11">
        <f t="shared" si="6"/>
        <v>115.52392398528009</v>
      </c>
      <c r="AL10" s="11"/>
      <c r="AM10" s="11">
        <v>70.408249268421997</v>
      </c>
      <c r="AN10" s="11">
        <v>36.82464882503389</v>
      </c>
      <c r="AO10" s="11">
        <v>24.49693384883625</v>
      </c>
      <c r="AP10" s="11">
        <f t="shared" si="7"/>
        <v>131.72983194229215</v>
      </c>
      <c r="AQ10" s="11"/>
      <c r="AR10" s="11">
        <v>95.891467581402608</v>
      </c>
      <c r="AS10" s="11">
        <v>47.715790900762819</v>
      </c>
      <c r="AT10" s="11">
        <v>25.819730037891521</v>
      </c>
      <c r="AU10" s="11">
        <f t="shared" si="8"/>
        <v>169.42698852005697</v>
      </c>
    </row>
    <row r="11" spans="1:47" x14ac:dyDescent="0.2">
      <c r="A11" t="str">
        <f>name!E7</f>
        <v>Administrative and secretarial occupations</v>
      </c>
      <c r="B11" s="11">
        <v>111.50459170342845</v>
      </c>
      <c r="C11" s="11">
        <v>83.049924854113996</v>
      </c>
      <c r="D11" s="11">
        <v>11.61797351898629</v>
      </c>
      <c r="E11" s="11">
        <f t="shared" si="0"/>
        <v>206.17249007652873</v>
      </c>
      <c r="F11" s="11"/>
      <c r="G11" s="11">
        <v>108.21985696144793</v>
      </c>
      <c r="H11" s="11">
        <v>84.035204251095379</v>
      </c>
      <c r="I11" s="11">
        <v>10.064539184213015</v>
      </c>
      <c r="J11" s="11">
        <f t="shared" si="1"/>
        <v>202.3196003967563</v>
      </c>
      <c r="K11" s="11"/>
      <c r="L11" s="11">
        <v>103.56782996064402</v>
      </c>
      <c r="M11" s="11">
        <v>74.067233854908011</v>
      </c>
      <c r="N11" s="11">
        <v>10.681426452456755</v>
      </c>
      <c r="O11" s="11">
        <f t="shared" si="2"/>
        <v>188.31649026800878</v>
      </c>
      <c r="Q11" s="10" t="str">
        <f>name!E7</f>
        <v>Administrative and secretarial occupations</v>
      </c>
      <c r="R11" s="11">
        <v>31.283378869302151</v>
      </c>
      <c r="S11" s="11">
        <v>7.8207562666539143</v>
      </c>
      <c r="T11" s="11">
        <v>2.9954705464747993</v>
      </c>
      <c r="U11" s="11">
        <f t="shared" si="3"/>
        <v>42.099605682430862</v>
      </c>
      <c r="V11" s="11"/>
      <c r="W11" s="11">
        <v>32.870196394290957</v>
      </c>
      <c r="X11" s="11">
        <v>9.6471327462710157</v>
      </c>
      <c r="Y11" s="11">
        <v>2.3346005880740996</v>
      </c>
      <c r="Z11" s="11">
        <f t="shared" si="4"/>
        <v>44.851929728636065</v>
      </c>
      <c r="AA11" s="11"/>
      <c r="AB11" s="11">
        <v>39.189487596679101</v>
      </c>
      <c r="AC11" s="11">
        <v>8.59370331038361</v>
      </c>
      <c r="AD11" s="11">
        <v>3.2867362149297867</v>
      </c>
      <c r="AE11" s="11">
        <f t="shared" si="5"/>
        <v>51.0699271219925</v>
      </c>
      <c r="AG11" s="10" t="str">
        <f>name!E7</f>
        <v>Administrative and secretarial occupations</v>
      </c>
      <c r="AH11" s="11">
        <v>80.221212834126234</v>
      </c>
      <c r="AI11" s="11">
        <v>75.229168587460066</v>
      </c>
      <c r="AJ11" s="11">
        <v>8.6225029725114908</v>
      </c>
      <c r="AK11" s="11">
        <f t="shared" si="6"/>
        <v>164.0728843940978</v>
      </c>
      <c r="AL11" s="11"/>
      <c r="AM11" s="11">
        <v>75.349660567156931</v>
      </c>
      <c r="AN11" s="11">
        <v>74.388071504824339</v>
      </c>
      <c r="AO11" s="11">
        <v>7.7299385961389158</v>
      </c>
      <c r="AP11" s="11">
        <f t="shared" si="7"/>
        <v>157.46767066812018</v>
      </c>
      <c r="AQ11" s="11"/>
      <c r="AR11" s="11">
        <v>64.378342363964947</v>
      </c>
      <c r="AS11" s="11">
        <v>65.473530544524422</v>
      </c>
      <c r="AT11" s="11">
        <v>7.3946902375269694</v>
      </c>
      <c r="AU11" s="11">
        <f t="shared" si="8"/>
        <v>137.24656314601634</v>
      </c>
    </row>
    <row r="12" spans="1:47" x14ac:dyDescent="0.2">
      <c r="A12" t="str">
        <f>name!E8</f>
        <v>Skilled trades occupations</v>
      </c>
      <c r="B12" s="11">
        <v>106.81373020244864</v>
      </c>
      <c r="C12" s="11">
        <v>18.059256880587455</v>
      </c>
      <c r="D12" s="11">
        <v>71.656505419775627</v>
      </c>
      <c r="E12" s="11">
        <f t="shared" si="0"/>
        <v>196.52949250281171</v>
      </c>
      <c r="F12" s="11"/>
      <c r="G12" s="11">
        <v>89.94698888706769</v>
      </c>
      <c r="H12" s="11">
        <v>16.567453761472613</v>
      </c>
      <c r="I12" s="11">
        <v>67.527375153093558</v>
      </c>
      <c r="J12" s="11">
        <f t="shared" si="1"/>
        <v>174.04181780163384</v>
      </c>
      <c r="K12" s="11"/>
      <c r="L12" s="11">
        <v>80.683851937304183</v>
      </c>
      <c r="M12" s="11">
        <v>22.143351874533241</v>
      </c>
      <c r="N12" s="11">
        <v>81.145711102273694</v>
      </c>
      <c r="O12" s="11">
        <f t="shared" si="2"/>
        <v>183.97291491411113</v>
      </c>
      <c r="Q12" s="10" t="str">
        <f>name!E8</f>
        <v>Skilled trades occupations</v>
      </c>
      <c r="R12" s="11">
        <v>97.48264440564121</v>
      </c>
      <c r="S12" s="11">
        <v>11.007383706237942</v>
      </c>
      <c r="T12" s="11">
        <v>63.96100107769778</v>
      </c>
      <c r="U12" s="11">
        <f t="shared" si="3"/>
        <v>172.45102918957693</v>
      </c>
      <c r="V12" s="11"/>
      <c r="W12" s="11">
        <v>80.834553721825259</v>
      </c>
      <c r="X12" s="11">
        <v>9.7756505668563296</v>
      </c>
      <c r="Y12" s="11">
        <v>60.314810150897962</v>
      </c>
      <c r="Z12" s="11">
        <f t="shared" si="4"/>
        <v>150.92501443957954</v>
      </c>
      <c r="AA12" s="11"/>
      <c r="AB12" s="11">
        <v>69.012376389621878</v>
      </c>
      <c r="AC12" s="11">
        <v>13.310749400674636</v>
      </c>
      <c r="AD12" s="11">
        <v>71.844246658967535</v>
      </c>
      <c r="AE12" s="11">
        <f t="shared" si="5"/>
        <v>154.16737244926406</v>
      </c>
      <c r="AG12" s="10" t="str">
        <f>name!E8</f>
        <v>Skilled trades occupations</v>
      </c>
      <c r="AH12" s="11">
        <v>9.3310857968074341</v>
      </c>
      <c r="AI12" s="11">
        <v>7.0518731743495238</v>
      </c>
      <c r="AJ12" s="11">
        <v>7.6955043420778351</v>
      </c>
      <c r="AK12" s="11">
        <f t="shared" si="6"/>
        <v>24.078463313234796</v>
      </c>
      <c r="AL12" s="11"/>
      <c r="AM12" s="11">
        <v>9.1124351652424043</v>
      </c>
      <c r="AN12" s="11">
        <v>6.7918031946162829</v>
      </c>
      <c r="AO12" s="11">
        <v>7.2125650021955581</v>
      </c>
      <c r="AP12" s="11">
        <f t="shared" si="7"/>
        <v>23.116803362054245</v>
      </c>
      <c r="AQ12" s="11"/>
      <c r="AR12" s="11">
        <v>11.671475547682356</v>
      </c>
      <c r="AS12" s="11">
        <v>8.8326024738586142</v>
      </c>
      <c r="AT12" s="11">
        <v>9.3014644433061502</v>
      </c>
      <c r="AU12" s="11">
        <f t="shared" si="8"/>
        <v>29.805542464847122</v>
      </c>
    </row>
    <row r="13" spans="1:47" x14ac:dyDescent="0.2">
      <c r="A13" t="str">
        <f>name!E9</f>
        <v>Caring, leisure and other service occupations</v>
      </c>
      <c r="B13" s="11">
        <v>88.219228570453652</v>
      </c>
      <c r="C13" s="11">
        <v>76.438041694947998</v>
      </c>
      <c r="D13" s="11">
        <v>24.305517631330453</v>
      </c>
      <c r="E13" s="11">
        <f t="shared" si="0"/>
        <v>188.9627878967321</v>
      </c>
      <c r="F13" s="11"/>
      <c r="G13" s="11">
        <v>84.79394841068104</v>
      </c>
      <c r="H13" s="11">
        <v>79.487101383688383</v>
      </c>
      <c r="I13" s="11">
        <v>24.7141324135223</v>
      </c>
      <c r="J13" s="11">
        <f t="shared" si="1"/>
        <v>188.99518220789173</v>
      </c>
      <c r="K13" s="11"/>
      <c r="L13" s="11">
        <v>97.803487014669514</v>
      </c>
      <c r="M13" s="11">
        <v>79.828038424827312</v>
      </c>
      <c r="N13" s="11">
        <v>28.356377232387139</v>
      </c>
      <c r="O13" s="11">
        <f t="shared" si="2"/>
        <v>205.98790267188397</v>
      </c>
      <c r="Q13" s="10" t="str">
        <f>name!E9</f>
        <v>Caring, leisure and other service occupations</v>
      </c>
      <c r="R13" s="11">
        <v>27.775610684456165</v>
      </c>
      <c r="S13" s="11">
        <v>11.44320953199143</v>
      </c>
      <c r="T13" s="11">
        <v>2.9831022757371821</v>
      </c>
      <c r="U13" s="11">
        <f t="shared" si="3"/>
        <v>42.201922492184778</v>
      </c>
      <c r="V13" s="11"/>
      <c r="W13" s="11">
        <v>26.471761902763529</v>
      </c>
      <c r="X13" s="11">
        <v>13.450070378975395</v>
      </c>
      <c r="Y13" s="11">
        <v>2.7319070205674771</v>
      </c>
      <c r="Z13" s="11">
        <f t="shared" si="4"/>
        <v>42.653739302306398</v>
      </c>
      <c r="AA13" s="11"/>
      <c r="AB13" s="11">
        <v>32.47614570805554</v>
      </c>
      <c r="AC13" s="11">
        <v>18.39707909449276</v>
      </c>
      <c r="AD13" s="11">
        <v>3.9350403993198371</v>
      </c>
      <c r="AE13" s="11">
        <f t="shared" si="5"/>
        <v>54.808265201868139</v>
      </c>
      <c r="AG13" s="10" t="str">
        <f>name!E9</f>
        <v>Caring, leisure and other service occupations</v>
      </c>
      <c r="AH13" s="11">
        <v>60.44361788599744</v>
      </c>
      <c r="AI13" s="11">
        <v>64.994832162956584</v>
      </c>
      <c r="AJ13" s="11">
        <v>21.322415355593272</v>
      </c>
      <c r="AK13" s="11">
        <f t="shared" si="6"/>
        <v>146.7608654045473</v>
      </c>
      <c r="AL13" s="11"/>
      <c r="AM13" s="11">
        <v>58.322186507917536</v>
      </c>
      <c r="AN13" s="11">
        <v>66.037031004712972</v>
      </c>
      <c r="AO13" s="11">
        <v>21.982225392954824</v>
      </c>
      <c r="AP13" s="11">
        <f t="shared" si="7"/>
        <v>146.34144290558532</v>
      </c>
      <c r="AQ13" s="11"/>
      <c r="AR13" s="11">
        <v>65.327341306614002</v>
      </c>
      <c r="AS13" s="11">
        <v>61.430959330334545</v>
      </c>
      <c r="AT13" s="11">
        <v>24.421336833067301</v>
      </c>
      <c r="AU13" s="11">
        <f t="shared" si="8"/>
        <v>151.17963747001585</v>
      </c>
    </row>
    <row r="14" spans="1:47" x14ac:dyDescent="0.2">
      <c r="A14" t="str">
        <f>name!E10</f>
        <v>Sales and customer service occupations</v>
      </c>
      <c r="B14" s="11">
        <v>52.818294360176573</v>
      </c>
      <c r="C14" s="11">
        <v>88.699996838099551</v>
      </c>
      <c r="D14" s="11">
        <v>10.555309755485222</v>
      </c>
      <c r="E14" s="11">
        <f t="shared" si="0"/>
        <v>152.07360095376134</v>
      </c>
      <c r="F14" s="11"/>
      <c r="G14" s="11">
        <v>48.720286058425494</v>
      </c>
      <c r="H14" s="11">
        <v>91.417821956273059</v>
      </c>
      <c r="I14" s="11">
        <v>6.9427036287676538</v>
      </c>
      <c r="J14" s="11">
        <f t="shared" si="1"/>
        <v>147.08081164346621</v>
      </c>
      <c r="K14" s="11"/>
      <c r="L14" s="11">
        <v>49.585761845585587</v>
      </c>
      <c r="M14" s="11">
        <v>95.212465702156635</v>
      </c>
      <c r="N14" s="11">
        <v>6.0517741763260364</v>
      </c>
      <c r="O14" s="11">
        <f t="shared" si="2"/>
        <v>150.85000172406825</v>
      </c>
      <c r="Q14" s="10" t="str">
        <f>name!E10</f>
        <v>Sales and customer service occupations</v>
      </c>
      <c r="R14" s="11">
        <v>28.383627561756324</v>
      </c>
      <c r="S14" s="11">
        <v>29.317648145303171</v>
      </c>
      <c r="T14" s="11">
        <v>5.8623770190981528</v>
      </c>
      <c r="U14" s="11">
        <f t="shared" si="3"/>
        <v>63.563652726157649</v>
      </c>
      <c r="V14" s="11"/>
      <c r="W14" s="11">
        <v>26.586031916252569</v>
      </c>
      <c r="X14" s="11">
        <v>32.615663927092726</v>
      </c>
      <c r="Y14" s="11">
        <v>4.0270769319476658</v>
      </c>
      <c r="Z14" s="11">
        <f t="shared" si="4"/>
        <v>63.22877277529296</v>
      </c>
      <c r="AA14" s="11"/>
      <c r="AB14" s="11">
        <v>29.280264068687188</v>
      </c>
      <c r="AC14" s="11">
        <v>36.167496326460238</v>
      </c>
      <c r="AD14" s="11">
        <v>3.8697402888941452</v>
      </c>
      <c r="AE14" s="11">
        <f t="shared" si="5"/>
        <v>69.317500684041576</v>
      </c>
      <c r="AG14" s="10" t="str">
        <f>name!E10</f>
        <v>Sales and customer service occupations</v>
      </c>
      <c r="AH14" s="11">
        <v>24.434666798420221</v>
      </c>
      <c r="AI14" s="11">
        <v>59.382348692796398</v>
      </c>
      <c r="AJ14" s="11">
        <v>4.6929327363870703</v>
      </c>
      <c r="AK14" s="11">
        <f t="shared" si="6"/>
        <v>88.509948227603687</v>
      </c>
      <c r="AL14" s="11"/>
      <c r="AM14" s="11">
        <v>22.13425414217291</v>
      </c>
      <c r="AN14" s="11">
        <v>58.80215802918034</v>
      </c>
      <c r="AO14" s="11">
        <v>2.9156266968199867</v>
      </c>
      <c r="AP14" s="11">
        <f t="shared" si="7"/>
        <v>83.852038868173238</v>
      </c>
      <c r="AQ14" s="11"/>
      <c r="AR14" s="11">
        <v>20.305497776898381</v>
      </c>
      <c r="AS14" s="11">
        <v>59.044969375696411</v>
      </c>
      <c r="AT14" s="11">
        <v>2.1820338874318872</v>
      </c>
      <c r="AU14" s="11">
        <f t="shared" si="8"/>
        <v>81.532501040026673</v>
      </c>
    </row>
    <row r="15" spans="1:47" x14ac:dyDescent="0.2">
      <c r="A15" t="str">
        <f>name!E11</f>
        <v>Process, plant and machine operatives</v>
      </c>
      <c r="B15" s="11">
        <v>66.48755210974376</v>
      </c>
      <c r="C15" s="11">
        <v>13.882342214961355</v>
      </c>
      <c r="D15" s="11">
        <v>17.837439870743641</v>
      </c>
      <c r="E15" s="11">
        <f t="shared" si="0"/>
        <v>98.207334195448752</v>
      </c>
      <c r="F15" s="11"/>
      <c r="G15" s="11">
        <v>55.814485141609516</v>
      </c>
      <c r="H15" s="11">
        <v>16.78157191533532</v>
      </c>
      <c r="I15" s="11">
        <v>17.310039588758617</v>
      </c>
      <c r="J15" s="11">
        <f t="shared" si="1"/>
        <v>89.906096645703443</v>
      </c>
      <c r="K15" s="11"/>
      <c r="L15" s="11">
        <v>48.08924552542598</v>
      </c>
      <c r="M15" s="11">
        <v>21.701194213667083</v>
      </c>
      <c r="N15" s="11">
        <v>21.72487204364835</v>
      </c>
      <c r="O15" s="11">
        <f t="shared" si="2"/>
        <v>91.515311782741406</v>
      </c>
      <c r="Q15" s="10" t="str">
        <f>name!E11</f>
        <v>Process, plant and machine operatives</v>
      </c>
      <c r="R15" s="11">
        <v>61.256024754564265</v>
      </c>
      <c r="S15" s="11">
        <v>10.653495484175629</v>
      </c>
      <c r="T15" s="11">
        <v>15.490236457703254</v>
      </c>
      <c r="U15" s="11">
        <f t="shared" si="3"/>
        <v>87.399756696443148</v>
      </c>
      <c r="V15" s="11"/>
      <c r="W15" s="11">
        <v>51.751655545873056</v>
      </c>
      <c r="X15" s="11">
        <v>13.974002019382834</v>
      </c>
      <c r="Y15" s="11">
        <v>14.889062909492651</v>
      </c>
      <c r="Z15" s="11">
        <f t="shared" si="4"/>
        <v>80.614720474748538</v>
      </c>
      <c r="AA15" s="11"/>
      <c r="AB15" s="11">
        <v>43.809101898498177</v>
      </c>
      <c r="AC15" s="11">
        <v>16.282883893056983</v>
      </c>
      <c r="AD15" s="11">
        <v>18.834145091711537</v>
      </c>
      <c r="AE15" s="11">
        <f t="shared" si="5"/>
        <v>78.926130883266694</v>
      </c>
      <c r="AG15" s="10" t="str">
        <f>name!E11</f>
        <v>Process, plant and machine operatives</v>
      </c>
      <c r="AH15" s="11">
        <v>5.231527355179491</v>
      </c>
      <c r="AI15" s="11">
        <v>3.2288467307857203</v>
      </c>
      <c r="AJ15" s="11">
        <v>2.3472034130403809</v>
      </c>
      <c r="AK15" s="11">
        <f t="shared" si="6"/>
        <v>10.807577499005593</v>
      </c>
      <c r="AL15" s="11"/>
      <c r="AM15" s="11">
        <v>4.0628295957364564</v>
      </c>
      <c r="AN15" s="11">
        <v>2.8075698959524997</v>
      </c>
      <c r="AO15" s="11">
        <v>2.4209766792659515</v>
      </c>
      <c r="AP15" s="11">
        <f t="shared" si="7"/>
        <v>9.2913761709549085</v>
      </c>
      <c r="AQ15" s="11"/>
      <c r="AR15" s="11">
        <v>4.2801436269278073</v>
      </c>
      <c r="AS15" s="11">
        <v>5.4183103206100842</v>
      </c>
      <c r="AT15" s="11">
        <v>2.890726951936804</v>
      </c>
      <c r="AU15" s="11">
        <f t="shared" si="8"/>
        <v>12.589180899474696</v>
      </c>
    </row>
    <row r="16" spans="1:47" x14ac:dyDescent="0.2">
      <c r="A16" t="str">
        <f>name!E12</f>
        <v>Elementary occupations</v>
      </c>
      <c r="B16" s="11">
        <v>87.202191964360196</v>
      </c>
      <c r="C16" s="11">
        <v>123.24875798541109</v>
      </c>
      <c r="D16" s="11">
        <v>12.500007506750507</v>
      </c>
      <c r="E16" s="11">
        <f t="shared" si="0"/>
        <v>222.95095745652179</v>
      </c>
      <c r="F16" s="11"/>
      <c r="G16" s="11">
        <v>72.215465094185916</v>
      </c>
      <c r="H16" s="11">
        <v>119.25222656062751</v>
      </c>
      <c r="I16" s="11">
        <v>10.66117028335711</v>
      </c>
      <c r="J16" s="11">
        <f t="shared" si="1"/>
        <v>202.12886193817053</v>
      </c>
      <c r="K16" s="11"/>
      <c r="L16" s="11">
        <v>76.054333131988543</v>
      </c>
      <c r="M16" s="11">
        <v>106.01279767398866</v>
      </c>
      <c r="N16" s="11">
        <v>14.756580308454115</v>
      </c>
      <c r="O16" s="11">
        <f t="shared" si="2"/>
        <v>196.82371111443132</v>
      </c>
      <c r="Q16" s="10" t="str">
        <f>name!E12</f>
        <v>Elementary occupations</v>
      </c>
      <c r="R16" s="11">
        <v>64.082221011301371</v>
      </c>
      <c r="S16" s="11">
        <v>44.449717180584138</v>
      </c>
      <c r="T16" s="11">
        <v>8.1021471508555685</v>
      </c>
      <c r="U16" s="11">
        <f t="shared" si="3"/>
        <v>116.63408534274107</v>
      </c>
      <c r="V16" s="11"/>
      <c r="W16" s="11">
        <v>52.218399211036555</v>
      </c>
      <c r="X16" s="11">
        <v>44.462071963087133</v>
      </c>
      <c r="Y16" s="11">
        <v>7.7863281323341509</v>
      </c>
      <c r="Z16" s="11">
        <f t="shared" si="4"/>
        <v>104.46679930645783</v>
      </c>
      <c r="AA16" s="11"/>
      <c r="AB16" s="11">
        <v>53.289243581780966</v>
      </c>
      <c r="AC16" s="11">
        <v>40.499492929620949</v>
      </c>
      <c r="AD16" s="11">
        <v>10.262835969779045</v>
      </c>
      <c r="AE16" s="11">
        <f t="shared" si="5"/>
        <v>104.05157248118095</v>
      </c>
      <c r="AG16" s="10" t="str">
        <f>name!E12</f>
        <v>Elementary occupations</v>
      </c>
      <c r="AH16" s="11">
        <v>23.11997095305875</v>
      </c>
      <c r="AI16" s="11">
        <v>78.799040804826959</v>
      </c>
      <c r="AJ16" s="11">
        <v>4.3978603558949363</v>
      </c>
      <c r="AK16" s="11">
        <f t="shared" si="6"/>
        <v>106.31687211378065</v>
      </c>
      <c r="AL16" s="11"/>
      <c r="AM16" s="11">
        <v>19.9970658831494</v>
      </c>
      <c r="AN16" s="11">
        <v>74.790154597540351</v>
      </c>
      <c r="AO16" s="11">
        <v>2.874842151022964</v>
      </c>
      <c r="AP16" s="11">
        <f t="shared" si="7"/>
        <v>97.662062631712715</v>
      </c>
      <c r="AQ16" s="11"/>
      <c r="AR16" s="11">
        <v>22.765089550207581</v>
      </c>
      <c r="AS16" s="11">
        <v>65.51330474436763</v>
      </c>
      <c r="AT16" s="11">
        <v>4.4937443386750786</v>
      </c>
      <c r="AU16" s="11">
        <f t="shared" si="8"/>
        <v>92.772138633250279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1071.9662113331208</v>
      </c>
      <c r="C18" s="34">
        <f t="shared" ref="C18:D18" si="9">SUM(C8:C16)</f>
        <v>535.69102201653209</v>
      </c>
      <c r="D18" s="34">
        <f t="shared" si="9"/>
        <v>281.34176665034704</v>
      </c>
      <c r="E18" s="34">
        <f t="shared" si="0"/>
        <v>1888.9989999999998</v>
      </c>
      <c r="F18" s="34"/>
      <c r="G18" s="34">
        <f>SUM(G8:G16)</f>
        <v>1099.4868139500204</v>
      </c>
      <c r="H18" s="34">
        <f t="shared" ref="H18:I18" si="10">SUM(H8:H16)</f>
        <v>581.70416665716982</v>
      </c>
      <c r="I18" s="34">
        <f t="shared" si="10"/>
        <v>272.36801939281105</v>
      </c>
      <c r="J18" s="34">
        <f t="shared" ref="J18" si="11">SUM(G18:I18)</f>
        <v>1953.5590000000013</v>
      </c>
      <c r="K18" s="34"/>
      <c r="L18" s="34">
        <f>SUM(L8:L16)</f>
        <v>1189.8136282463852</v>
      </c>
      <c r="M18" s="34">
        <f t="shared" ref="M18:N18" si="12">SUM(M8:M16)</f>
        <v>607.37929063503736</v>
      </c>
      <c r="N18" s="34">
        <f t="shared" si="12"/>
        <v>307.83608111857745</v>
      </c>
      <c r="O18" s="34">
        <f>SUM(L18:N18)</f>
        <v>2105.029</v>
      </c>
      <c r="Q18" s="231" t="str">
        <f>name!E3</f>
        <v>All occupations</v>
      </c>
      <c r="R18" s="34">
        <f>SUM(R8:R16)</f>
        <v>659.18920890738309</v>
      </c>
      <c r="S18" s="34">
        <f t="shared" ref="S18:T18" si="13">SUM(S8:S16)</f>
        <v>146.77334823293609</v>
      </c>
      <c r="T18" s="34">
        <f t="shared" si="13"/>
        <v>173.4258699505948</v>
      </c>
      <c r="U18" s="34">
        <f t="shared" ref="U18" si="14">SUM(R18:T18)</f>
        <v>979.38842709091398</v>
      </c>
      <c r="V18" s="34"/>
      <c r="W18" s="34">
        <f>SUM(W8:W16)</f>
        <v>659.00411934919566</v>
      </c>
      <c r="X18" s="34">
        <f t="shared" ref="X18:Y18" si="15">SUM(X8:X16)</f>
        <v>172.0168735126334</v>
      </c>
      <c r="Y18" s="34">
        <f t="shared" si="15"/>
        <v>162.51835175766359</v>
      </c>
      <c r="Z18" s="34">
        <f t="shared" ref="Z18" si="16">SUM(W18:Y18)</f>
        <v>993.53934461949268</v>
      </c>
      <c r="AA18" s="34"/>
      <c r="AB18" s="34">
        <f>SUM(AB8:AB16)</f>
        <v>695.20545443784442</v>
      </c>
      <c r="AC18" s="34">
        <f t="shared" ref="AC18:AD18" si="17">SUM(AC8:AC16)</f>
        <v>191.46136234129983</v>
      </c>
      <c r="AD18" s="34">
        <f t="shared" si="17"/>
        <v>186.33375864642932</v>
      </c>
      <c r="AE18" s="34">
        <f t="shared" ref="AE18" si="18">SUM(AB18:AD18)</f>
        <v>1073.0005754255735</v>
      </c>
      <c r="AG18" s="231" t="str">
        <f>name!E3</f>
        <v>All occupations</v>
      </c>
      <c r="AH18" s="34">
        <f>SUM(AH8:AH16)</f>
        <v>412.77700242573741</v>
      </c>
      <c r="AI18" s="34">
        <f t="shared" ref="AI18:AJ18" si="19">SUM(AI8:AI16)</f>
        <v>388.91767378359617</v>
      </c>
      <c r="AJ18" s="34">
        <f t="shared" si="19"/>
        <v>107.91589669975237</v>
      </c>
      <c r="AK18" s="34">
        <f t="shared" si="6"/>
        <v>909.61057290908593</v>
      </c>
      <c r="AL18" s="34"/>
      <c r="AM18" s="34">
        <f>SUM(AM8:AM16)</f>
        <v>440.48269460082429</v>
      </c>
      <c r="AN18" s="34">
        <f t="shared" ref="AN18:AO18" si="20">SUM(AN8:AN16)</f>
        <v>409.6872931445364</v>
      </c>
      <c r="AO18" s="34">
        <f t="shared" si="20"/>
        <v>109.84966763514744</v>
      </c>
      <c r="AP18" s="34">
        <f t="shared" si="7"/>
        <v>960.01965538050808</v>
      </c>
      <c r="AQ18" s="34"/>
      <c r="AR18" s="34">
        <f>SUM(AR8:AR16)</f>
        <v>494.60817380854058</v>
      </c>
      <c r="AS18" s="34">
        <f t="shared" ref="AS18:AT18" si="21">SUM(AS8:AS16)</f>
        <v>415.91792829373748</v>
      </c>
      <c r="AT18" s="34">
        <f t="shared" si="21"/>
        <v>121.50232247214814</v>
      </c>
      <c r="AU18" s="34">
        <f t="shared" si="8"/>
        <v>1032.0284245744263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13.981075034149059</v>
      </c>
      <c r="C26" s="18">
        <f t="shared" ref="C26:O26" si="22">C8/C$18*100</f>
        <v>3.9957001402512002</v>
      </c>
      <c r="D26" s="18">
        <f t="shared" si="22"/>
        <v>13.084441572377422</v>
      </c>
      <c r="E26" s="18">
        <f t="shared" si="22"/>
        <v>11.015834647942919</v>
      </c>
      <c r="F26" s="18"/>
      <c r="G26" s="18">
        <f t="shared" si="22"/>
        <v>15.081844936794766</v>
      </c>
      <c r="H26" s="18">
        <f t="shared" si="22"/>
        <v>5.8262693781648194</v>
      </c>
      <c r="I26" s="18">
        <f t="shared" si="22"/>
        <v>14.622718238022731</v>
      </c>
      <c r="J26" s="18">
        <f t="shared" si="22"/>
        <v>12.261833717855282</v>
      </c>
      <c r="K26" s="18"/>
      <c r="L26" s="18">
        <f t="shared" si="22"/>
        <v>14.050291810635507</v>
      </c>
      <c r="M26" s="18">
        <f t="shared" si="22"/>
        <v>6.7756465837433204</v>
      </c>
      <c r="N26" s="18">
        <f t="shared" si="22"/>
        <v>14.930568925051576</v>
      </c>
      <c r="O26" s="18">
        <f t="shared" si="22"/>
        <v>12.080015961546909</v>
      </c>
      <c r="Q26" t="str">
        <f>$A$8</f>
        <v>Managers, directors and senior officials</v>
      </c>
      <c r="R26" s="18">
        <f>R8/R$18*100</f>
        <v>15.778997790961604</v>
      </c>
      <c r="S26" s="18">
        <f t="shared" ref="S26:U26" si="23">S8/S$18*100</f>
        <v>5.0617034828055827</v>
      </c>
      <c r="T26" s="18">
        <f t="shared" si="23"/>
        <v>13.788455410571771</v>
      </c>
      <c r="U26" s="18">
        <f t="shared" si="23"/>
        <v>13.820403365564726</v>
      </c>
      <c r="V26" s="18"/>
      <c r="W26" s="18">
        <f t="shared" ref="W26:Z26" si="24">W8/W$18*100</f>
        <v>16.993165226109333</v>
      </c>
      <c r="X26" s="18">
        <f t="shared" si="24"/>
        <v>6.7369614122011807</v>
      </c>
      <c r="Y26" s="18">
        <f t="shared" si="24"/>
        <v>15.370440888764112</v>
      </c>
      <c r="Z26" s="18">
        <f t="shared" si="24"/>
        <v>14.952015462064615</v>
      </c>
      <c r="AA26" s="18"/>
      <c r="AB26" s="18">
        <f t="shared" ref="AB26:AE26" si="25">AB8/AB$18*100</f>
        <v>15.696811722046137</v>
      </c>
      <c r="AC26" s="18">
        <f t="shared" si="25"/>
        <v>6.3955354585330433</v>
      </c>
      <c r="AD26" s="18">
        <f t="shared" si="25"/>
        <v>15.715853915649808</v>
      </c>
      <c r="AE26" s="18">
        <f t="shared" si="25"/>
        <v>14.040440922139474</v>
      </c>
      <c r="AG26" t="str">
        <f>$A$8</f>
        <v>Managers, directors and senior officials</v>
      </c>
      <c r="AH26" s="18">
        <f>AH8/AH$18*100</f>
        <v>11.109860618677688</v>
      </c>
      <c r="AI26" s="18">
        <f t="shared" ref="AI26:AK26" si="26">AI8/AI$18*100</f>
        <v>3.5934019410151672</v>
      </c>
      <c r="AJ26" s="18">
        <f t="shared" si="26"/>
        <v>11.953058559494657</v>
      </c>
      <c r="AK26" s="18">
        <f t="shared" si="26"/>
        <v>7.9961224471102081</v>
      </c>
      <c r="AL26" s="18"/>
      <c r="AM26" s="18">
        <f t="shared" ref="AM26:AP26" si="27">AM8/AM$18*100</f>
        <v>12.222327504003355</v>
      </c>
      <c r="AN26" s="18">
        <f t="shared" si="27"/>
        <v>5.4438938467554845</v>
      </c>
      <c r="AO26" s="18">
        <f t="shared" si="27"/>
        <v>13.51649137920354</v>
      </c>
      <c r="AP26" s="18">
        <f t="shared" si="27"/>
        <v>9.4777225883912859</v>
      </c>
      <c r="AQ26" s="18"/>
      <c r="AR26" s="18">
        <f t="shared" ref="AR26:AU26" si="28">AR8/AR$18*100</f>
        <v>11.735996002624292</v>
      </c>
      <c r="AS26" s="18">
        <f t="shared" si="28"/>
        <v>6.9506248400844282</v>
      </c>
      <c r="AT26" s="18">
        <f t="shared" si="28"/>
        <v>13.726270102365795</v>
      </c>
      <c r="AU26" s="18">
        <f t="shared" si="28"/>
        <v>10.041760947726031</v>
      </c>
    </row>
    <row r="27" spans="1:47" x14ac:dyDescent="0.2">
      <c r="A27" t="str">
        <f>$A$9</f>
        <v>Professional occupations</v>
      </c>
      <c r="B27" s="18">
        <f t="shared" ref="B27:B34" si="29">B9/B$18*100</f>
        <v>23.329827597529889</v>
      </c>
      <c r="C27" s="18">
        <f t="shared" ref="C27:O27" si="30">C9/C$18*100</f>
        <v>12.654795322544473</v>
      </c>
      <c r="D27" s="18">
        <f t="shared" si="30"/>
        <v>18.266432591484502</v>
      </c>
      <c r="E27" s="18">
        <f t="shared" si="30"/>
        <v>19.548426206795561</v>
      </c>
      <c r="F27" s="18"/>
      <c r="G27" s="18">
        <f t="shared" si="30"/>
        <v>26.961005327431664</v>
      </c>
      <c r="H27" s="18">
        <f t="shared" si="30"/>
        <v>15.140346653273204</v>
      </c>
      <c r="I27" s="18">
        <f t="shared" si="30"/>
        <v>19.353889519450131</v>
      </c>
      <c r="J27" s="18">
        <f t="shared" si="30"/>
        <v>22.380615654377582</v>
      </c>
      <c r="K27" s="18"/>
      <c r="L27" s="18">
        <f t="shared" si="30"/>
        <v>30.523106821119544</v>
      </c>
      <c r="M27" s="18">
        <f t="shared" si="30"/>
        <v>16.940825519353737</v>
      </c>
      <c r="N27" s="18">
        <f t="shared" si="30"/>
        <v>17.479450797122379</v>
      </c>
      <c r="O27" s="18">
        <f t="shared" si="30"/>
        <v>24.696629211472331</v>
      </c>
      <c r="Q27" t="str">
        <f>$A$9</f>
        <v>Professional occupations</v>
      </c>
      <c r="R27" s="18">
        <f t="shared" ref="R27:U27" si="31">R9/R$18*100</f>
        <v>22.10769381414277</v>
      </c>
      <c r="S27" s="18">
        <f t="shared" si="31"/>
        <v>9.0731198151165309</v>
      </c>
      <c r="T27" s="18">
        <f t="shared" si="31"/>
        <v>16.960940774103666</v>
      </c>
      <c r="U27" s="18">
        <f t="shared" si="31"/>
        <v>19.242938509293474</v>
      </c>
      <c r="V27" s="18"/>
      <c r="W27" s="18">
        <f t="shared" ref="W27:Z27" si="32">W9/W$18*100</f>
        <v>25.671147960666385</v>
      </c>
      <c r="X27" s="18">
        <f t="shared" si="32"/>
        <v>12.283162777421751</v>
      </c>
      <c r="Y27" s="18">
        <f t="shared" si="32"/>
        <v>16.825833422461574</v>
      </c>
      <c r="Z27" s="18">
        <f t="shared" si="32"/>
        <v>21.90633953748825</v>
      </c>
      <c r="AA27" s="18"/>
      <c r="AB27" s="18">
        <f t="shared" ref="AB27:AE27" si="33">AB9/AB$18*100</f>
        <v>30.383315151729384</v>
      </c>
      <c r="AC27" s="18">
        <f t="shared" si="33"/>
        <v>15.311444431111005</v>
      </c>
      <c r="AD27" s="18">
        <f t="shared" si="33"/>
        <v>13.678250114696549</v>
      </c>
      <c r="AE27" s="18">
        <f t="shared" si="33"/>
        <v>24.793012037860283</v>
      </c>
      <c r="AG27" t="str">
        <f>$A$9</f>
        <v>Professional occupations</v>
      </c>
      <c r="AH27" s="18">
        <f t="shared" ref="AH27:AK27" si="34">AH9/AH$18*100</f>
        <v>25.28152887234808</v>
      </c>
      <c r="AI27" s="18">
        <f>AI9/AI$18*100</f>
        <v>14.006481146937242</v>
      </c>
      <c r="AJ27" s="18">
        <f t="shared" si="34"/>
        <v>20.364418718334466</v>
      </c>
      <c r="AK27" s="18">
        <f t="shared" si="34"/>
        <v>19.877348412037001</v>
      </c>
      <c r="AL27" s="18"/>
      <c r="AM27" s="18">
        <f t="shared" ref="AM27:AP27" si="35">AM9/AM$18*100</f>
        <v>28.890754960028548</v>
      </c>
      <c r="AN27" s="18">
        <f t="shared" si="35"/>
        <v>16.340002697282557</v>
      </c>
      <c r="AO27" s="18">
        <f t="shared" si="35"/>
        <v>23.094051131937675</v>
      </c>
      <c r="AP27" s="18">
        <f t="shared" si="35"/>
        <v>22.871451419772544</v>
      </c>
      <c r="AQ27" s="18"/>
      <c r="AR27" s="18">
        <f t="shared" ref="AR27:AU27" si="36">AR9/AR$18*100</f>
        <v>30.719593527549577</v>
      </c>
      <c r="AS27" s="18">
        <f t="shared" si="36"/>
        <v>17.690885811796292</v>
      </c>
      <c r="AT27" s="18">
        <f t="shared" si="36"/>
        <v>23.308903239795971</v>
      </c>
      <c r="AU27" s="18">
        <f t="shared" si="36"/>
        <v>24.596419928750244</v>
      </c>
    </row>
    <row r="28" spans="1:47" x14ac:dyDescent="0.2">
      <c r="A28" t="str">
        <f>$A$10</f>
        <v>Associate professional occupations</v>
      </c>
      <c r="B28" s="18">
        <f t="shared" si="29"/>
        <v>14.828858539284031</v>
      </c>
      <c r="C28" s="18">
        <f t="shared" ref="C28:O28" si="37">C10/C$18*100</f>
        <v>8.0489480803009599</v>
      </c>
      <c r="D28" s="18">
        <f t="shared" si="37"/>
        <v>15.876032288462188</v>
      </c>
      <c r="E28" s="18">
        <f t="shared" si="37"/>
        <v>13.062143231139578</v>
      </c>
      <c r="F28" s="18"/>
      <c r="G28" s="18">
        <f t="shared" si="37"/>
        <v>16.145731470386824</v>
      </c>
      <c r="H28" s="18">
        <f t="shared" si="37"/>
        <v>8.9734801225097893</v>
      </c>
      <c r="I28" s="18">
        <f t="shared" si="37"/>
        <v>15.643042685477035</v>
      </c>
      <c r="J28" s="18">
        <f t="shared" si="37"/>
        <v>13.939990644494474</v>
      </c>
      <c r="K28" s="18"/>
      <c r="L28" s="18">
        <f t="shared" si="37"/>
        <v>17.119382607658125</v>
      </c>
      <c r="M28" s="18">
        <f t="shared" si="37"/>
        <v>10.597211636934929</v>
      </c>
      <c r="N28" s="18">
        <f t="shared" si="37"/>
        <v>14.731738084680362</v>
      </c>
      <c r="O28" s="18">
        <f t="shared" si="37"/>
        <v>14.888327971044568</v>
      </c>
      <c r="Q28" t="str">
        <f>$A$10</f>
        <v>Associate professional occupations</v>
      </c>
      <c r="R28" s="18">
        <f t="shared" ref="R28:U28" si="38">R10/R$18*100</f>
        <v>15.045865072926146</v>
      </c>
      <c r="S28" s="18">
        <f t="shared" si="38"/>
        <v>7.7227811678938565</v>
      </c>
      <c r="T28" s="18">
        <f t="shared" si="38"/>
        <v>11.938315541445943</v>
      </c>
      <c r="U28" s="18">
        <f t="shared" si="38"/>
        <v>13.39813983909098</v>
      </c>
      <c r="V28" s="18"/>
      <c r="W28" s="18">
        <f t="shared" ref="W28:Z28" si="39">W10/W$18*100</f>
        <v>16.253606938001987</v>
      </c>
      <c r="X28" s="18">
        <f t="shared" si="39"/>
        <v>8.9377621089185411</v>
      </c>
      <c r="Y28" s="18">
        <f t="shared" si="39"/>
        <v>11.143179518195902</v>
      </c>
      <c r="Z28" s="18">
        <f t="shared" si="39"/>
        <v>14.15103595582654</v>
      </c>
      <c r="AA28" s="18"/>
      <c r="AB28" s="18">
        <f t="shared" ref="AB28:AE28" si="40">AB10/AB$18*100</f>
        <v>15.50581616816025</v>
      </c>
      <c r="AC28" s="18">
        <f t="shared" si="40"/>
        <v>8.6959989018916382</v>
      </c>
      <c r="AD28" s="18">
        <f t="shared" si="40"/>
        <v>10.481125537589616</v>
      </c>
      <c r="AE28" s="18">
        <f t="shared" si="40"/>
        <v>13.418131936083903</v>
      </c>
      <c r="AG28" t="str">
        <f>$A$10</f>
        <v>Associate professional occupations</v>
      </c>
      <c r="AH28" s="18">
        <f t="shared" ref="AH28:AK28" si="41">AH10/AH$18*100</f>
        <v>14.482307339971509</v>
      </c>
      <c r="AI28" s="18">
        <f t="shared" si="41"/>
        <v>8.172039965920499</v>
      </c>
      <c r="AJ28" s="18">
        <f t="shared" si="41"/>
        <v>22.204126418748775</v>
      </c>
      <c r="AK28" s="18">
        <f t="shared" si="41"/>
        <v>12.700371722353157</v>
      </c>
      <c r="AL28" s="18"/>
      <c r="AM28" s="18">
        <f t="shared" ref="AM28:AP28" si="42">AM10/AM$18*100</f>
        <v>15.98433948290014</v>
      </c>
      <c r="AN28" s="18">
        <f t="shared" si="42"/>
        <v>8.9884771730135817</v>
      </c>
      <c r="AO28" s="18">
        <f t="shared" si="42"/>
        <v>22.300416902670921</v>
      </c>
      <c r="AP28" s="18">
        <f t="shared" si="42"/>
        <v>13.721576553563422</v>
      </c>
      <c r="AQ28" s="18"/>
      <c r="AR28" s="18">
        <f t="shared" ref="AR28:AU28" si="43">AR10/AR$18*100</f>
        <v>19.387360067874969</v>
      </c>
      <c r="AS28" s="18">
        <f t="shared" si="43"/>
        <v>11.472405408565139</v>
      </c>
      <c r="AT28" s="18">
        <f t="shared" si="43"/>
        <v>21.250400414206201</v>
      </c>
      <c r="AU28" s="18">
        <f t="shared" si="43"/>
        <v>16.416891675238784</v>
      </c>
    </row>
    <row r="29" spans="1:47" x14ac:dyDescent="0.2">
      <c r="A29" t="str">
        <f>$A$11</f>
        <v>Administrative and secretarial occupations</v>
      </c>
      <c r="B29" s="18">
        <f t="shared" si="29"/>
        <v>10.401875593145689</v>
      </c>
      <c r="C29" s="18">
        <f t="shared" ref="C29:O29" si="44">C11/C$18*100</f>
        <v>15.503325880184523</v>
      </c>
      <c r="D29" s="18">
        <f t="shared" si="44"/>
        <v>4.1294876538630554</v>
      </c>
      <c r="E29" s="18">
        <f t="shared" si="44"/>
        <v>10.914377936490636</v>
      </c>
      <c r="F29" s="18"/>
      <c r="G29" s="18">
        <f t="shared" si="44"/>
        <v>9.8427607851572922</v>
      </c>
      <c r="H29" s="18">
        <f t="shared" si="44"/>
        <v>14.446381695014047</v>
      </c>
      <c r="I29" s="18">
        <f t="shared" si="44"/>
        <v>3.6951985797194005</v>
      </c>
      <c r="J29" s="18">
        <f t="shared" si="44"/>
        <v>10.356462251549923</v>
      </c>
      <c r="K29" s="18"/>
      <c r="L29" s="18">
        <f t="shared" si="44"/>
        <v>8.7045422494687816</v>
      </c>
      <c r="M29" s="18">
        <f t="shared" si="44"/>
        <v>12.194560301433393</v>
      </c>
      <c r="N29" s="18">
        <f t="shared" si="44"/>
        <v>3.4698422659370802</v>
      </c>
      <c r="O29" s="18">
        <f t="shared" si="44"/>
        <v>8.9460283097291668</v>
      </c>
      <c r="Q29" t="str">
        <f>$A$11</f>
        <v>Administrative and secretarial occupations</v>
      </c>
      <c r="R29" s="18">
        <f t="shared" ref="R29:U29" si="45">R11/R$18*100</f>
        <v>4.7457358898752098</v>
      </c>
      <c r="S29" s="18">
        <f t="shared" si="45"/>
        <v>5.3284580346576362</v>
      </c>
      <c r="T29" s="18">
        <f t="shared" si="45"/>
        <v>1.7272339745668526</v>
      </c>
      <c r="U29" s="18">
        <f t="shared" si="45"/>
        <v>4.2985606647895249</v>
      </c>
      <c r="V29" s="18"/>
      <c r="W29" s="18">
        <f t="shared" ref="W29:Z29" si="46">W11/W$18*100</f>
        <v>4.9878590177481987</v>
      </c>
      <c r="X29" s="18">
        <f t="shared" si="46"/>
        <v>5.6082479289815153</v>
      </c>
      <c r="Y29" s="18">
        <f t="shared" si="46"/>
        <v>1.4365150537308542</v>
      </c>
      <c r="Z29" s="18">
        <f t="shared" si="46"/>
        <v>4.5143586886147453</v>
      </c>
      <c r="AA29" s="18"/>
      <c r="AB29" s="18">
        <f t="shared" ref="AB29:AE29" si="47">AB11/AB$18*100</f>
        <v>5.6371087635335684</v>
      </c>
      <c r="AC29" s="18">
        <f t="shared" si="47"/>
        <v>4.4884791402791953</v>
      </c>
      <c r="AD29" s="18">
        <f t="shared" si="47"/>
        <v>1.7638973414186372</v>
      </c>
      <c r="AE29" s="18">
        <f t="shared" si="47"/>
        <v>4.7595433116834203</v>
      </c>
      <c r="AG29" t="str">
        <f>$A$11</f>
        <v>Administrative and secretarial occupations</v>
      </c>
      <c r="AH29" s="18">
        <f t="shared" ref="AH29:AK29" si="48">AH11/AH$18*100</f>
        <v>19.434516061383242</v>
      </c>
      <c r="AI29" s="18">
        <f t="shared" si="48"/>
        <v>19.343211599408956</v>
      </c>
      <c r="AJ29" s="18">
        <f t="shared" si="48"/>
        <v>7.9900211518432167</v>
      </c>
      <c r="AK29" s="18">
        <f t="shared" si="48"/>
        <v>18.037706385642092</v>
      </c>
      <c r="AL29" s="18"/>
      <c r="AM29" s="18">
        <f t="shared" ref="AM29:AP29" si="49">AM11/AM$18*100</f>
        <v>17.106156834479176</v>
      </c>
      <c r="AN29" s="18">
        <f t="shared" si="49"/>
        <v>18.157280625879814</v>
      </c>
      <c r="AO29" s="18">
        <f t="shared" si="49"/>
        <v>7.0368338498874516</v>
      </c>
      <c r="AP29" s="18">
        <f t="shared" si="49"/>
        <v>16.402546529706953</v>
      </c>
      <c r="AQ29" s="18"/>
      <c r="AR29" s="18">
        <f t="shared" ref="AR29:AU29" si="50">AR11/AR$18*100</f>
        <v>13.016028802808535</v>
      </c>
      <c r="AS29" s="18">
        <f t="shared" si="50"/>
        <v>15.741935148870153</v>
      </c>
      <c r="AT29" s="18">
        <f t="shared" si="50"/>
        <v>6.0860484697500716</v>
      </c>
      <c r="AU29" s="18">
        <f t="shared" si="50"/>
        <v>13.298719286982061</v>
      </c>
    </row>
    <row r="30" spans="1:47" x14ac:dyDescent="0.2">
      <c r="A30" t="str">
        <f>$A$12</f>
        <v>Skilled trades occupations</v>
      </c>
      <c r="B30" s="18">
        <f t="shared" si="29"/>
        <v>9.9642814365960959</v>
      </c>
      <c r="C30" s="18">
        <f t="shared" ref="C30:O30" si="51">C12/C$18*100</f>
        <v>3.3712076809885612</v>
      </c>
      <c r="D30" s="18">
        <f t="shared" si="51"/>
        <v>25.469558349944784</v>
      </c>
      <c r="E30" s="18">
        <f t="shared" si="51"/>
        <v>10.403896058325692</v>
      </c>
      <c r="F30" s="18"/>
      <c r="G30" s="18">
        <f t="shared" si="51"/>
        <v>8.1808156083221952</v>
      </c>
      <c r="H30" s="18">
        <f t="shared" si="51"/>
        <v>2.8480892369534501</v>
      </c>
      <c r="I30" s="18">
        <f t="shared" si="51"/>
        <v>24.792696038114926</v>
      </c>
      <c r="J30" s="18">
        <f t="shared" si="51"/>
        <v>8.9089614289424439</v>
      </c>
      <c r="K30" s="18"/>
      <c r="L30" s="18">
        <f t="shared" si="51"/>
        <v>6.7812176648388718</v>
      </c>
      <c r="M30" s="18">
        <f t="shared" si="51"/>
        <v>3.6457205927093028</v>
      </c>
      <c r="N30" s="18">
        <f t="shared" si="51"/>
        <v>26.360039020577524</v>
      </c>
      <c r="O30" s="18">
        <f t="shared" si="51"/>
        <v>8.7396855299433458</v>
      </c>
      <c r="Q30" t="str">
        <f>$A$12</f>
        <v>Skilled trades occupations</v>
      </c>
      <c r="R30" s="18">
        <f t="shared" ref="R30:U30" si="52">R12/R$18*100</f>
        <v>14.788264596627771</v>
      </c>
      <c r="S30" s="18">
        <f t="shared" si="52"/>
        <v>7.4995793437707192</v>
      </c>
      <c r="T30" s="18">
        <f t="shared" si="52"/>
        <v>36.880888125813556</v>
      </c>
      <c r="U30" s="18">
        <f t="shared" si="52"/>
        <v>17.608032157558746</v>
      </c>
      <c r="V30" s="18"/>
      <c r="W30" s="18">
        <f t="shared" ref="W30:Z30" si="53">W12/W$18*100</f>
        <v>12.266168199624309</v>
      </c>
      <c r="X30" s="18">
        <f t="shared" si="53"/>
        <v>5.682960262696775</v>
      </c>
      <c r="Y30" s="18">
        <f t="shared" si="53"/>
        <v>37.112614974606281</v>
      </c>
      <c r="Z30" s="18">
        <f t="shared" si="53"/>
        <v>15.190642953086176</v>
      </c>
      <c r="AA30" s="18"/>
      <c r="AB30" s="18">
        <f t="shared" ref="AB30:AE30" si="54">AB12/AB$18*100</f>
        <v>9.9269037590371791</v>
      </c>
      <c r="AC30" s="18">
        <f t="shared" si="54"/>
        <v>6.9521856722960313</v>
      </c>
      <c r="AD30" s="18">
        <f t="shared" si="54"/>
        <v>38.556752775696914</v>
      </c>
      <c r="AE30" s="18">
        <f t="shared" si="54"/>
        <v>14.367874163358971</v>
      </c>
      <c r="AG30" t="str">
        <f>$A$12</f>
        <v>Skilled trades occupations</v>
      </c>
      <c r="AH30" s="18">
        <f t="shared" ref="AH30:AK30" si="55">AH12/AH$18*100</f>
        <v>2.2605633894262769</v>
      </c>
      <c r="AI30" s="18">
        <f t="shared" si="55"/>
        <v>1.8132046059375968</v>
      </c>
      <c r="AJ30" s="18">
        <f t="shared" si="55"/>
        <v>7.1310201531184561</v>
      </c>
      <c r="AK30" s="18">
        <f t="shared" si="55"/>
        <v>2.6471177919829869</v>
      </c>
      <c r="AL30" s="18"/>
      <c r="AM30" s="18">
        <f t="shared" ref="AM30:AP30" si="56">AM12/AM$18*100</f>
        <v>2.068738517298689</v>
      </c>
      <c r="AN30" s="18">
        <f t="shared" si="56"/>
        <v>1.6578017693656306</v>
      </c>
      <c r="AO30" s="18">
        <f t="shared" si="56"/>
        <v>6.5658505459945786</v>
      </c>
      <c r="AP30" s="18">
        <f t="shared" si="56"/>
        <v>2.4079510489701166</v>
      </c>
      <c r="AQ30" s="18"/>
      <c r="AR30" s="18">
        <f t="shared" ref="AR30:AU30" si="57">AR12/AR$18*100</f>
        <v>2.3597417442195976</v>
      </c>
      <c r="AS30" s="18">
        <f t="shared" si="57"/>
        <v>2.1236407168340876</v>
      </c>
      <c r="AT30" s="18">
        <f t="shared" si="57"/>
        <v>7.6553799582212232</v>
      </c>
      <c r="AU30" s="18">
        <f t="shared" si="57"/>
        <v>2.8880544135339998</v>
      </c>
    </row>
    <row r="31" spans="1:47" x14ac:dyDescent="0.2">
      <c r="A31" t="str">
        <f>$A$13</f>
        <v>Caring, leisure and other service occupations</v>
      </c>
      <c r="B31" s="18">
        <f t="shared" si="29"/>
        <v>8.22966504333586</v>
      </c>
      <c r="C31" s="18">
        <f t="shared" ref="C31:O31" si="58">C13/C$18*100</f>
        <v>14.26905409151864</v>
      </c>
      <c r="D31" s="18">
        <f t="shared" si="58"/>
        <v>8.6391430325869365</v>
      </c>
      <c r="E31" s="18">
        <f t="shared" si="58"/>
        <v>10.003329165168013</v>
      </c>
      <c r="F31" s="18"/>
      <c r="G31" s="18">
        <f t="shared" si="58"/>
        <v>7.7121387300726223</v>
      </c>
      <c r="H31" s="18">
        <f t="shared" si="58"/>
        <v>13.664523298925326</v>
      </c>
      <c r="I31" s="18">
        <f t="shared" si="58"/>
        <v>9.0738011270990704</v>
      </c>
      <c r="J31" s="18">
        <f t="shared" si="58"/>
        <v>9.6744035991690858</v>
      </c>
      <c r="K31" s="18"/>
      <c r="L31" s="18">
        <f t="shared" si="58"/>
        <v>8.2200678066545461</v>
      </c>
      <c r="M31" s="18">
        <f t="shared" si="58"/>
        <v>13.143029348492302</v>
      </c>
      <c r="N31" s="18">
        <f t="shared" si="58"/>
        <v>9.2115183929541899</v>
      </c>
      <c r="O31" s="18">
        <f t="shared" si="58"/>
        <v>9.7855137706836341</v>
      </c>
      <c r="Q31" t="str">
        <f>$A$13</f>
        <v>Caring, leisure and other service occupations</v>
      </c>
      <c r="R31" s="18">
        <f t="shared" ref="R31:U31" si="59">R13/R$18*100</f>
        <v>4.2136021508141335</v>
      </c>
      <c r="S31" s="18">
        <f t="shared" si="59"/>
        <v>7.7965173308103095</v>
      </c>
      <c r="T31" s="18">
        <f t="shared" si="59"/>
        <v>1.7201022411402649</v>
      </c>
      <c r="U31" s="18">
        <f t="shared" si="59"/>
        <v>4.3090076750791839</v>
      </c>
      <c r="V31" s="18"/>
      <c r="W31" s="18">
        <f t="shared" ref="W31:Z31" si="60">W13/W$18*100</f>
        <v>4.0169342080753472</v>
      </c>
      <c r="X31" s="18">
        <f t="shared" si="60"/>
        <v>7.8190412977059394</v>
      </c>
      <c r="Y31" s="18">
        <f t="shared" si="60"/>
        <v>1.6809837110833565</v>
      </c>
      <c r="Z31" s="18">
        <f t="shared" si="60"/>
        <v>4.2931102359758082</v>
      </c>
      <c r="AA31" s="18"/>
      <c r="AB31" s="18">
        <f t="shared" ref="AB31:AE31" si="61">AB13/AB$18*100</f>
        <v>4.6714457576165502</v>
      </c>
      <c r="AC31" s="18">
        <f t="shared" si="61"/>
        <v>9.6087685105353255</v>
      </c>
      <c r="AD31" s="18">
        <f t="shared" si="61"/>
        <v>2.1118236587427117</v>
      </c>
      <c r="AE31" s="18">
        <f t="shared" si="61"/>
        <v>5.1079436914682068</v>
      </c>
      <c r="AG31" t="str">
        <f>$A$13</f>
        <v>Caring, leisure and other service occupations</v>
      </c>
      <c r="AH31" s="18">
        <f t="shared" ref="AH31:AK31" si="62">AH13/AH$18*100</f>
        <v>14.643165082064336</v>
      </c>
      <c r="AI31" s="18">
        <f t="shared" si="62"/>
        <v>16.711719868797061</v>
      </c>
      <c r="AJ31" s="18">
        <f t="shared" si="62"/>
        <v>19.758363695867061</v>
      </c>
      <c r="AK31" s="18">
        <f t="shared" si="62"/>
        <v>16.134472242905183</v>
      </c>
      <c r="AL31" s="18"/>
      <c r="AM31" s="18">
        <f t="shared" ref="AM31:AP31" si="63">AM13/AM$18*100</f>
        <v>13.240517101533458</v>
      </c>
      <c r="AN31" s="18">
        <f t="shared" si="63"/>
        <v>16.118886797256685</v>
      </c>
      <c r="AO31" s="18">
        <f t="shared" si="63"/>
        <v>20.011189716081947</v>
      </c>
      <c r="AP31" s="18">
        <f t="shared" si="63"/>
        <v>15.243588200033493</v>
      </c>
      <c r="AQ31" s="18"/>
      <c r="AR31" s="18">
        <f t="shared" ref="AR31:AU31" si="64">AR13/AR$18*100</f>
        <v>13.207897638161914</v>
      </c>
      <c r="AS31" s="18">
        <f t="shared" si="64"/>
        <v>14.76997146584881</v>
      </c>
      <c r="AT31" s="18">
        <f t="shared" si="64"/>
        <v>20.099481504697479</v>
      </c>
      <c r="AU31" s="18">
        <f t="shared" si="64"/>
        <v>14.648786202992154</v>
      </c>
    </row>
    <row r="32" spans="1:47" x14ac:dyDescent="0.2">
      <c r="A32" t="str">
        <f>$A$14</f>
        <v>Sales and customer service occupations</v>
      </c>
      <c r="B32" s="18">
        <f t="shared" si="29"/>
        <v>4.9272350006713905</v>
      </c>
      <c r="C32" s="18">
        <f t="shared" ref="C32:O32" si="65">C14/C$18*100</f>
        <v>16.558051785934573</v>
      </c>
      <c r="D32" s="18">
        <f t="shared" si="65"/>
        <v>3.7517748897210184</v>
      </c>
      <c r="E32" s="18">
        <f t="shared" si="65"/>
        <v>8.0504860486300611</v>
      </c>
      <c r="F32" s="18"/>
      <c r="G32" s="18">
        <f t="shared" si="65"/>
        <v>4.4311842070568188</v>
      </c>
      <c r="H32" s="18">
        <f t="shared" si="65"/>
        <v>15.715517817521599</v>
      </c>
      <c r="I32" s="18">
        <f t="shared" si="65"/>
        <v>2.5490157193362846</v>
      </c>
      <c r="J32" s="18">
        <f t="shared" si="65"/>
        <v>7.528864582204382</v>
      </c>
      <c r="K32" s="18"/>
      <c r="L32" s="18">
        <f t="shared" si="65"/>
        <v>4.1675234396724719</v>
      </c>
      <c r="M32" s="18">
        <f t="shared" si="65"/>
        <v>15.67594864859625</v>
      </c>
      <c r="N32" s="18">
        <f t="shared" si="65"/>
        <v>1.9659080099824013</v>
      </c>
      <c r="O32" s="18">
        <f t="shared" si="65"/>
        <v>7.1661721393894453</v>
      </c>
      <c r="Q32" t="str">
        <f>$A$14</f>
        <v>Sales and customer service occupations</v>
      </c>
      <c r="R32" s="18">
        <f t="shared" ref="R32:U32" si="66">R14/R$18*100</f>
        <v>4.3058392307123254</v>
      </c>
      <c r="S32" s="18">
        <f t="shared" si="66"/>
        <v>19.974776414294716</v>
      </c>
      <c r="T32" s="18">
        <f t="shared" si="66"/>
        <v>3.3803359445555694</v>
      </c>
      <c r="U32" s="18">
        <f t="shared" si="66"/>
        <v>6.4901372088867051</v>
      </c>
      <c r="V32" s="18"/>
      <c r="W32" s="18">
        <f t="shared" ref="W32:Z32" si="67">W14/W$18*100</f>
        <v>4.0342740106856692</v>
      </c>
      <c r="X32" s="18">
        <f t="shared" si="67"/>
        <v>18.960735223860084</v>
      </c>
      <c r="Y32" s="18">
        <f t="shared" si="67"/>
        <v>2.4779213475857613</v>
      </c>
      <c r="Z32" s="18">
        <f t="shared" si="67"/>
        <v>6.3639928421262901</v>
      </c>
      <c r="AA32" s="18"/>
      <c r="AB32" s="18">
        <f>AB14/AB$18*100</f>
        <v>4.2117425693047439</v>
      </c>
      <c r="AC32" s="18">
        <f t="shared" ref="AC32:AE32" si="68">AC14/AC$18*100</f>
        <v>18.890232412526085</v>
      </c>
      <c r="AD32" s="18">
        <f t="shared" si="68"/>
        <v>2.0767789567520221</v>
      </c>
      <c r="AE32" s="18">
        <f t="shared" si="68"/>
        <v>6.4601550336120628</v>
      </c>
      <c r="AG32" t="str">
        <f>$A$14</f>
        <v>Sales and customer service occupations</v>
      </c>
      <c r="AH32" s="18">
        <f t="shared" ref="AH32:AK32" si="69">AH14/AH$18*100</f>
        <v>5.9195804647126034</v>
      </c>
      <c r="AI32" s="18">
        <f t="shared" si="69"/>
        <v>15.268616649660997</v>
      </c>
      <c r="AJ32" s="18">
        <f t="shared" si="69"/>
        <v>4.3486945666994021</v>
      </c>
      <c r="AK32" s="18">
        <f t="shared" si="69"/>
        <v>9.7305320390608649</v>
      </c>
      <c r="AL32" s="18"/>
      <c r="AM32" s="18">
        <f t="shared" ref="AM32:AP32" si="70">AM14/AM$18*100</f>
        <v>5.0249997136054319</v>
      </c>
      <c r="AN32" s="18">
        <f t="shared" si="70"/>
        <v>14.352936743008801</v>
      </c>
      <c r="AO32" s="18">
        <f t="shared" si="70"/>
        <v>2.6541971037216903</v>
      </c>
      <c r="AP32" s="18">
        <f t="shared" si="70"/>
        <v>8.7344085507226534</v>
      </c>
      <c r="AQ32" s="18"/>
      <c r="AR32" s="18">
        <f t="shared" ref="AR32:AU32" si="71">AR14/AR$18*100</f>
        <v>4.1053704431416245</v>
      </c>
      <c r="AS32" s="18">
        <f t="shared" si="71"/>
        <v>14.19630301052965</v>
      </c>
      <c r="AT32" s="18">
        <f t="shared" si="71"/>
        <v>1.7958783363437951</v>
      </c>
      <c r="AU32" s="18">
        <f t="shared" si="71"/>
        <v>7.9002185500508793</v>
      </c>
    </row>
    <row r="33" spans="1:47" x14ac:dyDescent="0.2">
      <c r="A33" t="str">
        <f>$A$15</f>
        <v>Process, plant and machine operatives</v>
      </c>
      <c r="B33" s="18">
        <f t="shared" si="29"/>
        <v>6.2023925201017649</v>
      </c>
      <c r="C33" s="18">
        <f t="shared" ref="C33:O33" si="72">C15/C$18*100</f>
        <v>2.5914830834206004</v>
      </c>
      <c r="D33" s="18">
        <f t="shared" si="72"/>
        <v>6.3401321755799236</v>
      </c>
      <c r="E33" s="18">
        <f t="shared" si="72"/>
        <v>5.1989087445492963</v>
      </c>
      <c r="F33" s="18"/>
      <c r="G33" s="18">
        <f t="shared" si="72"/>
        <v>5.0764124165427855</v>
      </c>
      <c r="H33" s="18">
        <f t="shared" si="72"/>
        <v>2.8848980078263082</v>
      </c>
      <c r="I33" s="18">
        <f t="shared" si="72"/>
        <v>6.3553862260877096</v>
      </c>
      <c r="J33" s="18">
        <f t="shared" si="72"/>
        <v>4.6021695093776733</v>
      </c>
      <c r="K33" s="18"/>
      <c r="L33" s="18">
        <f t="shared" si="72"/>
        <v>4.0417460670964616</v>
      </c>
      <c r="M33" s="18">
        <f t="shared" si="72"/>
        <v>3.572922973876453</v>
      </c>
      <c r="N33" s="18">
        <f t="shared" si="72"/>
        <v>7.0572858011663691</v>
      </c>
      <c r="O33" s="18">
        <f t="shared" si="72"/>
        <v>4.3474608560139263</v>
      </c>
      <c r="Q33" t="str">
        <f>$A$15</f>
        <v>Process, plant and machine operatives</v>
      </c>
      <c r="R33" s="18">
        <f t="shared" ref="R33:U33" si="73">R15/R$18*100</f>
        <v>9.2926316036175898</v>
      </c>
      <c r="S33" s="18">
        <f t="shared" si="73"/>
        <v>7.2584672983463179</v>
      </c>
      <c r="T33" s="18">
        <f t="shared" si="73"/>
        <v>8.9319064463197329</v>
      </c>
      <c r="U33" s="18">
        <f t="shared" si="73"/>
        <v>8.9239115226271775</v>
      </c>
      <c r="V33" s="18"/>
      <c r="W33" s="18">
        <f t="shared" ref="W33:Z33" si="74">W15/W$18*100</f>
        <v>7.8530094162356345</v>
      </c>
      <c r="X33" s="18">
        <f t="shared" si="74"/>
        <v>8.1236228365448948</v>
      </c>
      <c r="Y33" s="18">
        <f t="shared" si="74"/>
        <v>9.1614656120154461</v>
      </c>
      <c r="Z33" s="18">
        <f t="shared" si="74"/>
        <v>8.1138931146830924</v>
      </c>
      <c r="AA33" s="18"/>
      <c r="AB33" s="18">
        <f t="shared" ref="AB33:AE33" si="75">AB15/AB$18*100</f>
        <v>6.3016050318424224</v>
      </c>
      <c r="AC33" s="18">
        <f t="shared" si="75"/>
        <v>8.5045273333170197</v>
      </c>
      <c r="AD33" s="18">
        <f t="shared" si="75"/>
        <v>10.107747103115956</v>
      </c>
      <c r="AE33" s="18">
        <f t="shared" si="75"/>
        <v>7.3556466502325044</v>
      </c>
      <c r="AG33" t="str">
        <f>$A$15</f>
        <v>Process, plant and machine operatives</v>
      </c>
      <c r="AH33" s="18">
        <f t="shared" ref="AH33:AK33" si="76">AH15/AH$18*100</f>
        <v>1.2673979714072596</v>
      </c>
      <c r="AI33" s="18">
        <f t="shared" si="76"/>
        <v>0.83021342264387143</v>
      </c>
      <c r="AJ33" s="18">
        <f t="shared" si="76"/>
        <v>2.1750302641425088</v>
      </c>
      <c r="AK33" s="18">
        <f t="shared" si="76"/>
        <v>1.1881543399876238</v>
      </c>
      <c r="AL33" s="18"/>
      <c r="AM33" s="18">
        <f t="shared" ref="AM33:AP33" si="77">AM15/AM$18*100</f>
        <v>0.92235850478037218</v>
      </c>
      <c r="AN33" s="18">
        <f t="shared" si="77"/>
        <v>0.68529582023477553</v>
      </c>
      <c r="AO33" s="18">
        <f t="shared" si="77"/>
        <v>2.2038998673231647</v>
      </c>
      <c r="AP33" s="18">
        <f t="shared" si="77"/>
        <v>0.96783186874150295</v>
      </c>
      <c r="AQ33" s="18"/>
      <c r="AR33" s="18">
        <f t="shared" ref="AR33:AU33" si="78">AR15/AR$18*100</f>
        <v>0.86536047190045462</v>
      </c>
      <c r="AS33" s="18">
        <f t="shared" si="78"/>
        <v>1.302735456208433</v>
      </c>
      <c r="AT33" s="18">
        <f t="shared" si="78"/>
        <v>2.379153659881228</v>
      </c>
      <c r="AU33" s="18">
        <f t="shared" si="78"/>
        <v>1.2198482715886483</v>
      </c>
    </row>
    <row r="34" spans="1:47" x14ac:dyDescent="0.2">
      <c r="A34" t="str">
        <f>$A$16</f>
        <v>Elementary occupations</v>
      </c>
      <c r="B34" s="18">
        <f t="shared" si="29"/>
        <v>8.1347892351862132</v>
      </c>
      <c r="C34" s="18">
        <f t="shared" ref="C34:O34" si="79">C16/C$18*100</f>
        <v>23.007433934856479</v>
      </c>
      <c r="D34" s="18">
        <f t="shared" si="79"/>
        <v>4.4429974459802049</v>
      </c>
      <c r="E34" s="18">
        <f t="shared" si="79"/>
        <v>11.802597960958254</v>
      </c>
      <c r="F34" s="18"/>
      <c r="G34" s="18">
        <f t="shared" si="79"/>
        <v>6.5681065182350267</v>
      </c>
      <c r="H34" s="18">
        <f t="shared" si="79"/>
        <v>20.500493789811443</v>
      </c>
      <c r="I34" s="18">
        <f t="shared" si="79"/>
        <v>3.9142518666927248</v>
      </c>
      <c r="J34" s="18">
        <f t="shared" si="79"/>
        <v>10.346698612029142</v>
      </c>
      <c r="K34" s="18"/>
      <c r="L34" s="18">
        <f t="shared" si="79"/>
        <v>6.3921215328556737</v>
      </c>
      <c r="M34" s="18">
        <f t="shared" si="79"/>
        <v>17.454134394860315</v>
      </c>
      <c r="N34" s="18">
        <f t="shared" si="79"/>
        <v>4.7936487025281247</v>
      </c>
      <c r="O34" s="18">
        <f t="shared" si="79"/>
        <v>9.3501662501766649</v>
      </c>
      <c r="Q34" t="str">
        <f>$A$16</f>
        <v>Elementary occupations</v>
      </c>
      <c r="R34" s="18">
        <f t="shared" ref="R34:U34" si="80">R16/R$18*100</f>
        <v>9.7213698503224428</v>
      </c>
      <c r="S34" s="18">
        <f t="shared" si="80"/>
        <v>30.284597112304329</v>
      </c>
      <c r="T34" s="18">
        <f t="shared" si="80"/>
        <v>4.6718215414826467</v>
      </c>
      <c r="U34" s="18">
        <f t="shared" si="80"/>
        <v>11.908869057109477</v>
      </c>
      <c r="V34" s="18"/>
      <c r="W34" s="18">
        <f t="shared" ref="W34:Z34" si="81">W16/W$18*100</f>
        <v>7.9238350228531527</v>
      </c>
      <c r="X34" s="18">
        <f t="shared" si="81"/>
        <v>25.847506151669307</v>
      </c>
      <c r="Y34" s="18">
        <f t="shared" si="81"/>
        <v>4.7910454715567123</v>
      </c>
      <c r="Z34" s="18">
        <f t="shared" si="81"/>
        <v>10.514611210134481</v>
      </c>
      <c r="AA34" s="18"/>
      <c r="AB34" s="18">
        <f t="shared" ref="AB34:AE34" si="82">AB16/AB$18*100</f>
        <v>7.6652510767297706</v>
      </c>
      <c r="AC34" s="18">
        <f t="shared" si="82"/>
        <v>21.152828139510664</v>
      </c>
      <c r="AD34" s="18">
        <f t="shared" si="82"/>
        <v>5.5077705963377834</v>
      </c>
      <c r="AE34" s="18">
        <f t="shared" si="82"/>
        <v>9.6972522535611887</v>
      </c>
      <c r="AG34" t="str">
        <f>$A$16</f>
        <v>Elementary occupations</v>
      </c>
      <c r="AH34" s="18">
        <f t="shared" ref="AH34:AK34" si="83">AH16/AH$18*100</f>
        <v>5.601080200009025</v>
      </c>
      <c r="AI34" s="18">
        <f t="shared" si="83"/>
        <v>20.26111079967859</v>
      </c>
      <c r="AJ34" s="18">
        <f t="shared" si="83"/>
        <v>4.0752664717514486</v>
      </c>
      <c r="AK34" s="18">
        <f t="shared" si="83"/>
        <v>11.688174618920886</v>
      </c>
      <c r="AL34" s="18"/>
      <c r="AM34" s="18">
        <f t="shared" ref="AM34:AP34" si="84">AM16/AM$18*100</f>
        <v>4.5398073813708413</v>
      </c>
      <c r="AN34" s="18">
        <f t="shared" si="84"/>
        <v>18.255424527202656</v>
      </c>
      <c r="AO34" s="18">
        <f t="shared" si="84"/>
        <v>2.6170695031790254</v>
      </c>
      <c r="AP34" s="18">
        <f t="shared" si="84"/>
        <v>10.172923240098029</v>
      </c>
      <c r="AQ34" s="18"/>
      <c r="AR34" s="18">
        <f t="shared" ref="AR34:AU34" si="85">AR16/AR$18*100</f>
        <v>4.6026513017190434</v>
      </c>
      <c r="AS34" s="18">
        <f t="shared" si="85"/>
        <v>15.751498141262999</v>
      </c>
      <c r="AT34" s="18">
        <f t="shared" si="85"/>
        <v>3.6984843147382436</v>
      </c>
      <c r="AU34" s="18">
        <f t="shared" si="85"/>
        <v>8.9893007231371929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15.95049603323875</v>
      </c>
      <c r="C44" s="27">
        <f t="shared" ref="C44:E44" si="93">H8-C8</f>
        <v>12.487044815427872</v>
      </c>
      <c r="D44" s="27">
        <f t="shared" si="93"/>
        <v>3.0156089702347799</v>
      </c>
      <c r="E44" s="27">
        <f t="shared" si="93"/>
        <v>31.45314981890138</v>
      </c>
      <c r="F44" s="27"/>
      <c r="G44" s="27">
        <f>L8-G8</f>
        <v>1.3493903908798188</v>
      </c>
      <c r="H44" s="27">
        <f t="shared" ref="H44:J44" si="94">M8-H8</f>
        <v>7.2622224228217931</v>
      </c>
      <c r="I44" s="27">
        <f t="shared" si="94"/>
        <v>6.1340702212930225</v>
      </c>
      <c r="J44" s="27">
        <f t="shared" si="94"/>
        <v>14.745683034994642</v>
      </c>
      <c r="K44" s="27"/>
      <c r="L44" s="27">
        <f>L8-B8</f>
        <v>17.299886424118569</v>
      </c>
      <c r="M44" s="27">
        <f t="shared" ref="M44:O44" si="95">M8-C8</f>
        <v>19.749267238249665</v>
      </c>
      <c r="N44" s="27">
        <f t="shared" si="95"/>
        <v>9.1496791915278024</v>
      </c>
      <c r="O44" s="27">
        <f t="shared" si="95"/>
        <v>46.198832853896022</v>
      </c>
      <c r="Q44" t="str">
        <f>$A$8</f>
        <v>Managers, directors and senior officials</v>
      </c>
      <c r="R44" s="27">
        <f>W8-R8</f>
        <v>7.9722081361223189</v>
      </c>
      <c r="S44" s="27">
        <f t="shared" ref="S44:S52" si="96">X8-S8</f>
        <v>4.1594787116841339</v>
      </c>
      <c r="T44" s="27">
        <f t="shared" ref="T44:T52" si="97">Y8-T8</f>
        <v>1.0670384417714622</v>
      </c>
      <c r="U44" s="27">
        <f t="shared" ref="U44:U52" si="98">Z8-U8</f>
        <v>13.198725289577908</v>
      </c>
      <c r="V44" s="27"/>
      <c r="W44" s="27">
        <f>AB8-W8</f>
        <v>-2.8605675833719033</v>
      </c>
      <c r="X44" s="27">
        <f t="shared" ref="X44:X52" si="99">AC8-X8</f>
        <v>0.65626892690723615</v>
      </c>
      <c r="Y44" s="27">
        <f t="shared" ref="Y44:Y52" si="100">AD8-Y8</f>
        <v>4.3041541141069111</v>
      </c>
      <c r="Z44" s="27">
        <f t="shared" ref="Z44:Z52" si="101">AE8-Z8</f>
        <v>2.0998554576422634</v>
      </c>
      <c r="AA44" s="27"/>
      <c r="AB44" s="27">
        <f>AB8-R8</f>
        <v>5.1116405527504156</v>
      </c>
      <c r="AC44" s="27">
        <f t="shared" ref="AC44:AC52" si="102">AC8-S8</f>
        <v>4.81574763859137</v>
      </c>
      <c r="AD44" s="27">
        <f t="shared" ref="AD44:AD52" si="103">AD8-T8</f>
        <v>5.3711925558783733</v>
      </c>
      <c r="AE44" s="27">
        <f t="shared" ref="AE44:AE52" si="104">AE8-U8</f>
        <v>15.298580747220171</v>
      </c>
      <c r="AG44" t="str">
        <f>$A$8</f>
        <v>Managers, directors and senior officials</v>
      </c>
      <c r="AH44" s="27">
        <f>AM8-AH8</f>
        <v>7.9782878971163953</v>
      </c>
      <c r="AI44" s="27">
        <f t="shared" ref="AI44:AI52" si="105">AN8-AI8</f>
        <v>8.3275661037437381</v>
      </c>
      <c r="AJ44" s="27">
        <f t="shared" ref="AJ44:AJ52" si="106">AO8-AJ8</f>
        <v>1.9485705284632822</v>
      </c>
      <c r="AK44" s="27">
        <f t="shared" ref="AK44:AK52" si="107">AP8-AK8</f>
        <v>18.254424529323416</v>
      </c>
      <c r="AL44" s="27"/>
      <c r="AM44" s="27">
        <f>AR8-AM8</f>
        <v>4.2099579742516937</v>
      </c>
      <c r="AN44" s="27">
        <f t="shared" ref="AN44:AN52" si="108">AS8-AN8</f>
        <v>6.6059534959145374</v>
      </c>
      <c r="AO44" s="27">
        <f t="shared" ref="AO44:AO52" si="109">AT8-AO8</f>
        <v>1.8299161071861008</v>
      </c>
      <c r="AP44" s="27">
        <f t="shared" ref="AP44:AP52" si="110">AU8-AP8</f>
        <v>12.645827577352321</v>
      </c>
      <c r="AQ44" s="27"/>
      <c r="AR44" s="27">
        <f>AR8-AH8</f>
        <v>12.188245871368089</v>
      </c>
      <c r="AS44" s="27">
        <f t="shared" ref="AS44:AS52" si="111">AS8-AI8</f>
        <v>14.933519599658275</v>
      </c>
      <c r="AT44" s="27">
        <f t="shared" ref="AT44:AT52" si="112">AT8-AJ8</f>
        <v>3.7784866356493829</v>
      </c>
      <c r="AU44" s="27">
        <f t="shared" ref="AU44:AU52" si="113">AU8-AK8</f>
        <v>30.900252106675737</v>
      </c>
    </row>
    <row r="45" spans="1:47" x14ac:dyDescent="0.2">
      <c r="A45" t="str">
        <f>$A$9</f>
        <v>Professional occupations</v>
      </c>
      <c r="B45" s="27">
        <f t="shared" ref="B45:B54" si="114">G9-B9</f>
        <v>46.344829475683753</v>
      </c>
      <c r="C45" s="27">
        <f t="shared" ref="C45:C54" si="115">H9-C9</f>
        <v>20.281424930990809</v>
      </c>
      <c r="D45" s="27">
        <f t="shared" ref="D45:D54" si="116">I9-D9</f>
        <v>1.32270140272189</v>
      </c>
      <c r="E45" s="27">
        <f t="shared" ref="E45:E54" si="117">J9-E9</f>
        <v>67.948955809396466</v>
      </c>
      <c r="F45" s="27"/>
      <c r="G45" s="27">
        <f t="shared" ref="G45:G54" si="118">L9-G9</f>
        <v>66.735386238408637</v>
      </c>
      <c r="H45" s="27">
        <f t="shared" ref="H45:H54" si="119">M9-H9</f>
        <v>14.823038538740505</v>
      </c>
      <c r="I45" s="27">
        <f t="shared" ref="I45:I54" si="120">N9-I9</f>
        <v>1.0942507753123181</v>
      </c>
      <c r="J45" s="27">
        <f t="shared" ref="J45:J54" si="121">O9-J9</f>
        <v>82.652675552461403</v>
      </c>
      <c r="K45" s="27"/>
      <c r="L45" s="27">
        <f t="shared" ref="L45:L54" si="122">L9-B9</f>
        <v>113.08021571409239</v>
      </c>
      <c r="M45" s="27">
        <f t="shared" ref="M45:M54" si="123">M9-C9</f>
        <v>35.104463469731314</v>
      </c>
      <c r="N45" s="27">
        <f t="shared" ref="N45:N54" si="124">N9-D9</f>
        <v>2.416952178034208</v>
      </c>
      <c r="O45" s="27">
        <f t="shared" ref="O45:O54" si="125">O9-E9</f>
        <v>150.60163136185787</v>
      </c>
      <c r="Q45" t="str">
        <f>$A$9</f>
        <v>Professional occupations</v>
      </c>
      <c r="R45" s="27">
        <f t="shared" ref="R45:R52" si="126">W9-R9</f>
        <v>23.442390583904313</v>
      </c>
      <c r="S45" s="27">
        <f t="shared" si="96"/>
        <v>7.812190836355926</v>
      </c>
      <c r="T45" s="27">
        <f t="shared" si="97"/>
        <v>-2.0695919416197981</v>
      </c>
      <c r="U45" s="27">
        <f t="shared" si="98"/>
        <v>29.184989478640432</v>
      </c>
      <c r="V45" s="27"/>
      <c r="W45" s="27">
        <f t="shared" ref="W45:W52" si="127">AB9-W9</f>
        <v>42.052541628844182</v>
      </c>
      <c r="X45" s="27">
        <f t="shared" si="99"/>
        <v>8.1863875237477757</v>
      </c>
      <c r="Y45" s="27">
        <f t="shared" si="100"/>
        <v>-1.8578695919010215</v>
      </c>
      <c r="Z45" s="27">
        <f t="shared" si="101"/>
        <v>48.381059560690971</v>
      </c>
      <c r="AA45" s="27"/>
      <c r="AB45" s="27">
        <f t="shared" ref="AB45:AB52" si="128">AB9-R9</f>
        <v>65.494932212748495</v>
      </c>
      <c r="AC45" s="27">
        <f t="shared" si="102"/>
        <v>15.998578360103702</v>
      </c>
      <c r="AD45" s="27">
        <f t="shared" si="103"/>
        <v>-3.9274615335208196</v>
      </c>
      <c r="AE45" s="27">
        <f t="shared" si="104"/>
        <v>77.566049039331403</v>
      </c>
      <c r="AG45" t="str">
        <f>$A$9</f>
        <v>Professional occupations</v>
      </c>
      <c r="AH45" s="27">
        <f t="shared" ref="AH45:AH52" si="129">AM9-AH9</f>
        <v>22.902438891779283</v>
      </c>
      <c r="AI45" s="27">
        <f t="shared" si="105"/>
        <v>12.469234094634864</v>
      </c>
      <c r="AJ45" s="27">
        <f t="shared" si="106"/>
        <v>3.3922933443416881</v>
      </c>
      <c r="AK45" s="27">
        <f t="shared" si="107"/>
        <v>38.763966330755835</v>
      </c>
      <c r="AL45" s="27"/>
      <c r="AM45" s="27">
        <f t="shared" ref="AM45:AM52" si="130">AR9-AM9</f>
        <v>24.682844609564555</v>
      </c>
      <c r="AN45" s="27">
        <f t="shared" si="108"/>
        <v>6.6366510149927365</v>
      </c>
      <c r="AO45" s="27">
        <f t="shared" si="109"/>
        <v>2.9521203672133396</v>
      </c>
      <c r="AP45" s="27">
        <f t="shared" si="110"/>
        <v>34.271615991770631</v>
      </c>
      <c r="AQ45" s="27"/>
      <c r="AR45" s="27">
        <f t="shared" ref="AR45:AR52" si="131">AR9-AH9</f>
        <v>47.585283501343838</v>
      </c>
      <c r="AS45" s="27">
        <f t="shared" si="111"/>
        <v>19.1058851096276</v>
      </c>
      <c r="AT45" s="27">
        <f t="shared" si="112"/>
        <v>6.3444137115550276</v>
      </c>
      <c r="AU45" s="27">
        <f t="shared" si="113"/>
        <v>73.035582322526466</v>
      </c>
    </row>
    <row r="46" spans="1:47" x14ac:dyDescent="0.2">
      <c r="A46" t="str">
        <f>$A$10</f>
        <v>Associate professional occupations</v>
      </c>
      <c r="B46" s="27">
        <f t="shared" si="114"/>
        <v>18.559835465170863</v>
      </c>
      <c r="C46" s="27">
        <f t="shared" si="115"/>
        <v>9.0816155338481011</v>
      </c>
      <c r="D46" s="27">
        <f t="shared" si="116"/>
        <v>-2.059264179133244</v>
      </c>
      <c r="E46" s="27">
        <f t="shared" si="117"/>
        <v>25.58218681988572</v>
      </c>
      <c r="F46" s="27"/>
      <c r="G46" s="27">
        <f t="shared" si="118"/>
        <v>26.168558804875914</v>
      </c>
      <c r="H46" s="27">
        <f t="shared" si="119"/>
        <v>12.16616110071665</v>
      </c>
      <c r="I46" s="27">
        <f t="shared" si="120"/>
        <v>2.7429596653272128</v>
      </c>
      <c r="J46" s="27">
        <f t="shared" si="121"/>
        <v>41.07767957091977</v>
      </c>
      <c r="K46" s="27"/>
      <c r="L46" s="27">
        <f t="shared" si="122"/>
        <v>44.728394270046778</v>
      </c>
      <c r="M46" s="27">
        <f t="shared" si="123"/>
        <v>21.247776634564751</v>
      </c>
      <c r="N46" s="27">
        <f t="shared" si="124"/>
        <v>0.6836954861939688</v>
      </c>
      <c r="O46" s="27">
        <f t="shared" si="125"/>
        <v>66.65986639080549</v>
      </c>
      <c r="Q46" t="str">
        <f>$A$10</f>
        <v>Associate professional occupations</v>
      </c>
      <c r="R46" s="27">
        <f t="shared" si="126"/>
        <v>7.9312203167656321</v>
      </c>
      <c r="S46" s="27">
        <f t="shared" si="96"/>
        <v>4.0394744449380244</v>
      </c>
      <c r="T46" s="27">
        <f t="shared" si="97"/>
        <v>-2.5944158988301496</v>
      </c>
      <c r="U46" s="27">
        <f t="shared" si="98"/>
        <v>9.3762788628735052</v>
      </c>
      <c r="V46" s="27"/>
      <c r="W46" s="27">
        <f>AB10-W10</f>
        <v>0.68534049189547375</v>
      </c>
      <c r="X46" s="27">
        <f t="shared" si="99"/>
        <v>1.2750190249877207</v>
      </c>
      <c r="Y46" s="27">
        <f t="shared" si="100"/>
        <v>1.4201634762719628</v>
      </c>
      <c r="Z46" s="27">
        <f t="shared" si="101"/>
        <v>3.3805229931551537</v>
      </c>
      <c r="AA46" s="27"/>
      <c r="AB46" s="27">
        <f t="shared" si="128"/>
        <v>8.6165608086611059</v>
      </c>
      <c r="AC46" s="27">
        <f t="shared" si="102"/>
        <v>5.3144934699257451</v>
      </c>
      <c r="AD46" s="27">
        <f t="shared" si="103"/>
        <v>-1.1742524225581867</v>
      </c>
      <c r="AE46" s="27">
        <f t="shared" si="104"/>
        <v>12.756801856028659</v>
      </c>
      <c r="AG46" t="str">
        <f>$A$10</f>
        <v>Associate professional occupations</v>
      </c>
      <c r="AH46" s="27">
        <f t="shared" si="129"/>
        <v>10.628615148405054</v>
      </c>
      <c r="AI46" s="27">
        <f t="shared" si="105"/>
        <v>5.0421410889100962</v>
      </c>
      <c r="AJ46" s="27">
        <f t="shared" si="106"/>
        <v>0.5351517196968949</v>
      </c>
      <c r="AK46" s="27">
        <f t="shared" si="107"/>
        <v>16.205907957012059</v>
      </c>
      <c r="AL46" s="27"/>
      <c r="AM46" s="27">
        <f t="shared" si="130"/>
        <v>25.483218312980611</v>
      </c>
      <c r="AN46" s="27">
        <f t="shared" si="108"/>
        <v>10.891142075728929</v>
      </c>
      <c r="AO46" s="27">
        <f t="shared" si="109"/>
        <v>1.3227961890552713</v>
      </c>
      <c r="AP46" s="27">
        <f t="shared" si="110"/>
        <v>37.697156577764815</v>
      </c>
      <c r="AQ46" s="27"/>
      <c r="AR46" s="27">
        <f t="shared" si="131"/>
        <v>36.111833461385665</v>
      </c>
      <c r="AS46" s="27">
        <f t="shared" si="111"/>
        <v>15.933283164639025</v>
      </c>
      <c r="AT46" s="27">
        <f t="shared" si="112"/>
        <v>1.8579479087521662</v>
      </c>
      <c r="AU46" s="27">
        <f t="shared" si="113"/>
        <v>53.903064534776874</v>
      </c>
    </row>
    <row r="47" spans="1:47" x14ac:dyDescent="0.2">
      <c r="A47" t="str">
        <f>$A$11</f>
        <v>Administrative and secretarial occupations</v>
      </c>
      <c r="B47" s="27">
        <f t="shared" si="114"/>
        <v>-3.2847347419805146</v>
      </c>
      <c r="C47" s="27">
        <f t="shared" si="115"/>
        <v>0.98527939698138312</v>
      </c>
      <c r="D47" s="27">
        <f t="shared" si="116"/>
        <v>-1.5534343347732751</v>
      </c>
      <c r="E47" s="27">
        <f t="shared" si="117"/>
        <v>-3.8528896797724315</v>
      </c>
      <c r="F47" s="27"/>
      <c r="G47" s="27">
        <f t="shared" si="118"/>
        <v>-4.652027000803912</v>
      </c>
      <c r="H47" s="27">
        <f t="shared" si="119"/>
        <v>-9.9679703961873685</v>
      </c>
      <c r="I47" s="27">
        <f t="shared" si="120"/>
        <v>0.61688726824374029</v>
      </c>
      <c r="J47" s="27">
        <f t="shared" si="121"/>
        <v>-14.003110128747522</v>
      </c>
      <c r="K47" s="27"/>
      <c r="L47" s="27">
        <f t="shared" si="122"/>
        <v>-7.9367617427844266</v>
      </c>
      <c r="M47" s="27">
        <f t="shared" si="123"/>
        <v>-8.9826909992059853</v>
      </c>
      <c r="N47" s="27">
        <f t="shared" si="124"/>
        <v>-0.93654706652953479</v>
      </c>
      <c r="O47" s="27">
        <f t="shared" si="125"/>
        <v>-17.855999808519954</v>
      </c>
      <c r="Q47" t="str">
        <f>$A$11</f>
        <v>Administrative and secretarial occupations</v>
      </c>
      <c r="R47" s="27">
        <f t="shared" si="126"/>
        <v>1.5868175249888061</v>
      </c>
      <c r="S47" s="27">
        <f t="shared" si="96"/>
        <v>1.8263764796171014</v>
      </c>
      <c r="T47" s="27">
        <f t="shared" si="97"/>
        <v>-0.66086995840069962</v>
      </c>
      <c r="U47" s="27">
        <f t="shared" si="98"/>
        <v>2.752324046205203</v>
      </c>
      <c r="V47" s="27"/>
      <c r="W47" s="27">
        <f t="shared" si="127"/>
        <v>6.3192912023881433</v>
      </c>
      <c r="X47" s="27">
        <f t="shared" si="99"/>
        <v>-1.0534294358874057</v>
      </c>
      <c r="Y47" s="27">
        <f t="shared" si="100"/>
        <v>0.95213562685568709</v>
      </c>
      <c r="Z47" s="27">
        <f t="shared" si="101"/>
        <v>6.2179973933564341</v>
      </c>
      <c r="AA47" s="27"/>
      <c r="AB47" s="27">
        <f t="shared" si="128"/>
        <v>7.9061087273769495</v>
      </c>
      <c r="AC47" s="27">
        <f t="shared" si="102"/>
        <v>0.77294704372969569</v>
      </c>
      <c r="AD47" s="27">
        <f t="shared" si="103"/>
        <v>0.29126566845498747</v>
      </c>
      <c r="AE47" s="27">
        <f t="shared" si="104"/>
        <v>8.9703214395616371</v>
      </c>
      <c r="AG47" t="str">
        <f>$A$11</f>
        <v>Administrative and secretarial occupations</v>
      </c>
      <c r="AH47" s="27">
        <f t="shared" si="129"/>
        <v>-4.871552266969303</v>
      </c>
      <c r="AI47" s="27">
        <f t="shared" si="105"/>
        <v>-0.84109708263572713</v>
      </c>
      <c r="AJ47" s="27">
        <f t="shared" si="106"/>
        <v>-0.89256437637257502</v>
      </c>
      <c r="AK47" s="27">
        <f t="shared" si="107"/>
        <v>-6.6052137259776202</v>
      </c>
      <c r="AL47" s="27"/>
      <c r="AM47" s="27">
        <f t="shared" si="130"/>
        <v>-10.971318203191984</v>
      </c>
      <c r="AN47" s="27">
        <f t="shared" si="108"/>
        <v>-8.9145409602999166</v>
      </c>
      <c r="AO47" s="27">
        <f t="shared" si="109"/>
        <v>-0.33524835861194635</v>
      </c>
      <c r="AP47" s="27">
        <f>AU11-AP11</f>
        <v>-20.221107522103836</v>
      </c>
      <c r="AQ47" s="27"/>
      <c r="AR47" s="27">
        <f t="shared" si="131"/>
        <v>-15.842870470161287</v>
      </c>
      <c r="AS47" s="27">
        <f t="shared" si="111"/>
        <v>-9.7556380429356437</v>
      </c>
      <c r="AT47" s="27">
        <f t="shared" si="112"/>
        <v>-1.2278127349845214</v>
      </c>
      <c r="AU47" s="27">
        <f t="shared" si="113"/>
        <v>-26.826321248081456</v>
      </c>
    </row>
    <row r="48" spans="1:47" x14ac:dyDescent="0.2">
      <c r="A48" t="str">
        <f>$A$12</f>
        <v>Skilled trades occupations</v>
      </c>
      <c r="B48" s="27">
        <f t="shared" si="114"/>
        <v>-16.866741315380949</v>
      </c>
      <c r="C48" s="27">
        <f t="shared" si="115"/>
        <v>-1.4918031191148415</v>
      </c>
      <c r="D48" s="27">
        <f t="shared" si="116"/>
        <v>-4.1291302666820684</v>
      </c>
      <c r="E48" s="27">
        <f t="shared" si="117"/>
        <v>-22.487674701177866</v>
      </c>
      <c r="F48" s="27"/>
      <c r="G48" s="27">
        <f t="shared" si="118"/>
        <v>-9.2631369497635063</v>
      </c>
      <c r="H48" s="27">
        <f t="shared" si="119"/>
        <v>5.575898113060628</v>
      </c>
      <c r="I48" s="27">
        <f t="shared" si="120"/>
        <v>13.618335949180135</v>
      </c>
      <c r="J48" s="27">
        <f t="shared" si="121"/>
        <v>9.9310971124772891</v>
      </c>
      <c r="K48" s="27"/>
      <c r="L48" s="27">
        <f t="shared" si="122"/>
        <v>-26.129878265144455</v>
      </c>
      <c r="M48" s="27">
        <f t="shared" si="123"/>
        <v>4.0840949939457865</v>
      </c>
      <c r="N48" s="27">
        <f t="shared" si="124"/>
        <v>9.4892056824980671</v>
      </c>
      <c r="O48" s="27">
        <f t="shared" si="125"/>
        <v>-12.556577588700577</v>
      </c>
      <c r="Q48" t="str">
        <f>$A$12</f>
        <v>Skilled trades occupations</v>
      </c>
      <c r="R48" s="27">
        <f t="shared" si="126"/>
        <v>-16.648090683815951</v>
      </c>
      <c r="S48" s="27">
        <f t="shared" si="96"/>
        <v>-1.2317331393816122</v>
      </c>
      <c r="T48" s="27">
        <f t="shared" si="97"/>
        <v>-3.646190926799818</v>
      </c>
      <c r="U48" s="27">
        <f t="shared" si="98"/>
        <v>-21.526014749997387</v>
      </c>
      <c r="V48" s="27"/>
      <c r="W48" s="27">
        <f t="shared" si="127"/>
        <v>-11.822177332203381</v>
      </c>
      <c r="X48" s="27">
        <f t="shared" si="99"/>
        <v>3.5350988338183065</v>
      </c>
      <c r="Y48" s="27">
        <f t="shared" si="100"/>
        <v>11.529436508069573</v>
      </c>
      <c r="Z48" s="27">
        <f t="shared" si="101"/>
        <v>3.2423580096845228</v>
      </c>
      <c r="AA48" s="27"/>
      <c r="AB48" s="27">
        <f t="shared" si="128"/>
        <v>-28.470268016019332</v>
      </c>
      <c r="AC48" s="27">
        <f t="shared" si="102"/>
        <v>2.3033656944366943</v>
      </c>
      <c r="AD48" s="27">
        <f t="shared" si="103"/>
        <v>7.8832455812697546</v>
      </c>
      <c r="AE48" s="27">
        <f t="shared" si="104"/>
        <v>-18.283656740312864</v>
      </c>
      <c r="AG48" t="str">
        <f>$A$12</f>
        <v>Skilled trades occupations</v>
      </c>
      <c r="AH48" s="27">
        <f t="shared" si="129"/>
        <v>-0.21865063156502984</v>
      </c>
      <c r="AI48" s="27">
        <f t="shared" si="105"/>
        <v>-0.26006997973324086</v>
      </c>
      <c r="AJ48" s="27">
        <f t="shared" si="106"/>
        <v>-0.482939339882277</v>
      </c>
      <c r="AK48" s="27">
        <f t="shared" si="107"/>
        <v>-0.96165995118055037</v>
      </c>
      <c r="AL48" s="27"/>
      <c r="AM48" s="27">
        <f t="shared" si="130"/>
        <v>2.5590403824399512</v>
      </c>
      <c r="AN48" s="27">
        <f t="shared" si="108"/>
        <v>2.0407992792423313</v>
      </c>
      <c r="AO48" s="27">
        <f t="shared" si="109"/>
        <v>2.0888994411105921</v>
      </c>
      <c r="AP48" s="27">
        <f t="shared" si="110"/>
        <v>6.6887391027928764</v>
      </c>
      <c r="AQ48" s="27"/>
      <c r="AR48" s="27">
        <f t="shared" si="131"/>
        <v>2.3403897508749214</v>
      </c>
      <c r="AS48" s="27">
        <f t="shared" si="111"/>
        <v>1.7807292995090904</v>
      </c>
      <c r="AT48" s="27">
        <f t="shared" si="112"/>
        <v>1.6059601012283151</v>
      </c>
      <c r="AU48" s="27">
        <f t="shared" si="113"/>
        <v>5.7270791516123261</v>
      </c>
    </row>
    <row r="49" spans="1:47" x14ac:dyDescent="0.2">
      <c r="A49" t="str">
        <f>$A$13</f>
        <v>Caring, leisure and other service occupations</v>
      </c>
      <c r="B49" s="27">
        <f t="shared" si="114"/>
        <v>-3.4252801597726119</v>
      </c>
      <c r="C49" s="27">
        <f t="shared" si="115"/>
        <v>3.0490596887403854</v>
      </c>
      <c r="D49" s="27">
        <f t="shared" si="116"/>
        <v>0.40861478219184733</v>
      </c>
      <c r="E49" s="27">
        <f t="shared" si="117"/>
        <v>3.2394311159634981E-2</v>
      </c>
      <c r="F49" s="27"/>
      <c r="G49" s="27">
        <f t="shared" si="118"/>
        <v>13.009538603988474</v>
      </c>
      <c r="H49" s="27">
        <f t="shared" si="119"/>
        <v>0.34093704113892898</v>
      </c>
      <c r="I49" s="27">
        <f t="shared" si="120"/>
        <v>3.6422448188648389</v>
      </c>
      <c r="J49" s="27">
        <f t="shared" si="121"/>
        <v>16.992720463992242</v>
      </c>
      <c r="K49" s="27"/>
      <c r="L49" s="27">
        <f t="shared" si="122"/>
        <v>9.5842584442158625</v>
      </c>
      <c r="M49" s="27">
        <f t="shared" si="123"/>
        <v>3.3899967298793143</v>
      </c>
      <c r="N49" s="27">
        <f t="shared" si="124"/>
        <v>4.0508596010566862</v>
      </c>
      <c r="O49" s="27">
        <f t="shared" si="125"/>
        <v>17.025114775151877</v>
      </c>
      <c r="Q49" t="str">
        <f>$A$13</f>
        <v>Caring, leisure and other service occupations</v>
      </c>
      <c r="R49" s="27">
        <f t="shared" si="126"/>
        <v>-1.3038487816926363</v>
      </c>
      <c r="S49" s="27">
        <f t="shared" si="96"/>
        <v>2.0068608469839653</v>
      </c>
      <c r="T49" s="27">
        <f t="shared" si="97"/>
        <v>-0.25119525516970498</v>
      </c>
      <c r="U49" s="27">
        <f t="shared" si="98"/>
        <v>0.45181681012162045</v>
      </c>
      <c r="V49" s="27"/>
      <c r="W49" s="27">
        <f t="shared" si="127"/>
        <v>6.0043838052920115</v>
      </c>
      <c r="X49" s="27">
        <f t="shared" si="99"/>
        <v>4.9470087155173648</v>
      </c>
      <c r="Y49" s="27">
        <f t="shared" si="100"/>
        <v>1.2031333787523599</v>
      </c>
      <c r="Z49" s="27">
        <f t="shared" si="101"/>
        <v>12.15452589956174</v>
      </c>
      <c r="AA49" s="27"/>
      <c r="AB49" s="27">
        <f t="shared" si="128"/>
        <v>4.7005350235993753</v>
      </c>
      <c r="AC49" s="27">
        <f t="shared" si="102"/>
        <v>6.95386956250133</v>
      </c>
      <c r="AD49" s="27">
        <f t="shared" si="103"/>
        <v>0.95193812358265495</v>
      </c>
      <c r="AE49" s="27">
        <f t="shared" si="104"/>
        <v>12.606342709683361</v>
      </c>
      <c r="AG49" t="str">
        <f>$A$13</f>
        <v>Caring, leisure and other service occupations</v>
      </c>
      <c r="AH49" s="27">
        <f t="shared" si="129"/>
        <v>-2.1214313780799046</v>
      </c>
      <c r="AI49" s="27">
        <f t="shared" si="105"/>
        <v>1.0421988417563881</v>
      </c>
      <c r="AJ49" s="27">
        <f t="shared" si="106"/>
        <v>0.6598100373615523</v>
      </c>
      <c r="AK49" s="27">
        <f t="shared" si="107"/>
        <v>-0.41942249896197836</v>
      </c>
      <c r="AL49" s="27"/>
      <c r="AM49" s="27">
        <f t="shared" si="130"/>
        <v>7.0051547986964664</v>
      </c>
      <c r="AN49" s="27">
        <f t="shared" si="108"/>
        <v>-4.6060716743784269</v>
      </c>
      <c r="AO49" s="27">
        <f t="shared" si="109"/>
        <v>2.4391114401124767</v>
      </c>
      <c r="AP49" s="27">
        <f t="shared" si="110"/>
        <v>4.8381945644305233</v>
      </c>
      <c r="AQ49" s="27"/>
      <c r="AR49" s="27">
        <f t="shared" si="131"/>
        <v>4.8837234206165618</v>
      </c>
      <c r="AS49" s="27">
        <f t="shared" si="111"/>
        <v>-3.5638728326220388</v>
      </c>
      <c r="AT49" s="27">
        <f t="shared" si="112"/>
        <v>3.098921477474029</v>
      </c>
      <c r="AU49" s="27">
        <f t="shared" si="113"/>
        <v>4.418772065468545</v>
      </c>
    </row>
    <row r="50" spans="1:47" x14ac:dyDescent="0.2">
      <c r="A50" t="str">
        <f>$A$14</f>
        <v>Sales and customer service occupations</v>
      </c>
      <c r="B50" s="27">
        <f t="shared" si="114"/>
        <v>-4.0980083017510793</v>
      </c>
      <c r="C50" s="27">
        <f t="shared" si="115"/>
        <v>2.7178251181735078</v>
      </c>
      <c r="D50" s="27">
        <f t="shared" si="116"/>
        <v>-3.6126061267175684</v>
      </c>
      <c r="E50" s="27">
        <f t="shared" si="117"/>
        <v>-4.9927893102951373</v>
      </c>
      <c r="F50" s="27"/>
      <c r="G50" s="27">
        <f t="shared" si="118"/>
        <v>0.86547578716009355</v>
      </c>
      <c r="H50" s="27">
        <f t="shared" si="119"/>
        <v>3.794643745883576</v>
      </c>
      <c r="I50" s="27">
        <f t="shared" si="120"/>
        <v>-0.89092945244161736</v>
      </c>
      <c r="J50" s="27">
        <f t="shared" si="121"/>
        <v>3.7691900806020442</v>
      </c>
      <c r="K50" s="27"/>
      <c r="L50" s="27">
        <f t="shared" si="122"/>
        <v>-3.2325325145909858</v>
      </c>
      <c r="M50" s="27">
        <f t="shared" si="123"/>
        <v>6.5124688640570838</v>
      </c>
      <c r="N50" s="27">
        <f t="shared" si="124"/>
        <v>-4.5035355791591858</v>
      </c>
      <c r="O50" s="27">
        <f t="shared" si="125"/>
        <v>-1.2235992296930931</v>
      </c>
      <c r="Q50" t="str">
        <f>$A$14</f>
        <v>Sales and customer service occupations</v>
      </c>
      <c r="R50" s="27">
        <f t="shared" si="126"/>
        <v>-1.7975956455037547</v>
      </c>
      <c r="S50" s="27">
        <f t="shared" si="96"/>
        <v>3.2980157817895552</v>
      </c>
      <c r="T50" s="27">
        <f t="shared" si="97"/>
        <v>-1.835300087150487</v>
      </c>
      <c r="U50" s="27">
        <f t="shared" si="98"/>
        <v>-0.33487995086468914</v>
      </c>
      <c r="V50" s="27"/>
      <c r="W50" s="27">
        <f t="shared" si="127"/>
        <v>2.6942321524346191</v>
      </c>
      <c r="X50" s="27">
        <f t="shared" si="99"/>
        <v>3.5518323993675125</v>
      </c>
      <c r="Y50" s="27">
        <f t="shared" si="100"/>
        <v>-0.15733664305352058</v>
      </c>
      <c r="Z50" s="27">
        <f t="shared" si="101"/>
        <v>6.0887279087486164</v>
      </c>
      <c r="AA50" s="27"/>
      <c r="AB50" s="27">
        <f t="shared" si="128"/>
        <v>0.89663650693086439</v>
      </c>
      <c r="AC50" s="27">
        <f t="shared" si="102"/>
        <v>6.8498481811570677</v>
      </c>
      <c r="AD50" s="27">
        <f t="shared" si="103"/>
        <v>-1.9926367302040076</v>
      </c>
      <c r="AE50" s="27">
        <f t="shared" si="104"/>
        <v>5.7538479578839272</v>
      </c>
      <c r="AG50" t="str">
        <f>$A$14</f>
        <v>Sales and customer service occupations</v>
      </c>
      <c r="AH50" s="27">
        <f t="shared" si="129"/>
        <v>-2.3004126562473104</v>
      </c>
      <c r="AI50" s="27">
        <f t="shared" si="105"/>
        <v>-0.58019066361605809</v>
      </c>
      <c r="AJ50" s="27">
        <f t="shared" si="106"/>
        <v>-1.7773060395670837</v>
      </c>
      <c r="AK50" s="27">
        <f t="shared" si="107"/>
        <v>-4.6579093594304481</v>
      </c>
      <c r="AL50" s="27"/>
      <c r="AM50" s="27">
        <f t="shared" si="130"/>
        <v>-1.8287563652745291</v>
      </c>
      <c r="AN50" s="27">
        <f t="shared" si="108"/>
        <v>0.24281134651607061</v>
      </c>
      <c r="AO50" s="27">
        <f t="shared" si="109"/>
        <v>-0.73359280938809945</v>
      </c>
      <c r="AP50" s="27">
        <f t="shared" si="110"/>
        <v>-2.3195378281465651</v>
      </c>
      <c r="AQ50" s="27"/>
      <c r="AR50" s="27">
        <f t="shared" si="131"/>
        <v>-4.1291690215218395</v>
      </c>
      <c r="AS50" s="27">
        <f t="shared" si="111"/>
        <v>-0.33737931709998747</v>
      </c>
      <c r="AT50" s="27">
        <f t="shared" si="112"/>
        <v>-2.5108988489551831</v>
      </c>
      <c r="AU50" s="27">
        <f t="shared" si="113"/>
        <v>-6.9774471875770132</v>
      </c>
    </row>
    <row r="51" spans="1:47" x14ac:dyDescent="0.2">
      <c r="A51" t="str">
        <f>$A$15</f>
        <v>Process, plant and machine operatives</v>
      </c>
      <c r="B51" s="27">
        <f t="shared" si="114"/>
        <v>-10.673066968134243</v>
      </c>
      <c r="C51" s="27">
        <f t="shared" si="115"/>
        <v>2.8992297003739651</v>
      </c>
      <c r="D51" s="27">
        <f t="shared" si="116"/>
        <v>-0.52740028198502387</v>
      </c>
      <c r="E51" s="27">
        <f t="shared" si="117"/>
        <v>-8.3012375497453093</v>
      </c>
      <c r="F51" s="27"/>
      <c r="G51" s="27">
        <f t="shared" si="118"/>
        <v>-7.7252396161835364</v>
      </c>
      <c r="H51" s="27">
        <f t="shared" si="119"/>
        <v>4.9196222983317632</v>
      </c>
      <c r="I51" s="27">
        <f t="shared" si="120"/>
        <v>4.4148324548897335</v>
      </c>
      <c r="J51" s="27">
        <f t="shared" si="121"/>
        <v>1.6092151370379639</v>
      </c>
      <c r="K51" s="27"/>
      <c r="L51" s="27">
        <f t="shared" si="122"/>
        <v>-18.39830658431778</v>
      </c>
      <c r="M51" s="27">
        <f t="shared" si="123"/>
        <v>7.8188519987057283</v>
      </c>
      <c r="N51" s="27">
        <f t="shared" si="124"/>
        <v>3.8874321729047097</v>
      </c>
      <c r="O51" s="27">
        <f t="shared" si="125"/>
        <v>-6.6920224127073453</v>
      </c>
      <c r="Q51" t="str">
        <f>$A$15</f>
        <v>Process, plant and machine operatives</v>
      </c>
      <c r="R51" s="27">
        <f t="shared" si="126"/>
        <v>-9.5043692086912088</v>
      </c>
      <c r="S51" s="27">
        <f t="shared" si="96"/>
        <v>3.3205065352072047</v>
      </c>
      <c r="T51" s="27">
        <f t="shared" si="97"/>
        <v>-0.60117354821060331</v>
      </c>
      <c r="U51" s="27">
        <f t="shared" si="98"/>
        <v>-6.785036221694611</v>
      </c>
      <c r="V51" s="27"/>
      <c r="W51" s="27">
        <f t="shared" si="127"/>
        <v>-7.9425536473748792</v>
      </c>
      <c r="X51" s="27">
        <f t="shared" si="99"/>
        <v>2.3088818736741494</v>
      </c>
      <c r="Y51" s="27">
        <f t="shared" si="100"/>
        <v>3.9450821822188864</v>
      </c>
      <c r="Z51" s="27">
        <f t="shared" si="101"/>
        <v>-1.6885895914818434</v>
      </c>
      <c r="AA51" s="27"/>
      <c r="AB51" s="27">
        <f t="shared" si="128"/>
        <v>-17.446922856066088</v>
      </c>
      <c r="AC51" s="27">
        <f t="shared" si="102"/>
        <v>5.6293884088813542</v>
      </c>
      <c r="AD51" s="27">
        <f t="shared" si="103"/>
        <v>3.3439086340082831</v>
      </c>
      <c r="AE51" s="27">
        <f t="shared" si="104"/>
        <v>-8.4736258131764544</v>
      </c>
      <c r="AG51" t="str">
        <f>$A$15</f>
        <v>Process, plant and machine operatives</v>
      </c>
      <c r="AH51" s="27">
        <f t="shared" si="129"/>
        <v>-1.1686977594430346</v>
      </c>
      <c r="AI51" s="27">
        <f t="shared" si="105"/>
        <v>-0.42127683483322054</v>
      </c>
      <c r="AJ51" s="27">
        <f t="shared" si="106"/>
        <v>7.3773266225570566E-2</v>
      </c>
      <c r="AK51" s="27">
        <f t="shared" si="107"/>
        <v>-1.5162013280506841</v>
      </c>
      <c r="AL51" s="27"/>
      <c r="AM51" s="27">
        <f t="shared" si="130"/>
        <v>0.21731403119135084</v>
      </c>
      <c r="AN51" s="27">
        <f t="shared" si="108"/>
        <v>2.6107404246575845</v>
      </c>
      <c r="AO51" s="27">
        <f t="shared" si="109"/>
        <v>0.46975027267085245</v>
      </c>
      <c r="AP51" s="27">
        <f t="shared" si="110"/>
        <v>3.2978047285197878</v>
      </c>
      <c r="AQ51" s="27"/>
      <c r="AR51" s="27">
        <f t="shared" si="131"/>
        <v>-0.95138372825168371</v>
      </c>
      <c r="AS51" s="27">
        <f t="shared" si="111"/>
        <v>2.189463589824364</v>
      </c>
      <c r="AT51" s="27">
        <f t="shared" si="112"/>
        <v>0.54352353889642302</v>
      </c>
      <c r="AU51" s="27">
        <f t="shared" si="113"/>
        <v>1.7816034004691037</v>
      </c>
    </row>
    <row r="52" spans="1:47" x14ac:dyDescent="0.2">
      <c r="A52" t="str">
        <f>$A$16</f>
        <v>Elementary occupations</v>
      </c>
      <c r="B52" s="27">
        <f t="shared" si="114"/>
        <v>-14.98672687017428</v>
      </c>
      <c r="C52" s="27">
        <f t="shared" si="115"/>
        <v>-3.9965314247835835</v>
      </c>
      <c r="D52" s="27">
        <f t="shared" si="116"/>
        <v>-1.8388372233933961</v>
      </c>
      <c r="E52" s="27">
        <f t="shared" si="117"/>
        <v>-20.822095518351261</v>
      </c>
      <c r="F52" s="27"/>
      <c r="G52" s="27">
        <f t="shared" si="118"/>
        <v>3.8388680378026265</v>
      </c>
      <c r="H52" s="27">
        <f t="shared" si="119"/>
        <v>-13.239428886638848</v>
      </c>
      <c r="I52" s="27">
        <f t="shared" si="120"/>
        <v>4.0954100250970047</v>
      </c>
      <c r="J52" s="27">
        <f t="shared" si="121"/>
        <v>-5.3051508237392113</v>
      </c>
      <c r="K52" s="27"/>
      <c r="L52" s="27">
        <f t="shared" si="122"/>
        <v>-11.147858832371654</v>
      </c>
      <c r="M52" s="27">
        <f t="shared" si="123"/>
        <v>-17.235960311422431</v>
      </c>
      <c r="N52" s="27">
        <f t="shared" si="124"/>
        <v>2.2565728017036086</v>
      </c>
      <c r="O52" s="27">
        <f t="shared" si="125"/>
        <v>-26.127246342090473</v>
      </c>
      <c r="Q52" t="str">
        <f>$A$16</f>
        <v>Elementary occupations</v>
      </c>
      <c r="R52" s="27">
        <f t="shared" si="126"/>
        <v>-11.863821800264816</v>
      </c>
      <c r="S52" s="27">
        <f t="shared" si="96"/>
        <v>1.2354782502995931E-2</v>
      </c>
      <c r="T52" s="27">
        <f t="shared" si="97"/>
        <v>-0.31581901852141758</v>
      </c>
      <c r="U52" s="27">
        <f t="shared" si="98"/>
        <v>-12.167286036283244</v>
      </c>
      <c r="V52" s="27"/>
      <c r="W52" s="27">
        <f t="shared" si="127"/>
        <v>1.0708443707444104</v>
      </c>
      <c r="X52" s="27">
        <f t="shared" si="99"/>
        <v>-3.9625790334661843</v>
      </c>
      <c r="Y52" s="27">
        <f t="shared" si="100"/>
        <v>2.4765078374448946</v>
      </c>
      <c r="Z52" s="27">
        <f t="shared" si="101"/>
        <v>-0.41522682527687493</v>
      </c>
      <c r="AA52" s="27"/>
      <c r="AB52" s="27">
        <f t="shared" si="128"/>
        <v>-10.792977429520406</v>
      </c>
      <c r="AC52" s="27">
        <f t="shared" si="102"/>
        <v>-3.9502242509631884</v>
      </c>
      <c r="AD52" s="27">
        <f t="shared" si="103"/>
        <v>2.160688818923477</v>
      </c>
      <c r="AE52" s="27">
        <f t="shared" si="104"/>
        <v>-12.582512861560119</v>
      </c>
      <c r="AG52" t="str">
        <f>$A$16</f>
        <v>Elementary occupations</v>
      </c>
      <c r="AH52" s="27">
        <f t="shared" si="129"/>
        <v>-3.1229050699093506</v>
      </c>
      <c r="AI52" s="27">
        <f t="shared" si="105"/>
        <v>-4.0088862072866078</v>
      </c>
      <c r="AJ52" s="27">
        <f t="shared" si="106"/>
        <v>-1.5230182048719723</v>
      </c>
      <c r="AK52" s="27">
        <f t="shared" si="107"/>
        <v>-8.6548094820679324</v>
      </c>
      <c r="AL52" s="27"/>
      <c r="AM52" s="27">
        <f t="shared" si="130"/>
        <v>2.7680236670581806</v>
      </c>
      <c r="AN52" s="27">
        <f t="shared" si="108"/>
        <v>-9.2768498531727204</v>
      </c>
      <c r="AO52" s="27">
        <f t="shared" si="109"/>
        <v>1.6189021876521146</v>
      </c>
      <c r="AP52" s="27">
        <f t="shared" si="110"/>
        <v>-4.8899239984624359</v>
      </c>
      <c r="AQ52" s="27"/>
      <c r="AR52" s="27">
        <f t="shared" si="131"/>
        <v>-0.35488140285116998</v>
      </c>
      <c r="AS52" s="27">
        <f t="shared" si="111"/>
        <v>-13.285736060459328</v>
      </c>
      <c r="AT52" s="27">
        <f t="shared" si="112"/>
        <v>9.5883982780142318E-2</v>
      </c>
      <c r="AU52" s="27">
        <f t="shared" si="113"/>
        <v>-13.544733480530368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27.520602616899623</v>
      </c>
      <c r="C54" s="29">
        <f t="shared" si="115"/>
        <v>46.013144640637734</v>
      </c>
      <c r="D54" s="29">
        <f t="shared" si="116"/>
        <v>-8.9737472575359902</v>
      </c>
      <c r="E54" s="29">
        <f t="shared" si="117"/>
        <v>64.560000000001537</v>
      </c>
      <c r="F54" s="29"/>
      <c r="G54" s="29">
        <f t="shared" si="118"/>
        <v>90.326814296364773</v>
      </c>
      <c r="H54" s="29">
        <f t="shared" si="119"/>
        <v>25.675123977867543</v>
      </c>
      <c r="I54" s="29">
        <f t="shared" si="120"/>
        <v>35.468061725766404</v>
      </c>
      <c r="J54" s="29">
        <f t="shared" si="121"/>
        <v>151.46999999999866</v>
      </c>
      <c r="K54" s="29"/>
      <c r="L54" s="29">
        <f t="shared" si="122"/>
        <v>117.8474169132644</v>
      </c>
      <c r="M54" s="29">
        <f t="shared" si="123"/>
        <v>71.688268618505276</v>
      </c>
      <c r="N54" s="29">
        <f t="shared" si="124"/>
        <v>26.494314468230414</v>
      </c>
      <c r="O54" s="29">
        <f t="shared" si="125"/>
        <v>216.0300000000002</v>
      </c>
      <c r="Q54" s="24" t="str">
        <f>$A$18</f>
        <v>All occupations</v>
      </c>
      <c r="R54" s="29">
        <f t="shared" ref="R54" si="132">W18-R18</f>
        <v>-0.18508955818742834</v>
      </c>
      <c r="S54" s="29">
        <f t="shared" ref="S54" si="133">X18-S18</f>
        <v>25.243525279697309</v>
      </c>
      <c r="T54" s="29">
        <f t="shared" ref="T54" si="134">Y18-T18</f>
        <v>-10.907518192931207</v>
      </c>
      <c r="U54" s="29">
        <f t="shared" ref="U54" si="135">Z18-U18</f>
        <v>14.150917528578702</v>
      </c>
      <c r="V54" s="29"/>
      <c r="W54" s="29">
        <f t="shared" ref="W54" si="136">AB18-W18</f>
        <v>36.201335088648761</v>
      </c>
      <c r="X54" s="29">
        <f t="shared" ref="X54" si="137">AC18-X18</f>
        <v>19.444488828666437</v>
      </c>
      <c r="Y54" s="29">
        <f t="shared" ref="Y54" si="138">AD18-Y18</f>
        <v>23.815406888765722</v>
      </c>
      <c r="Z54" s="29">
        <f t="shared" ref="Z54" si="139">AE18-Z18</f>
        <v>79.461230806080835</v>
      </c>
      <c r="AA54" s="29"/>
      <c r="AB54" s="29">
        <f t="shared" ref="AB54" si="140">AB18-R18</f>
        <v>36.016245530461333</v>
      </c>
      <c r="AC54" s="29">
        <f t="shared" ref="AC54" si="141">AC18-S18</f>
        <v>44.688014108363745</v>
      </c>
      <c r="AD54" s="29">
        <f t="shared" ref="AD54" si="142">AD18-T18</f>
        <v>12.907888695834515</v>
      </c>
      <c r="AE54" s="29">
        <f t="shared" ref="AE54" si="143">AE18-U18</f>
        <v>93.612148334659537</v>
      </c>
      <c r="AG54" s="24" t="str">
        <f>$A$18</f>
        <v>All occupations</v>
      </c>
      <c r="AH54" s="29">
        <f t="shared" ref="AH54" si="144">AM18-AH18</f>
        <v>27.705692175086881</v>
      </c>
      <c r="AI54" s="29">
        <f t="shared" ref="AI54" si="145">AN18-AI18</f>
        <v>20.769619360940226</v>
      </c>
      <c r="AJ54" s="29">
        <f t="shared" ref="AJ54" si="146">AO18-AJ18</f>
        <v>1.9337709353950743</v>
      </c>
      <c r="AK54" s="29">
        <f t="shared" ref="AK54" si="147">AP18-AK18</f>
        <v>50.409082471422153</v>
      </c>
      <c r="AL54" s="29"/>
      <c r="AM54" s="29">
        <f t="shared" ref="AM54" si="148">AR18-AM18</f>
        <v>54.125479207716296</v>
      </c>
      <c r="AN54" s="29">
        <f t="shared" ref="AN54" si="149">AS18-AN18</f>
        <v>6.2306351492010776</v>
      </c>
      <c r="AO54" s="29">
        <f t="shared" ref="AO54" si="150">AT18-AO18</f>
        <v>11.652654837000696</v>
      </c>
      <c r="AP54" s="29">
        <f t="shared" ref="AP54" si="151">AU18-AP18</f>
        <v>72.00876919391817</v>
      </c>
      <c r="AQ54" s="29"/>
      <c r="AR54" s="29">
        <f t="shared" ref="AR54" si="152">AR18-AH18</f>
        <v>81.831171382803177</v>
      </c>
      <c r="AS54" s="29">
        <f t="shared" ref="AS54" si="153">AS18-AI18</f>
        <v>27.000254510141303</v>
      </c>
      <c r="AT54" s="29">
        <f t="shared" ref="AT54" si="154">AT18-AJ18</f>
        <v>13.586425772395771</v>
      </c>
      <c r="AU54" s="29">
        <f t="shared" ref="AU54" si="155">AU18-AK18</f>
        <v>122.41785166534032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South East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0.67437932790050947</v>
      </c>
      <c r="N7" s="91">
        <f>'Occ T2'!I180</f>
        <v>0.4990840058880508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-1.5829209874535177</v>
      </c>
      <c r="N9" s="91">
        <f>'Occ T2'!I178</f>
        <v>-1.1461907365307833</v>
      </c>
    </row>
    <row r="10" spans="1:14" x14ac:dyDescent="0.2">
      <c r="L10" s="91" t="str">
        <f>'Occ T3'!A48</f>
        <v>91 Elementary trades and related occupations</v>
      </c>
      <c r="M10" s="91">
        <f>'Occ T2'!H177</f>
        <v>-4.5044664472517093</v>
      </c>
      <c r="N10" s="91">
        <f>'Occ T2'!I177</f>
        <v>4.7657711699328864</v>
      </c>
    </row>
    <row r="11" spans="1:14" x14ac:dyDescent="0.2">
      <c r="L11" s="114" t="str">
        <f>"["&amp;'Occ T3'!A47&amp;"]"</f>
        <v>[Elementary occupations]</v>
      </c>
      <c r="M11" s="91">
        <f>'Occ T1'!H88</f>
        <v>-1.9418268865181165</v>
      </c>
      <c r="N11" s="91">
        <f>'Occ T1'!I88</f>
        <v>-0.17715598475140926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-1.4692240827939629</v>
      </c>
      <c r="N13" s="91">
        <f>'Occ T2'!I176</f>
        <v>5.8958040026979575E-3</v>
      </c>
    </row>
    <row r="14" spans="1:14" x14ac:dyDescent="0.2">
      <c r="L14" s="91" t="str">
        <f>'Occ T3'!A44</f>
        <v>81 Process, plant and machine operatives</v>
      </c>
      <c r="M14" s="91">
        <f>'Occ T2'!H175</f>
        <v>-2.3441084752264363</v>
      </c>
      <c r="N14" s="91">
        <f>'Occ T2'!I175</f>
        <v>0.35582210256972502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-1.7507951860851412</v>
      </c>
      <c r="N15" s="91">
        <f>'Occ T1'!I87</f>
        <v>0.11834026778307916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1.7969674306810512</v>
      </c>
      <c r="N17" s="91">
        <f>'Occ T2'!I174</f>
        <v>1.5051290070944745</v>
      </c>
    </row>
    <row r="18" spans="12:14" x14ac:dyDescent="0.2">
      <c r="L18" s="91" t="str">
        <f>'Occ T3'!A40</f>
        <v>71 Sales occupations</v>
      </c>
      <c r="M18" s="91">
        <f>'Occ T2'!H173</f>
        <v>-1.2465062564822493</v>
      </c>
      <c r="N18" s="91">
        <f>'Occ T2'!I173</f>
        <v>-0.22099555370745927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-0.66542508957670998</v>
      </c>
      <c r="N19" s="91">
        <f>'Occ T1'!I86</f>
        <v>0.16883437992316619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0.4641547815311009</v>
      </c>
      <c r="N21" s="91">
        <f>'Occ T2'!I172</f>
        <v>-1.1763200223552817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0.10236134157430854</v>
      </c>
      <c r="N22" s="91">
        <f>'Occ T2'!I171</f>
        <v>-0.28619768652554667</v>
      </c>
    </row>
    <row r="23" spans="12:14" x14ac:dyDescent="0.2">
      <c r="L23" s="91" t="str">
        <f>'Occ T3'!A35</f>
        <v>61 Caring personal service occupations</v>
      </c>
      <c r="M23" s="91">
        <f>'Occ T2'!H170</f>
        <v>-3.8099512837064253E-2</v>
      </c>
      <c r="N23" s="91">
        <f>'Occ T2'!I170</f>
        <v>0.87603034683250147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3.4284094108993912E-3</v>
      </c>
      <c r="N24" s="91">
        <f>'Occ T1'!I85</f>
        <v>0.57562316921564438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-3.31271151610113</v>
      </c>
      <c r="N26" s="91">
        <f>'Occ T2'!I169</f>
        <v>0.96548390421729025</v>
      </c>
    </row>
    <row r="27" spans="12:14" x14ac:dyDescent="0.2">
      <c r="L27" s="91" t="str">
        <f>'Occ T3'!A31</f>
        <v>53 Skilled construction and building trades</v>
      </c>
      <c r="M27" s="91">
        <f>'Occ T2'!H168</f>
        <v>-2.1191136553182943</v>
      </c>
      <c r="N27" s="91">
        <f>'Occ T2'!I168</f>
        <v>-0.12712195841827478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-1.8465562743843034</v>
      </c>
      <c r="N28" s="91">
        <f>'Occ T2'!I167</f>
        <v>0.23254197625131034</v>
      </c>
    </row>
    <row r="29" spans="12:14" x14ac:dyDescent="0.2">
      <c r="L29" s="91" t="str">
        <f>'Occ T3'!A29</f>
        <v>51 Skilled agricultural and related trades</v>
      </c>
      <c r="M29" s="91">
        <f>'Occ T2'!H166</f>
        <v>-3.1565048319628142</v>
      </c>
      <c r="N29" s="91">
        <f>'Occ T2'!I166</f>
        <v>1.0789107726734581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-2.4010432162688278</v>
      </c>
      <c r="N30" s="91">
        <f>'Occ T1'!I84</f>
        <v>0.37063812185549327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-2.2254609051247098</v>
      </c>
      <c r="N32" s="91">
        <f>'Occ T2'!I165</f>
        <v>-2.2878103687662632</v>
      </c>
    </row>
    <row r="33" spans="12:14" x14ac:dyDescent="0.2">
      <c r="L33" s="91" t="str">
        <f>'Occ T3'!A25</f>
        <v>41 Administrative occupations</v>
      </c>
      <c r="M33" s="91">
        <f>'Occ T2'!H164</f>
        <v>0.14549590006907032</v>
      </c>
      <c r="N33" s="91">
        <f>'Occ T2'!I164</f>
        <v>-6.92852541965161E-2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-0.37657958666890146</v>
      </c>
      <c r="N34" s="91">
        <f>'Occ T1'!I83</f>
        <v>-0.47702275510552727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1.8007083401131885</v>
      </c>
      <c r="N36" s="91">
        <f>'Occ T2'!I163</f>
        <v>0.60273341132064395</v>
      </c>
    </row>
    <row r="37" spans="12:14" x14ac:dyDescent="0.2">
      <c r="L37" s="91" t="str">
        <f>'Occ T3'!A21</f>
        <v>34 Culture, media and sports occupations</v>
      </c>
      <c r="M37" s="91">
        <f>'Occ T2'!H162</f>
        <v>0.58884392874536395</v>
      </c>
      <c r="N37" s="91">
        <f>'Occ T2'!I162</f>
        <v>-0.2443892648007373</v>
      </c>
    </row>
    <row r="38" spans="12:14" x14ac:dyDescent="0.2">
      <c r="L38" s="91" t="str">
        <f>'Occ T3'!A20</f>
        <v>33 Protective service occupations</v>
      </c>
      <c r="M38" s="91">
        <f>'Occ T2'!H161</f>
        <v>0.50811991662698119</v>
      </c>
      <c r="N38" s="91">
        <f>'Occ T2'!I161</f>
        <v>-0.28869088824322597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3.0383092868666806</v>
      </c>
      <c r="N39" s="91">
        <f>'Occ T2'!I160</f>
        <v>4.0847790776576298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4.769642575556321</v>
      </c>
      <c r="N40" s="91">
        <f>'Occ T2'!I159</f>
        <v>0.30828046353472693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1.9925779124393861</v>
      </c>
      <c r="N41" s="91">
        <f>'Occ T1'!I82</f>
        <v>0.94101476673773554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4.5072025772780799</v>
      </c>
      <c r="N43" s="91">
        <f>'Occ T2'!I158</f>
        <v>1.1046374863125319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2.2364682329388375</v>
      </c>
      <c r="N44" s="91">
        <f>'Occ T2'!I157</f>
        <v>0.15772691812514505</v>
      </c>
    </row>
    <row r="45" spans="12:14" x14ac:dyDescent="0.2">
      <c r="L45" s="91" t="str">
        <f>'Occ T3'!A13</f>
        <v>22 Health professionals</v>
      </c>
      <c r="M45" s="91">
        <f>'Occ T2'!H156</f>
        <v>3.4033074728668566</v>
      </c>
      <c r="N45" s="91">
        <f>'Occ T2'!I156</f>
        <v>0.27973115751844801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3.2099075559906654</v>
      </c>
      <c r="N46" s="91">
        <f>'Occ T2'!I155</f>
        <v>2.3649701642774135</v>
      </c>
    </row>
    <row r="47" spans="12:14" x14ac:dyDescent="0.2">
      <c r="L47" s="114" t="str">
        <f>"["&amp;'Occ T3'!A11&amp;"]"</f>
        <v>[Professional occupations]</v>
      </c>
      <c r="M47" s="91">
        <f>'Occ T1'!H81</f>
        <v>3.4358307304215074</v>
      </c>
      <c r="N47" s="91">
        <f>'Occ T1'!I81</f>
        <v>1.1610077124551754</v>
      </c>
    </row>
    <row r="49" spans="12:14" x14ac:dyDescent="0.2">
      <c r="L49" s="107" t="str">
        <f>'Occ T3'!A9</f>
        <v>12 Other managers and proprietors</v>
      </c>
      <c r="M49" s="91">
        <f>'Occ T2'!H154</f>
        <v>1.0253823872050205</v>
      </c>
      <c r="N49" s="91">
        <f>'Occ T2'!I154</f>
        <v>1.1831198905470242</v>
      </c>
    </row>
    <row r="50" spans="12:14" x14ac:dyDescent="0.2">
      <c r="L50" s="107" t="str">
        <f>'Occ T3'!A8</f>
        <v>11 Corporate managers and directors</v>
      </c>
      <c r="M50" s="91">
        <f>'Occ T2'!H153</f>
        <v>3.662333139557683</v>
      </c>
      <c r="N50" s="91">
        <f>'Occ T2'!I153</f>
        <v>5.2701411918687491E-2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2.8552735612605407</v>
      </c>
      <c r="N51" s="91">
        <f>'Occ T1'!I80</f>
        <v>0.39904361293905399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South East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28.000558914686422</v>
      </c>
      <c r="N82" s="94">
        <f>'Occ T2'!F119</f>
        <v>1.3497596692027116</v>
      </c>
    </row>
    <row r="83" spans="12:14" x14ac:dyDescent="0.2">
      <c r="L83" s="10" t="str">
        <f>name!D5</f>
        <v>12 Other managers and proprietors</v>
      </c>
      <c r="M83" s="94">
        <f>'Occ T2'!D9-'Occ T2'!B9</f>
        <v>3.4525909042146026</v>
      </c>
      <c r="N83" s="94">
        <f>'Occ T2'!F120</f>
        <v>13.395923365792314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18.068495141300943</v>
      </c>
      <c r="N84" s="94">
        <f>'Occ T2'!F121</f>
        <v>51.925301003833724</v>
      </c>
    </row>
    <row r="85" spans="12:14" x14ac:dyDescent="0.2">
      <c r="L85" s="10" t="str">
        <f>name!D7</f>
        <v>22 Health professionals</v>
      </c>
      <c r="M85" s="94">
        <f>'Occ T2'!D11-'Occ T2'!B11</f>
        <v>12.611924420475248</v>
      </c>
      <c r="N85" s="94">
        <f>'Occ T2'!F122</f>
        <v>3.5025392742598171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9.6356059629613355</v>
      </c>
      <c r="N86" s="94">
        <f>'Occ T2'!F123</f>
        <v>2.2016573476578287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27.632930284659253</v>
      </c>
      <c r="N87" s="94">
        <f>'Occ T2'!F124</f>
        <v>25.023177926709764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7.4553897450079205</v>
      </c>
      <c r="N88" s="94">
        <f>'Occ T2'!F125</f>
        <v>1.6951637566355728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5.0018716003899932</v>
      </c>
      <c r="N89" s="94">
        <f>'Occ T2'!F126</f>
        <v>29.620040412833845</v>
      </c>
    </row>
    <row r="90" spans="12:14" x14ac:dyDescent="0.2">
      <c r="L90" s="10" t="str">
        <f>name!D12</f>
        <v>33 Protective service occupations</v>
      </c>
      <c r="M90" s="94">
        <f>'Occ T2'!D16-'Occ T2'!B16</f>
        <v>0.63195028503597683</v>
      </c>
      <c r="N90" s="94">
        <f>'Occ T2'!F127</f>
        <v>-1.071786112633454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1.2632735388224958</v>
      </c>
      <c r="N91" s="94">
        <f>'Occ T2'!F128</f>
        <v>-1.5736953041085897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11.229701650629281</v>
      </c>
      <c r="N92" s="94">
        <f>'Occ T2'!F129</f>
        <v>12.407956818192446</v>
      </c>
    </row>
    <row r="93" spans="12:14" x14ac:dyDescent="0.2">
      <c r="L93" s="10" t="str">
        <f>name!D15</f>
        <v>41 Administrative occupations</v>
      </c>
      <c r="M93" s="94">
        <f>'Occ T2'!D19-'Occ T2'!B19</f>
        <v>1.1605498262379967</v>
      </c>
      <c r="N93" s="94">
        <f>'Occ T2'!F130</f>
        <v>-1.6571558486216702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-5.013439506010414</v>
      </c>
      <c r="N94" s="94">
        <f>'Occ T2'!F131</f>
        <v>-12.345954280125962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-3.2046352794331803</v>
      </c>
      <c r="N95" s="94">
        <f>'Occ T2'!F132</f>
        <v>3.2176158507041102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-5.79325916200564</v>
      </c>
      <c r="N96" s="94">
        <f>'Occ T2'!F133</f>
        <v>2.1029641690937382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-6.7069045334115458</v>
      </c>
      <c r="N97" s="94">
        <f>'Occ T2'!F134</f>
        <v>-1.1213564306740267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-6.7828757263275676</v>
      </c>
      <c r="N98" s="94">
        <f>'Occ T2'!F135</f>
        <v>5.7318735233536344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-0.26445466750956825</v>
      </c>
      <c r="N99" s="94">
        <f>'Occ T2'!F136</f>
        <v>19.382057540166841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0.24531929488328785</v>
      </c>
      <c r="N100" s="94">
        <f>'Occ T2'!F137</f>
        <v>-2.023186230924793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5.1529683786041947E-2</v>
      </c>
      <c r="N101" s="94">
        <f>'Occ T2'!F138</f>
        <v>-0.36615084524974595</v>
      </c>
    </row>
    <row r="102" spans="12:14" x14ac:dyDescent="0.2">
      <c r="L102" s="10" t="str">
        <f>name!D24</f>
        <v>71 Sales occupations</v>
      </c>
      <c r="M102" s="94">
        <f>'Occ T2'!D28-'Occ T2'!B28</f>
        <v>-7.5654636195694707</v>
      </c>
      <c r="N102" s="94">
        <f>'Occ T2'!F139</f>
        <v>-3.8153023475758232</v>
      </c>
    </row>
    <row r="103" spans="12:14" x14ac:dyDescent="0.2">
      <c r="L103" s="10" t="str">
        <f>name!D25</f>
        <v>72 Customer service occupations</v>
      </c>
      <c r="M103" s="94">
        <f>'Occ T2'!D29-'Occ T2'!B29</f>
        <v>2.572674309274511</v>
      </c>
      <c r="N103" s="94">
        <f>'Occ T2'!F140</f>
        <v>7.5844924281776684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-3.57767156159046</v>
      </c>
      <c r="N104" s="94">
        <f>'Occ T2'!F141</f>
        <v>1.5548092300521752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-4.7235659881548315</v>
      </c>
      <c r="N105" s="94">
        <f>'Occ T2'!F142</f>
        <v>5.440590698570702E-2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-5.9387070654869021</v>
      </c>
      <c r="N106" s="94">
        <f>'Occ T2'!F143</f>
        <v>23.153479787287285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-14.883388452864295</v>
      </c>
      <c r="N107" s="94">
        <f>'Occ T2'!F144</f>
        <v>-28.458630611026166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64.560000000001082</v>
      </c>
      <c r="N109" s="94">
        <f>'Occ T2'!F146</f>
        <v>151.46999999999957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South East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31.453149818901039</v>
      </c>
      <c r="N153" s="94">
        <f>'Occ T1'!H8</f>
        <v>14.745683034995039</v>
      </c>
    </row>
    <row r="154" spans="1:14" x14ac:dyDescent="0.2">
      <c r="L154" s="10" t="str">
        <f>name!E5</f>
        <v>Professional occupations</v>
      </c>
      <c r="M154" s="94">
        <f>'Occ T1'!D9-'Occ T1'!B9</f>
        <v>67.948955809396807</v>
      </c>
      <c r="N154" s="94">
        <f>'Occ T1'!H9</f>
        <v>82.652675552461176</v>
      </c>
    </row>
    <row r="155" spans="1:14" x14ac:dyDescent="0.2">
      <c r="L155" s="10" t="str">
        <f>name!E6</f>
        <v>Associate professional occupations</v>
      </c>
      <c r="M155" s="94">
        <f>'Occ T1'!D10-'Occ T1'!B10</f>
        <v>25.582186819885692</v>
      </c>
      <c r="N155" s="94">
        <f>'Occ T1'!H10</f>
        <v>41.07767957091977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-3.852889679772403</v>
      </c>
      <c r="N156" s="94">
        <f>'Occ T1'!H11</f>
        <v>-14.003110128747636</v>
      </c>
    </row>
    <row r="157" spans="1:14" x14ac:dyDescent="0.2">
      <c r="L157" s="10" t="str">
        <f>name!E8</f>
        <v>Skilled trades occupations</v>
      </c>
      <c r="M157" s="94">
        <f>'Occ T1'!D12-'Occ T1'!B12</f>
        <v>-22.487674701177951</v>
      </c>
      <c r="N157" s="94">
        <f>'Occ T1'!H12</f>
        <v>9.9310971124774596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3.2394311159777089E-2</v>
      </c>
      <c r="N158" s="94">
        <f>'Occ T1'!H13</f>
        <v>16.992720463992299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-4.9927893102949668</v>
      </c>
      <c r="N159" s="94">
        <f>'Occ T1'!H14</f>
        <v>3.7691900806018452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-8.301237549745295</v>
      </c>
      <c r="N160" s="94">
        <f>'Occ T1'!H15</f>
        <v>1.6092151370378787</v>
      </c>
    </row>
    <row r="161" spans="12:14" x14ac:dyDescent="0.2">
      <c r="L161" s="10" t="str">
        <f>name!E12</f>
        <v>Elementary occupations</v>
      </c>
      <c r="M161" s="94">
        <f>'Occ T1'!D16-'Occ T1'!B16</f>
        <v>-20.822095518351205</v>
      </c>
      <c r="N161" s="94">
        <f>'Occ T1'!H16</f>
        <v>-5.3051508237388703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64.56000000000131</v>
      </c>
      <c r="N163" s="94">
        <f>'Occ T1'!H18</f>
        <v>151.46999999999895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South East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168.10503176507152</v>
      </c>
      <c r="N5" s="87">
        <f>SUM(N6:N7)</f>
        <v>184.00417423840554</v>
      </c>
      <c r="O5" s="87">
        <f t="shared" ref="O5:AL5" si="1">SUM(O6:O7)</f>
        <v>194.21737624953195</v>
      </c>
      <c r="P5" s="87">
        <f t="shared" si="1"/>
        <v>195.57223379038581</v>
      </c>
      <c r="Q5" s="87">
        <f t="shared" si="1"/>
        <v>200.03134424742365</v>
      </c>
      <c r="R5" s="87">
        <f t="shared" si="1"/>
        <v>208.08900634129549</v>
      </c>
      <c r="S5" s="87">
        <f t="shared" si="1"/>
        <v>218.20680521311229</v>
      </c>
      <c r="T5" s="87">
        <f t="shared" si="1"/>
        <v>223.51705459751463</v>
      </c>
      <c r="U5" s="87">
        <f t="shared" si="1"/>
        <v>223.68180038493671</v>
      </c>
      <c r="V5" s="87">
        <f t="shared" si="1"/>
        <v>235.87276144010315</v>
      </c>
      <c r="W5" s="87">
        <f t="shared" si="1"/>
        <v>239.54215616019653</v>
      </c>
      <c r="X5" s="87">
        <f t="shared" si="1"/>
        <v>217.82876496147043</v>
      </c>
      <c r="Y5" s="87">
        <f t="shared" si="1"/>
        <v>220.43848523751322</v>
      </c>
      <c r="Z5" s="87">
        <f t="shared" si="1"/>
        <v>223.77685268310131</v>
      </c>
      <c r="AA5" s="87">
        <f t="shared" si="1"/>
        <v>227.33364600151208</v>
      </c>
      <c r="AB5" s="87">
        <f t="shared" si="1"/>
        <v>230.02385118149897</v>
      </c>
      <c r="AC5" s="87">
        <f t="shared" si="1"/>
        <v>232.49009831218908</v>
      </c>
      <c r="AD5" s="87">
        <f t="shared" si="1"/>
        <v>234.86888913575223</v>
      </c>
      <c r="AE5" s="87">
        <f t="shared" si="1"/>
        <v>237.19541852221926</v>
      </c>
      <c r="AF5" s="87">
        <f t="shared" si="1"/>
        <v>239.46711189322741</v>
      </c>
      <c r="AG5" s="87">
        <f t="shared" si="1"/>
        <v>241.84649494875799</v>
      </c>
      <c r="AH5" s="87">
        <f t="shared" si="1"/>
        <v>244.18748166338526</v>
      </c>
      <c r="AI5" s="87">
        <f t="shared" si="1"/>
        <v>246.63235769287095</v>
      </c>
      <c r="AJ5" s="87">
        <f t="shared" si="1"/>
        <v>249.05673856447649</v>
      </c>
      <c r="AK5" s="87">
        <f t="shared" si="1"/>
        <v>251.74309063882419</v>
      </c>
      <c r="AL5" s="87">
        <f t="shared" si="1"/>
        <v>254.28783919519157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117.88063401583722</v>
      </c>
      <c r="N6" s="11">
        <v>128.11993421955731</v>
      </c>
      <c r="O6" s="11">
        <v>134.62795810485292</v>
      </c>
      <c r="P6" s="11">
        <v>135.0012861298554</v>
      </c>
      <c r="Q6" s="11">
        <v>132.98555201230388</v>
      </c>
      <c r="R6" s="11">
        <v>142.11344998566361</v>
      </c>
      <c r="S6" s="11">
        <v>155.44535680523779</v>
      </c>
      <c r="T6" s="11">
        <v>157.94204189152634</v>
      </c>
      <c r="U6" s="11">
        <v>157.17923017231888</v>
      </c>
      <c r="V6" s="11">
        <v>166.46943619500519</v>
      </c>
      <c r="W6" s="11">
        <v>170.11400890035003</v>
      </c>
      <c r="X6" s="11">
        <v>149.12204543718067</v>
      </c>
      <c r="Y6" s="11">
        <v>150.76926095238574</v>
      </c>
      <c r="Z6" s="11">
        <v>152.91778635455239</v>
      </c>
      <c r="AA6" s="11">
        <v>155.17005347189254</v>
      </c>
      <c r="AB6" s="11">
        <v>156.81368002314787</v>
      </c>
      <c r="AC6" s="11">
        <v>158.2876667864204</v>
      </c>
      <c r="AD6" s="11">
        <v>159.67861244703582</v>
      </c>
      <c r="AE6" s="11">
        <v>161.07499158038942</v>
      </c>
      <c r="AF6" s="11">
        <v>162.43706070751421</v>
      </c>
      <c r="AG6" s="11">
        <v>163.87440627158156</v>
      </c>
      <c r="AH6" s="11">
        <v>165.28477502971216</v>
      </c>
      <c r="AI6" s="11">
        <v>166.76884393508303</v>
      </c>
      <c r="AJ6" s="11">
        <v>168.25775836609836</v>
      </c>
      <c r="AK6" s="11">
        <v>169.92558994277209</v>
      </c>
      <c r="AL6" s="11">
        <v>171.46376856955274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50.224397749234292</v>
      </c>
      <c r="N7" s="11">
        <v>55.884240018848217</v>
      </c>
      <c r="O7" s="11">
        <v>59.589418144679037</v>
      </c>
      <c r="P7" s="11">
        <v>60.5709476605304</v>
      </c>
      <c r="Q7" s="11">
        <v>67.045792235119777</v>
      </c>
      <c r="R7" s="11">
        <v>65.975556355631895</v>
      </c>
      <c r="S7" s="11">
        <v>62.761448407874504</v>
      </c>
      <c r="T7" s="11">
        <v>65.5750127059883</v>
      </c>
      <c r="U7" s="11">
        <v>66.502570212617812</v>
      </c>
      <c r="V7" s="11">
        <v>69.403325245097946</v>
      </c>
      <c r="W7" s="11">
        <v>69.428147259846497</v>
      </c>
      <c r="X7" s="11">
        <v>68.706719524289767</v>
      </c>
      <c r="Y7" s="11">
        <v>69.669224285127484</v>
      </c>
      <c r="Z7" s="11">
        <v>70.85906632854892</v>
      </c>
      <c r="AA7" s="11">
        <v>72.163592529619521</v>
      </c>
      <c r="AB7" s="11">
        <v>73.210171158351088</v>
      </c>
      <c r="AC7" s="11">
        <v>74.202431525768674</v>
      </c>
      <c r="AD7" s="11">
        <v>75.190276688716395</v>
      </c>
      <c r="AE7" s="11">
        <v>76.12042694182982</v>
      </c>
      <c r="AF7" s="11">
        <v>77.030051185713205</v>
      </c>
      <c r="AG7" s="11">
        <v>77.97208867717643</v>
      </c>
      <c r="AH7" s="11">
        <v>78.902706633673105</v>
      </c>
      <c r="AI7" s="11">
        <v>79.863513757787928</v>
      </c>
      <c r="AJ7" s="11">
        <v>80.798980198378132</v>
      </c>
      <c r="AK7" s="11">
        <v>81.817500696052093</v>
      </c>
      <c r="AL7" s="11">
        <v>82.824070625638811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360.40661994554506</v>
      </c>
      <c r="N9" s="87">
        <f>SUM(N10:N13)</f>
        <v>350.56838916548793</v>
      </c>
      <c r="O9" s="87">
        <f t="shared" ref="O9:AL9" si="3">SUM(O10:O13)</f>
        <v>361.73765809867496</v>
      </c>
      <c r="P9" s="87">
        <f t="shared" si="3"/>
        <v>357.16493711307771</v>
      </c>
      <c r="Q9" s="87">
        <f t="shared" si="3"/>
        <v>364.99767333498306</v>
      </c>
      <c r="R9" s="87">
        <f t="shared" si="3"/>
        <v>369.2695755621059</v>
      </c>
      <c r="S9" s="87">
        <f t="shared" si="3"/>
        <v>398.1458098869615</v>
      </c>
      <c r="T9" s="87">
        <f t="shared" si="3"/>
        <v>388.7477349597857</v>
      </c>
      <c r="U9" s="87">
        <f t="shared" si="3"/>
        <v>395.61269435439146</v>
      </c>
      <c r="V9" s="87">
        <f t="shared" si="3"/>
        <v>422.55204403030768</v>
      </c>
      <c r="W9" s="87">
        <f t="shared" si="3"/>
        <v>437.21853137150271</v>
      </c>
      <c r="X9" s="87">
        <f t="shared" si="3"/>
        <v>449.27806430807146</v>
      </c>
      <c r="Y9" s="87">
        <f t="shared" si="3"/>
        <v>453.24654557817087</v>
      </c>
      <c r="Z9" s="87">
        <f t="shared" si="3"/>
        <v>459.11228212334606</v>
      </c>
      <c r="AA9" s="87">
        <f t="shared" si="3"/>
        <v>465.58907906882155</v>
      </c>
      <c r="AB9" s="87">
        <f t="shared" si="3"/>
        <v>470.86057250735769</v>
      </c>
      <c r="AC9" s="87">
        <f t="shared" si="3"/>
        <v>475.82858448073637</v>
      </c>
      <c r="AD9" s="87">
        <f t="shared" si="3"/>
        <v>480.58777311149265</v>
      </c>
      <c r="AE9" s="87">
        <f t="shared" si="3"/>
        <v>485.35643184826637</v>
      </c>
      <c r="AF9" s="87">
        <f t="shared" si="3"/>
        <v>490.06407391528273</v>
      </c>
      <c r="AG9" s="87">
        <f t="shared" si="3"/>
        <v>494.98063274127617</v>
      </c>
      <c r="AH9" s="87">
        <f t="shared" si="3"/>
        <v>499.78418499960259</v>
      </c>
      <c r="AI9" s="87">
        <f t="shared" si="3"/>
        <v>504.64585781663425</v>
      </c>
      <c r="AJ9" s="87">
        <f t="shared" si="3"/>
        <v>509.64186777873465</v>
      </c>
      <c r="AK9" s="87">
        <f t="shared" si="3"/>
        <v>514.84482825176292</v>
      </c>
      <c r="AL9" s="87">
        <f t="shared" si="3"/>
        <v>519.87120692396388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96.920627900176811</v>
      </c>
      <c r="N10" s="11">
        <v>91.950594137763176</v>
      </c>
      <c r="O10" s="11">
        <v>98.20797029272309</v>
      </c>
      <c r="P10" s="11">
        <v>94.98409438219521</v>
      </c>
      <c r="Q10" s="11">
        <v>101.31556885711488</v>
      </c>
      <c r="R10" s="11">
        <v>105.58038632047482</v>
      </c>
      <c r="S10" s="11">
        <v>113.62205907362232</v>
      </c>
      <c r="T10" s="11">
        <v>108.81320622156227</v>
      </c>
      <c r="U10" s="11">
        <v>112.19753485790841</v>
      </c>
      <c r="V10" s="11">
        <v>118.3777637374984</v>
      </c>
      <c r="W10" s="11">
        <v>123.64888146177576</v>
      </c>
      <c r="X10" s="11">
        <v>144.01238227695771</v>
      </c>
      <c r="Y10" s="11">
        <v>146.08142602654337</v>
      </c>
      <c r="Z10" s="11">
        <v>148.65810337293303</v>
      </c>
      <c r="AA10" s="11">
        <v>151.42372086609993</v>
      </c>
      <c r="AB10" s="11">
        <v>153.66801108053096</v>
      </c>
      <c r="AC10" s="11">
        <v>155.82552726091521</v>
      </c>
      <c r="AD10" s="11">
        <v>157.92526844909565</v>
      </c>
      <c r="AE10" s="11">
        <v>160.05393244641067</v>
      </c>
      <c r="AF10" s="11">
        <v>162.14120387215112</v>
      </c>
      <c r="AG10" s="11">
        <v>164.31766645719156</v>
      </c>
      <c r="AH10" s="11">
        <v>166.50458620326566</v>
      </c>
      <c r="AI10" s="11">
        <v>168.74285224777967</v>
      </c>
      <c r="AJ10" s="11">
        <v>170.99364656175001</v>
      </c>
      <c r="AK10" s="11">
        <v>173.30135803692806</v>
      </c>
      <c r="AL10" s="11">
        <v>175.57418246560948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62.743610980821728</v>
      </c>
      <c r="N11" s="11">
        <v>67.108656074880912</v>
      </c>
      <c r="O11" s="11">
        <v>68.562248762133265</v>
      </c>
      <c r="P11" s="11">
        <v>68.488874536450439</v>
      </c>
      <c r="Q11" s="11">
        <v>66.988089028744</v>
      </c>
      <c r="R11" s="11">
        <v>69.239672448721819</v>
      </c>
      <c r="S11" s="11">
        <v>74.772483047489857</v>
      </c>
      <c r="T11" s="11">
        <v>77.649231552627612</v>
      </c>
      <c r="U11" s="11">
        <v>74.664638572631119</v>
      </c>
      <c r="V11" s="11">
        <v>83.168239066145958</v>
      </c>
      <c r="W11" s="11">
        <v>81.851596869197067</v>
      </c>
      <c r="X11" s="11">
        <v>78.305641202932492</v>
      </c>
      <c r="Y11" s="11">
        <v>78.692507571716803</v>
      </c>
      <c r="Z11" s="11">
        <v>79.343148528766662</v>
      </c>
      <c r="AA11" s="11">
        <v>80.034706466022456</v>
      </c>
      <c r="AB11" s="11">
        <v>80.5696149790177</v>
      </c>
      <c r="AC11" s="11">
        <v>81.046737590143053</v>
      </c>
      <c r="AD11" s="11">
        <v>81.479599159072308</v>
      </c>
      <c r="AE11" s="11">
        <v>81.899875049271827</v>
      </c>
      <c r="AF11" s="11">
        <v>82.359334205694608</v>
      </c>
      <c r="AG11" s="11">
        <v>82.867864737144814</v>
      </c>
      <c r="AH11" s="11">
        <v>83.36735207413696</v>
      </c>
      <c r="AI11" s="11">
        <v>83.87304418945719</v>
      </c>
      <c r="AJ11" s="11">
        <v>84.393649681700225</v>
      </c>
      <c r="AK11" s="11">
        <v>84.903306323780171</v>
      </c>
      <c r="AL11" s="11">
        <v>85.354136143456884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86.61528153790708</v>
      </c>
      <c r="N12" s="11">
        <v>86.280255250593783</v>
      </c>
      <c r="O12" s="11">
        <v>85.656742035985914</v>
      </c>
      <c r="P12" s="11">
        <v>83.850364900901752</v>
      </c>
      <c r="Q12" s="11">
        <v>84.166057699070834</v>
      </c>
      <c r="R12" s="11">
        <v>82.399044379999168</v>
      </c>
      <c r="S12" s="11">
        <v>88.364759666957937</v>
      </c>
      <c r="T12" s="11">
        <v>83.848023903227997</v>
      </c>
      <c r="U12" s="11">
        <v>87.413413432339354</v>
      </c>
      <c r="V12" s="11">
        <v>90.271983415134656</v>
      </c>
      <c r="W12" s="11">
        <v>92.034650342960504</v>
      </c>
      <c r="X12" s="11">
        <v>86.696905080343697</v>
      </c>
      <c r="Y12" s="11">
        <v>86.646782658011574</v>
      </c>
      <c r="Z12" s="11">
        <v>87.205966230519437</v>
      </c>
      <c r="AA12" s="11">
        <v>87.955008207391657</v>
      </c>
      <c r="AB12" s="11">
        <v>88.600634618070529</v>
      </c>
      <c r="AC12" s="11">
        <v>89.212648844578482</v>
      </c>
      <c r="AD12" s="11">
        <v>89.784937051441602</v>
      </c>
      <c r="AE12" s="11">
        <v>90.350906040616437</v>
      </c>
      <c r="AF12" s="11">
        <v>90.893318744550143</v>
      </c>
      <c r="AG12" s="11">
        <v>91.478871426837358</v>
      </c>
      <c r="AH12" s="11">
        <v>92.007961102230468</v>
      </c>
      <c r="AI12" s="11">
        <v>92.551656298661342</v>
      </c>
      <c r="AJ12" s="11">
        <v>93.108274243770722</v>
      </c>
      <c r="AK12" s="11">
        <v>93.693441798662661</v>
      </c>
      <c r="AL12" s="11">
        <v>94.236307690618332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114.12709952663941</v>
      </c>
      <c r="N13" s="11">
        <v>105.22888370225009</v>
      </c>
      <c r="O13" s="11">
        <v>109.31069700783266</v>
      </c>
      <c r="P13" s="11">
        <v>109.84160329353028</v>
      </c>
      <c r="Q13" s="11">
        <v>112.52795775005336</v>
      </c>
      <c r="R13" s="11">
        <v>112.05047241291011</v>
      </c>
      <c r="S13" s="11">
        <v>121.38650809889141</v>
      </c>
      <c r="T13" s="11">
        <v>118.43727328236784</v>
      </c>
      <c r="U13" s="11">
        <v>121.33710749151263</v>
      </c>
      <c r="V13" s="11">
        <v>130.73405781152871</v>
      </c>
      <c r="W13" s="11">
        <v>139.68340269756936</v>
      </c>
      <c r="X13" s="11">
        <v>140.26313574783757</v>
      </c>
      <c r="Y13" s="11">
        <v>141.82582932189914</v>
      </c>
      <c r="Z13" s="11">
        <v>143.90506399112698</v>
      </c>
      <c r="AA13" s="11">
        <v>146.17564352930754</v>
      </c>
      <c r="AB13" s="11">
        <v>148.02231182973847</v>
      </c>
      <c r="AC13" s="11">
        <v>149.74367078509957</v>
      </c>
      <c r="AD13" s="11">
        <v>151.39796845188309</v>
      </c>
      <c r="AE13" s="11">
        <v>153.05171831196742</v>
      </c>
      <c r="AF13" s="11">
        <v>154.67021709288684</v>
      </c>
      <c r="AG13" s="11">
        <v>156.31623012010243</v>
      </c>
      <c r="AH13" s="11">
        <v>157.90428561996947</v>
      </c>
      <c r="AI13" s="11">
        <v>159.47830508073605</v>
      </c>
      <c r="AJ13" s="11">
        <v>161.14629729151366</v>
      </c>
      <c r="AK13" s="11">
        <v>162.94672209239206</v>
      </c>
      <c r="AL13" s="11">
        <v>164.70658062427913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223.25438583677106</v>
      </c>
      <c r="N15" s="87">
        <f>SUM(N16:N20)</f>
        <v>225.70459154808935</v>
      </c>
      <c r="O15" s="87">
        <f t="shared" ref="O15:AL15" si="5">SUM(O16:O20)</f>
        <v>237.21922557366719</v>
      </c>
      <c r="P15" s="87">
        <f t="shared" si="5"/>
        <v>228.46161053178588</v>
      </c>
      <c r="Q15" s="87">
        <f t="shared" si="5"/>
        <v>237.21246666646391</v>
      </c>
      <c r="R15" s="87">
        <f t="shared" si="5"/>
        <v>246.7437550147942</v>
      </c>
      <c r="S15" s="87">
        <f t="shared" si="5"/>
        <v>253.76544275939818</v>
      </c>
      <c r="T15" s="87">
        <f t="shared" si="5"/>
        <v>258.42608595209617</v>
      </c>
      <c r="U15" s="87">
        <f t="shared" si="5"/>
        <v>255.22115102483085</v>
      </c>
      <c r="V15" s="87">
        <f t="shared" si="5"/>
        <v>260.87091328638905</v>
      </c>
      <c r="W15" s="87">
        <f t="shared" si="5"/>
        <v>272.3259418346799</v>
      </c>
      <c r="X15" s="87">
        <f t="shared" si="5"/>
        <v>274.75442391407699</v>
      </c>
      <c r="Y15" s="87">
        <f t="shared" si="5"/>
        <v>277.21193765655732</v>
      </c>
      <c r="Z15" s="87">
        <f t="shared" si="5"/>
        <v>280.48628538593277</v>
      </c>
      <c r="AA15" s="87">
        <f t="shared" si="5"/>
        <v>284.25594859639364</v>
      </c>
      <c r="AB15" s="87">
        <f t="shared" si="5"/>
        <v>287.16090082596918</v>
      </c>
      <c r="AC15" s="87">
        <f t="shared" si="5"/>
        <v>289.82515997647795</v>
      </c>
      <c r="AD15" s="87">
        <f t="shared" si="5"/>
        <v>292.31899612740409</v>
      </c>
      <c r="AE15" s="87">
        <f t="shared" si="5"/>
        <v>294.83459115573032</v>
      </c>
      <c r="AF15" s="87">
        <f t="shared" si="5"/>
        <v>297.42274201493672</v>
      </c>
      <c r="AG15" s="87">
        <f t="shared" si="5"/>
        <v>300.10448198165108</v>
      </c>
      <c r="AH15" s="87">
        <f t="shared" si="5"/>
        <v>302.66598696720916</v>
      </c>
      <c r="AI15" s="87">
        <f t="shared" si="5"/>
        <v>305.32440726872539</v>
      </c>
      <c r="AJ15" s="87">
        <f t="shared" si="5"/>
        <v>308.01103932678797</v>
      </c>
      <c r="AK15" s="87">
        <f t="shared" si="5"/>
        <v>310.75555542718473</v>
      </c>
      <c r="AL15" s="87">
        <f t="shared" si="5"/>
        <v>313.40362140559967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29.60273711285042</v>
      </c>
      <c r="N16" s="11">
        <v>28.462949398957694</v>
      </c>
      <c r="O16" s="11">
        <v>30.44563567345438</v>
      </c>
      <c r="P16" s="11">
        <v>29.744805065868199</v>
      </c>
      <c r="Q16" s="11">
        <v>28.339744071851268</v>
      </c>
      <c r="R16" s="11">
        <v>28.418502038047784</v>
      </c>
      <c r="S16" s="11">
        <v>30.733528529235826</v>
      </c>
      <c r="T16" s="11">
        <v>33.012905819090633</v>
      </c>
      <c r="U16" s="11">
        <v>33.307939971363247</v>
      </c>
      <c r="V16" s="11">
        <v>32.978042633335512</v>
      </c>
      <c r="W16" s="11">
        <v>35.873891783055704</v>
      </c>
      <c r="X16" s="11">
        <v>32.677791755334951</v>
      </c>
      <c r="Y16" s="11">
        <v>32.991901786264471</v>
      </c>
      <c r="Z16" s="11">
        <v>33.419732520040263</v>
      </c>
      <c r="AA16" s="11">
        <v>33.879244383919144</v>
      </c>
      <c r="AB16" s="11">
        <v>34.211524520848613</v>
      </c>
      <c r="AC16" s="11">
        <v>34.539783549140274</v>
      </c>
      <c r="AD16" s="11">
        <v>34.838777211821444</v>
      </c>
      <c r="AE16" s="11">
        <v>35.151229918996073</v>
      </c>
      <c r="AF16" s="11">
        <v>35.49540737446253</v>
      </c>
      <c r="AG16" s="11">
        <v>35.835118747051581</v>
      </c>
      <c r="AH16" s="11">
        <v>36.182394504548263</v>
      </c>
      <c r="AI16" s="11">
        <v>36.538699847600235</v>
      </c>
      <c r="AJ16" s="11">
        <v>36.882984265713539</v>
      </c>
      <c r="AK16" s="11">
        <v>37.233140138666343</v>
      </c>
      <c r="AL16" s="11">
        <v>37.569055539691277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24.946784822984448</v>
      </c>
      <c r="N17" s="11">
        <v>31.222926863781911</v>
      </c>
      <c r="O17" s="11">
        <v>30.525305243105436</v>
      </c>
      <c r="P17" s="11">
        <v>29.242078739179142</v>
      </c>
      <c r="Q17" s="11">
        <v>28.551422518407687</v>
      </c>
      <c r="R17" s="11">
        <v>30.984473496547064</v>
      </c>
      <c r="S17" s="11">
        <v>32.181515993413839</v>
      </c>
      <c r="T17" s="11">
        <v>32.228572746129899</v>
      </c>
      <c r="U17" s="11">
        <v>33.541679582203123</v>
      </c>
      <c r="V17" s="11">
        <v>35.583445865247128</v>
      </c>
      <c r="W17" s="11">
        <v>35.986345096937058</v>
      </c>
      <c r="X17" s="11">
        <v>52.336959516792163</v>
      </c>
      <c r="Y17" s="11">
        <v>53.149143725031884</v>
      </c>
      <c r="Z17" s="11">
        <v>54.133278659832406</v>
      </c>
      <c r="AA17" s="11">
        <v>55.173415145666013</v>
      </c>
      <c r="AB17" s="11">
        <v>56.12306553361794</v>
      </c>
      <c r="AC17" s="11">
        <v>57.05283019684358</v>
      </c>
      <c r="AD17" s="11">
        <v>57.954820449607638</v>
      </c>
      <c r="AE17" s="11">
        <v>58.861897107578137</v>
      </c>
      <c r="AF17" s="11">
        <v>59.780820384442755</v>
      </c>
      <c r="AG17" s="11">
        <v>60.743259602179698</v>
      </c>
      <c r="AH17" s="11">
        <v>61.644920384539702</v>
      </c>
      <c r="AI17" s="11">
        <v>62.630601714474281</v>
      </c>
      <c r="AJ17" s="11">
        <v>63.614674279080489</v>
      </c>
      <c r="AK17" s="11">
        <v>64.60906879819288</v>
      </c>
      <c r="AL17" s="11">
        <v>65.606385509770902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23.450454879331826</v>
      </c>
      <c r="N18" s="11">
        <v>26.083091930752957</v>
      </c>
      <c r="O18" s="11">
        <v>26.466954343611395</v>
      </c>
      <c r="P18" s="11">
        <v>24.445948961683644</v>
      </c>
      <c r="Q18" s="11">
        <v>23.945922516867203</v>
      </c>
      <c r="R18" s="11">
        <v>24.622561847299338</v>
      </c>
      <c r="S18" s="11">
        <v>26.115177155759785</v>
      </c>
      <c r="T18" s="11">
        <v>24.82299066008402</v>
      </c>
      <c r="U18" s="11">
        <v>24.275112450965885</v>
      </c>
      <c r="V18" s="11">
        <v>23.868701287174744</v>
      </c>
      <c r="W18" s="11">
        <v>25.254512132335314</v>
      </c>
      <c r="X18" s="11">
        <v>21.389432778458634</v>
      </c>
      <c r="Y18" s="11">
        <v>21.645224286074352</v>
      </c>
      <c r="Z18" s="11">
        <v>21.879065365739457</v>
      </c>
      <c r="AA18" s="11">
        <v>22.142566108058784</v>
      </c>
      <c r="AB18" s="11">
        <v>22.329961392861275</v>
      </c>
      <c r="AC18" s="11">
        <v>22.499153754261933</v>
      </c>
      <c r="AD18" s="11">
        <v>22.660736547151867</v>
      </c>
      <c r="AE18" s="11">
        <v>22.841626199396622</v>
      </c>
      <c r="AF18" s="11">
        <v>23.055225749699005</v>
      </c>
      <c r="AG18" s="11">
        <v>23.279245868083763</v>
      </c>
      <c r="AH18" s="11">
        <v>23.482786973177539</v>
      </c>
      <c r="AI18" s="11">
        <v>23.670444649695146</v>
      </c>
      <c r="AJ18" s="11">
        <v>23.851684358454904</v>
      </c>
      <c r="AK18" s="11">
        <v>24.015555946636372</v>
      </c>
      <c r="AL18" s="11">
        <v>24.18272601970186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28.437805850128669</v>
      </c>
      <c r="N19" s="11">
        <v>32.595881571173464</v>
      </c>
      <c r="O19" s="11">
        <v>36.470914239380498</v>
      </c>
      <c r="P19" s="11">
        <v>33.080335437040134</v>
      </c>
      <c r="Q19" s="11">
        <v>37.913884473297827</v>
      </c>
      <c r="R19" s="11">
        <v>42.404562749373561</v>
      </c>
      <c r="S19" s="11">
        <v>40.023753311827036</v>
      </c>
      <c r="T19" s="11">
        <v>44.298032252376466</v>
      </c>
      <c r="U19" s="11">
        <v>40.93112489794887</v>
      </c>
      <c r="V19" s="11">
        <v>40.434305827741213</v>
      </c>
      <c r="W19" s="11">
        <v>43.667836288196057</v>
      </c>
      <c r="X19" s="11">
        <v>38.071310743858824</v>
      </c>
      <c r="Y19" s="11">
        <v>38.087221095134481</v>
      </c>
      <c r="Z19" s="11">
        <v>38.343549016086484</v>
      </c>
      <c r="AA19" s="11">
        <v>38.792386233367168</v>
      </c>
      <c r="AB19" s="11">
        <v>39.129332694430438</v>
      </c>
      <c r="AC19" s="11">
        <v>39.42171969086683</v>
      </c>
      <c r="AD19" s="11">
        <v>39.701747817807167</v>
      </c>
      <c r="AE19" s="11">
        <v>39.997818669320381</v>
      </c>
      <c r="AF19" s="11">
        <v>40.276164840593857</v>
      </c>
      <c r="AG19" s="11">
        <v>40.550342140572013</v>
      </c>
      <c r="AH19" s="11">
        <v>40.813029073193285</v>
      </c>
      <c r="AI19" s="11">
        <v>41.128351517727232</v>
      </c>
      <c r="AJ19" s="11">
        <v>41.424134130225767</v>
      </c>
      <c r="AK19" s="11">
        <v>41.780578071648996</v>
      </c>
      <c r="AL19" s="11">
        <v>42.094140984087467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116.81660317147572</v>
      </c>
      <c r="N20" s="11">
        <v>107.33974178342334</v>
      </c>
      <c r="O20" s="11">
        <v>113.31041607411549</v>
      </c>
      <c r="P20" s="11">
        <v>111.94844232801476</v>
      </c>
      <c r="Q20" s="11">
        <v>118.46149308603992</v>
      </c>
      <c r="R20" s="11">
        <v>120.31365488352647</v>
      </c>
      <c r="S20" s="11">
        <v>124.7114677691617</v>
      </c>
      <c r="T20" s="11">
        <v>124.06358447441514</v>
      </c>
      <c r="U20" s="11">
        <v>123.16529412234971</v>
      </c>
      <c r="V20" s="11">
        <v>128.00641767289042</v>
      </c>
      <c r="W20" s="11">
        <v>131.54335653415575</v>
      </c>
      <c r="X20" s="11">
        <v>130.27892911963244</v>
      </c>
      <c r="Y20" s="11">
        <v>131.33844676405212</v>
      </c>
      <c r="Z20" s="11">
        <v>132.71065982423414</v>
      </c>
      <c r="AA20" s="11">
        <v>134.26833672538257</v>
      </c>
      <c r="AB20" s="11">
        <v>135.36701668421094</v>
      </c>
      <c r="AC20" s="11">
        <v>136.31167278536532</v>
      </c>
      <c r="AD20" s="11">
        <v>137.16291410101596</v>
      </c>
      <c r="AE20" s="11">
        <v>137.98201926043916</v>
      </c>
      <c r="AF20" s="11">
        <v>138.81512366573853</v>
      </c>
      <c r="AG20" s="11">
        <v>139.69651562376401</v>
      </c>
      <c r="AH20" s="11">
        <v>140.54285603175035</v>
      </c>
      <c r="AI20" s="11">
        <v>141.3563095392285</v>
      </c>
      <c r="AJ20" s="11">
        <v>142.23756229331326</v>
      </c>
      <c r="AK20" s="11">
        <v>143.11721247204017</v>
      </c>
      <c r="AL20" s="11">
        <v>143.95131335234819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212.31027593288414</v>
      </c>
      <c r="N22" s="87">
        <f>SUM(N23:N24)</f>
        <v>203.63270153308093</v>
      </c>
      <c r="O22" s="87">
        <f t="shared" ref="O22:AL22" si="7">SUM(O23:O24)</f>
        <v>206.50877113938813</v>
      </c>
      <c r="P22" s="87">
        <f t="shared" si="7"/>
        <v>197.79774791405106</v>
      </c>
      <c r="Q22" s="87">
        <f t="shared" si="7"/>
        <v>202.76768785969557</v>
      </c>
      <c r="R22" s="87">
        <f t="shared" si="7"/>
        <v>206.17249007652867</v>
      </c>
      <c r="S22" s="87">
        <f t="shared" si="7"/>
        <v>201.65151086302191</v>
      </c>
      <c r="T22" s="87">
        <f t="shared" si="7"/>
        <v>206.18587649535795</v>
      </c>
      <c r="U22" s="87">
        <f t="shared" si="7"/>
        <v>203.14403324099467</v>
      </c>
      <c r="V22" s="87">
        <f t="shared" si="7"/>
        <v>198.67639495264666</v>
      </c>
      <c r="W22" s="87">
        <f t="shared" si="7"/>
        <v>202.31960039675627</v>
      </c>
      <c r="X22" s="87">
        <f t="shared" si="7"/>
        <v>207.61035733787557</v>
      </c>
      <c r="Y22" s="87">
        <f t="shared" si="7"/>
        <v>206.41227633152062</v>
      </c>
      <c r="Z22" s="87">
        <f t="shared" si="7"/>
        <v>205.60550079310019</v>
      </c>
      <c r="AA22" s="87">
        <f t="shared" si="7"/>
        <v>204.98641709823863</v>
      </c>
      <c r="AB22" s="87">
        <f t="shared" si="7"/>
        <v>203.74379723130173</v>
      </c>
      <c r="AC22" s="87">
        <f t="shared" si="7"/>
        <v>202.34157686466276</v>
      </c>
      <c r="AD22" s="87">
        <f t="shared" si="7"/>
        <v>200.7973024973868</v>
      </c>
      <c r="AE22" s="87">
        <f t="shared" si="7"/>
        <v>199.26558305074002</v>
      </c>
      <c r="AF22" s="87">
        <f t="shared" si="7"/>
        <v>197.67991109152712</v>
      </c>
      <c r="AG22" s="87">
        <f t="shared" si="7"/>
        <v>196.28058346025998</v>
      </c>
      <c r="AH22" s="87">
        <f t="shared" si="7"/>
        <v>195.04988647918231</v>
      </c>
      <c r="AI22" s="87">
        <f t="shared" si="7"/>
        <v>193.64736220393308</v>
      </c>
      <c r="AJ22" s="87">
        <f t="shared" si="7"/>
        <v>192.06429330726888</v>
      </c>
      <c r="AK22" s="87">
        <f t="shared" si="7"/>
        <v>189.84840186362797</v>
      </c>
      <c r="AL22" s="87">
        <f t="shared" si="7"/>
        <v>188.31649026800864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155.14371432555797</v>
      </c>
      <c r="N23" s="11">
        <v>152.55434659588238</v>
      </c>
      <c r="O23" s="11">
        <v>156.46726717864757</v>
      </c>
      <c r="P23" s="11">
        <v>148.52031915594785</v>
      </c>
      <c r="Q23" s="11">
        <v>153.486198352049</v>
      </c>
      <c r="R23" s="11">
        <v>159.06669958827774</v>
      </c>
      <c r="S23" s="11">
        <v>156.65865780656534</v>
      </c>
      <c r="T23" s="11">
        <v>159.69133098632696</v>
      </c>
      <c r="U23" s="11">
        <v>156.01123103904084</v>
      </c>
      <c r="V23" s="11">
        <v>155.75845120998292</v>
      </c>
      <c r="W23" s="11">
        <v>160.22724941451574</v>
      </c>
      <c r="X23" s="11">
        <v>165.37803370810488</v>
      </c>
      <c r="Y23" s="11">
        <v>165.10585927576352</v>
      </c>
      <c r="Z23" s="11">
        <v>165.15905861500329</v>
      </c>
      <c r="AA23" s="11">
        <v>165.41587678170566</v>
      </c>
      <c r="AB23" s="11">
        <v>165.11472039201675</v>
      </c>
      <c r="AC23" s="11">
        <v>164.67019591526915</v>
      </c>
      <c r="AD23" s="11">
        <v>164.03726713577413</v>
      </c>
      <c r="AE23" s="11">
        <v>163.34971092648243</v>
      </c>
      <c r="AF23" s="11">
        <v>162.72626029539882</v>
      </c>
      <c r="AG23" s="11">
        <v>162.18435648674981</v>
      </c>
      <c r="AH23" s="11">
        <v>161.53736194000464</v>
      </c>
      <c r="AI23" s="11">
        <v>160.77104169732536</v>
      </c>
      <c r="AJ23" s="11">
        <v>159.94496148573117</v>
      </c>
      <c r="AK23" s="11">
        <v>159.21070198315701</v>
      </c>
      <c r="AL23" s="11">
        <v>158.57009356589407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57.16656160732618</v>
      </c>
      <c r="N24" s="11">
        <v>51.078354937198547</v>
      </c>
      <c r="O24" s="11">
        <v>50.041503960740549</v>
      </c>
      <c r="P24" s="11">
        <v>49.277428758103213</v>
      </c>
      <c r="Q24" s="11">
        <v>49.281489507646555</v>
      </c>
      <c r="R24" s="11">
        <v>47.105790488250946</v>
      </c>
      <c r="S24" s="11">
        <v>44.992853056456561</v>
      </c>
      <c r="T24" s="11">
        <v>46.494545509030992</v>
      </c>
      <c r="U24" s="11">
        <v>47.132802201953844</v>
      </c>
      <c r="V24" s="11">
        <v>42.917943742663738</v>
      </c>
      <c r="W24" s="11">
        <v>42.092350982240532</v>
      </c>
      <c r="X24" s="11">
        <v>42.232323629770697</v>
      </c>
      <c r="Y24" s="11">
        <v>41.306417055757109</v>
      </c>
      <c r="Z24" s="11">
        <v>40.446442178096916</v>
      </c>
      <c r="AA24" s="11">
        <v>39.570540316532963</v>
      </c>
      <c r="AB24" s="11">
        <v>38.629076839284977</v>
      </c>
      <c r="AC24" s="11">
        <v>37.671380949393608</v>
      </c>
      <c r="AD24" s="11">
        <v>36.760035361612651</v>
      </c>
      <c r="AE24" s="11">
        <v>35.915872124257582</v>
      </c>
      <c r="AF24" s="11">
        <v>34.953650796128287</v>
      </c>
      <c r="AG24" s="11">
        <v>34.096226973510177</v>
      </c>
      <c r="AH24" s="11">
        <v>33.512524539177669</v>
      </c>
      <c r="AI24" s="11">
        <v>32.87632050660774</v>
      </c>
      <c r="AJ24" s="11">
        <v>32.11933182153772</v>
      </c>
      <c r="AK24" s="11">
        <v>30.637699880470951</v>
      </c>
      <c r="AL24" s="11">
        <v>29.74639670211457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184.30664942919609</v>
      </c>
      <c r="N26" s="87">
        <f>SUM(N27:N30)</f>
        <v>184.37505682254326</v>
      </c>
      <c r="O26" s="87">
        <f t="shared" ref="O26:AL26" si="9">SUM(O27:O30)</f>
        <v>182.77076532718107</v>
      </c>
      <c r="P26" s="87">
        <f t="shared" si="9"/>
        <v>181.96673518103216</v>
      </c>
      <c r="Q26" s="87">
        <f t="shared" si="9"/>
        <v>194.31476145122915</v>
      </c>
      <c r="R26" s="87">
        <f>SUM(R27:R30)</f>
        <v>196.52949250281173</v>
      </c>
      <c r="S26" s="87">
        <f t="shared" si="9"/>
        <v>203.69019718635491</v>
      </c>
      <c r="T26" s="87">
        <f t="shared" si="9"/>
        <v>200.46293244948924</v>
      </c>
      <c r="U26" s="87">
        <f t="shared" si="9"/>
        <v>181.50492300527307</v>
      </c>
      <c r="V26" s="87">
        <f t="shared" si="9"/>
        <v>193.8298992547324</v>
      </c>
      <c r="W26" s="87">
        <f t="shared" si="9"/>
        <v>174.04181780163378</v>
      </c>
      <c r="X26" s="87">
        <f t="shared" si="9"/>
        <v>178.27769794400817</v>
      </c>
      <c r="Y26" s="87">
        <f t="shared" si="9"/>
        <v>178.92527613203958</v>
      </c>
      <c r="Z26" s="87">
        <f t="shared" si="9"/>
        <v>180.84454534847455</v>
      </c>
      <c r="AA26" s="87">
        <f t="shared" si="9"/>
        <v>182.51908672775218</v>
      </c>
      <c r="AB26" s="87">
        <f t="shared" si="9"/>
        <v>182.92891286949961</v>
      </c>
      <c r="AC26" s="87">
        <f t="shared" si="9"/>
        <v>183.07117657102432</v>
      </c>
      <c r="AD26" s="87">
        <f t="shared" si="9"/>
        <v>183.03296288290883</v>
      </c>
      <c r="AE26" s="87">
        <f t="shared" si="9"/>
        <v>183.09905467445742</v>
      </c>
      <c r="AF26" s="87">
        <f t="shared" si="9"/>
        <v>183.14857411553766</v>
      </c>
      <c r="AG26" s="87">
        <f t="shared" si="9"/>
        <v>183.30958524625186</v>
      </c>
      <c r="AH26" s="87">
        <f t="shared" si="9"/>
        <v>183.42767040302923</v>
      </c>
      <c r="AI26" s="87">
        <f t="shared" si="9"/>
        <v>183.50085072809216</v>
      </c>
      <c r="AJ26" s="87">
        <f t="shared" si="9"/>
        <v>183.56840954386121</v>
      </c>
      <c r="AK26" s="87">
        <f t="shared" si="9"/>
        <v>183.81027670729736</v>
      </c>
      <c r="AL26" s="87">
        <f t="shared" si="9"/>
        <v>183.97291491411124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17.235251492328178</v>
      </c>
      <c r="N27" s="11">
        <v>18.272662005979758</v>
      </c>
      <c r="O27" s="11">
        <v>22.219214154031484</v>
      </c>
      <c r="P27" s="11">
        <v>17.702307763716139</v>
      </c>
      <c r="Q27" s="11">
        <v>25.261511476832467</v>
      </c>
      <c r="R27" s="11">
        <v>21.627910326937872</v>
      </c>
      <c r="S27" s="11">
        <v>22.686901387931215</v>
      </c>
      <c r="T27" s="11">
        <v>20.57722710154194</v>
      </c>
      <c r="U27" s="11">
        <v>19.477648466508338</v>
      </c>
      <c r="V27" s="11">
        <v>25.650895612962081</v>
      </c>
      <c r="W27" s="11">
        <v>18.423275047504692</v>
      </c>
      <c r="X27" s="11">
        <v>17.487823319218322</v>
      </c>
      <c r="Y27" s="11">
        <v>17.732143086581576</v>
      </c>
      <c r="Z27" s="11">
        <v>18.092792795304081</v>
      </c>
      <c r="AA27" s="11">
        <v>18.481330738588369</v>
      </c>
      <c r="AB27" s="11">
        <v>18.775585927896262</v>
      </c>
      <c r="AC27" s="11">
        <v>19.051035847266746</v>
      </c>
      <c r="AD27" s="11">
        <v>19.311756415663822</v>
      </c>
      <c r="AE27" s="11">
        <v>19.556168276056383</v>
      </c>
      <c r="AF27" s="11">
        <v>19.802402135789261</v>
      </c>
      <c r="AG27" s="11">
        <v>20.097394504725042</v>
      </c>
      <c r="AH27" s="11">
        <v>20.390026799836253</v>
      </c>
      <c r="AI27" s="11">
        <v>20.682900183504522</v>
      </c>
      <c r="AJ27" s="11">
        <v>20.991630351812884</v>
      </c>
      <c r="AK27" s="11">
        <v>21.311507906198827</v>
      </c>
      <c r="AL27" s="11">
        <v>21.640890898208802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62.463105465766382</v>
      </c>
      <c r="N28" s="11">
        <v>63.500679150551441</v>
      </c>
      <c r="O28" s="11">
        <v>60.64975913694002</v>
      </c>
      <c r="P28" s="11">
        <v>62.314506630577363</v>
      </c>
      <c r="Q28" s="11">
        <v>64.589266596840716</v>
      </c>
      <c r="R28" s="11">
        <v>65.107117441471772</v>
      </c>
      <c r="S28" s="11">
        <v>67.46510744799005</v>
      </c>
      <c r="T28" s="11">
        <v>66.321079324600632</v>
      </c>
      <c r="U28" s="11">
        <v>63.447374356597827</v>
      </c>
      <c r="V28" s="11">
        <v>66.661174791805138</v>
      </c>
      <c r="W28" s="11">
        <v>59.313858279466132</v>
      </c>
      <c r="X28" s="11">
        <v>60.394592028454177</v>
      </c>
      <c r="Y28" s="11">
        <v>60.568282359961366</v>
      </c>
      <c r="Z28" s="11">
        <v>61.062567804577391</v>
      </c>
      <c r="AA28" s="11">
        <v>61.490273804320921</v>
      </c>
      <c r="AB28" s="11">
        <v>61.528981608454345</v>
      </c>
      <c r="AC28" s="11">
        <v>61.505786533227401</v>
      </c>
      <c r="AD28" s="11">
        <v>61.448579021231744</v>
      </c>
      <c r="AE28" s="11">
        <v>61.425190103628942</v>
      </c>
      <c r="AF28" s="11">
        <v>61.401114251006881</v>
      </c>
      <c r="AG28" s="11">
        <v>61.376360313746055</v>
      </c>
      <c r="AH28" s="11">
        <v>61.346625781778037</v>
      </c>
      <c r="AI28" s="11">
        <v>61.332883271567766</v>
      </c>
      <c r="AJ28" s="11">
        <v>61.346423734691783</v>
      </c>
      <c r="AK28" s="11">
        <v>61.413334886732891</v>
      </c>
      <c r="AL28" s="11">
        <v>61.41682244855987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69.944276741980374</v>
      </c>
      <c r="N29" s="11">
        <v>65.250272657564096</v>
      </c>
      <c r="O29" s="11">
        <v>60.429946533210547</v>
      </c>
      <c r="P29" s="11">
        <v>62.631852001101571</v>
      </c>
      <c r="Q29" s="11">
        <v>62.594373832584317</v>
      </c>
      <c r="R29" s="11">
        <v>66.039361014646175</v>
      </c>
      <c r="S29" s="11">
        <v>70.221191550743356</v>
      </c>
      <c r="T29" s="11">
        <v>70.528988991375172</v>
      </c>
      <c r="U29" s="11">
        <v>57.848180627539548</v>
      </c>
      <c r="V29" s="11">
        <v>62.184299317374688</v>
      </c>
      <c r="W29" s="11">
        <v>59.33245648123463</v>
      </c>
      <c r="X29" s="11">
        <v>61.657487312077983</v>
      </c>
      <c r="Y29" s="11">
        <v>61.506960877310625</v>
      </c>
      <c r="Z29" s="11">
        <v>62.114187177462753</v>
      </c>
      <c r="AA29" s="11">
        <v>62.461491251815453</v>
      </c>
      <c r="AB29" s="11">
        <v>62.166633609978199</v>
      </c>
      <c r="AC29" s="11">
        <v>61.797494228386654</v>
      </c>
      <c r="AD29" s="11">
        <v>61.378909067454835</v>
      </c>
      <c r="AE29" s="11">
        <v>60.984508254408212</v>
      </c>
      <c r="AF29" s="11">
        <v>60.573055088652481</v>
      </c>
      <c r="AG29" s="11">
        <v>60.209393573729699</v>
      </c>
      <c r="AH29" s="11">
        <v>59.825861056854237</v>
      </c>
      <c r="AI29" s="11">
        <v>59.412634434922417</v>
      </c>
      <c r="AJ29" s="11">
        <v>58.988217497766172</v>
      </c>
      <c r="AK29" s="11">
        <v>58.626235872093147</v>
      </c>
      <c r="AL29" s="11">
        <v>58.211100050560603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34.664015729121132</v>
      </c>
      <c r="N30" s="11">
        <v>37.351443008447937</v>
      </c>
      <c r="O30" s="11">
        <v>39.471845502999024</v>
      </c>
      <c r="P30" s="11">
        <v>39.318068785637074</v>
      </c>
      <c r="Q30" s="11">
        <v>41.869609544971631</v>
      </c>
      <c r="R30" s="11">
        <v>43.755103719755901</v>
      </c>
      <c r="S30" s="11">
        <v>43.31699679969028</v>
      </c>
      <c r="T30" s="11">
        <v>43.035637031971511</v>
      </c>
      <c r="U30" s="11">
        <v>40.731719554627347</v>
      </c>
      <c r="V30" s="11">
        <v>39.333529532590489</v>
      </c>
      <c r="W30" s="11">
        <v>36.972227993428334</v>
      </c>
      <c r="X30" s="11">
        <v>38.737795284257693</v>
      </c>
      <c r="Y30" s="11">
        <v>39.117889808186035</v>
      </c>
      <c r="Z30" s="11">
        <v>39.574997571130332</v>
      </c>
      <c r="AA30" s="11">
        <v>40.085990933027432</v>
      </c>
      <c r="AB30" s="11">
        <v>40.45771172317081</v>
      </c>
      <c r="AC30" s="11">
        <v>40.716859962143523</v>
      </c>
      <c r="AD30" s="11">
        <v>40.893718378558454</v>
      </c>
      <c r="AE30" s="11">
        <v>41.133188040363862</v>
      </c>
      <c r="AF30" s="11">
        <v>41.372002640089029</v>
      </c>
      <c r="AG30" s="11">
        <v>41.626436854051072</v>
      </c>
      <c r="AH30" s="11">
        <v>41.865156764560673</v>
      </c>
      <c r="AI30" s="11">
        <v>42.072432838097448</v>
      </c>
      <c r="AJ30" s="11">
        <v>42.24213795959038</v>
      </c>
      <c r="AK30" s="11">
        <v>42.459198042272469</v>
      </c>
      <c r="AL30" s="11">
        <v>42.704101516781968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171.88636874002009</v>
      </c>
      <c r="N32" s="87">
        <f t="shared" si="10"/>
        <v>172.35336926697445</v>
      </c>
      <c r="O32" s="87">
        <f t="shared" si="10"/>
        <v>172.61362987731118</v>
      </c>
      <c r="P32" s="87">
        <f t="shared" si="10"/>
        <v>170.31680508848979</v>
      </c>
      <c r="Q32" s="87">
        <f t="shared" si="10"/>
        <v>176.7315687617662</v>
      </c>
      <c r="R32" s="87">
        <f t="shared" si="10"/>
        <v>188.96278789673195</v>
      </c>
      <c r="S32" s="87">
        <f t="shared" si="10"/>
        <v>194.72648648988039</v>
      </c>
      <c r="T32" s="87">
        <f t="shared" si="10"/>
        <v>194.70469045278159</v>
      </c>
      <c r="U32" s="87">
        <f t="shared" si="10"/>
        <v>186.42740062181142</v>
      </c>
      <c r="V32" s="87">
        <f t="shared" si="10"/>
        <v>198.19851176309808</v>
      </c>
      <c r="W32" s="87">
        <f t="shared" si="10"/>
        <v>188.99518220789173</v>
      </c>
      <c r="X32" s="87">
        <f t="shared" si="10"/>
        <v>186.62148413287787</v>
      </c>
      <c r="Y32" s="87">
        <f t="shared" si="10"/>
        <v>187.62070540045917</v>
      </c>
      <c r="Z32" s="87">
        <f t="shared" si="10"/>
        <v>189.17314882185744</v>
      </c>
      <c r="AA32" s="87">
        <f t="shared" si="10"/>
        <v>190.99363004790112</v>
      </c>
      <c r="AB32" s="87">
        <f t="shared" si="10"/>
        <v>192.55712777508978</v>
      </c>
      <c r="AC32" s="87">
        <f t="shared" si="10"/>
        <v>193.95077390535641</v>
      </c>
      <c r="AD32" s="87">
        <f t="shared" si="10"/>
        <v>195.27475624703126</v>
      </c>
      <c r="AE32" s="87">
        <f t="shared" ref="AE32" si="11">SUM(AE33:AE35)</f>
        <v>196.57124549975654</v>
      </c>
      <c r="AF32" s="87">
        <f t="shared" ref="AF32" si="12">SUM(AF33:AF35)</f>
        <v>197.89559268816714</v>
      </c>
      <c r="AG32" s="87">
        <f t="shared" ref="AG32" si="13">SUM(AG33:AG35)</f>
        <v>199.28024035185462</v>
      </c>
      <c r="AH32" s="87">
        <f t="shared" ref="AH32" si="14">SUM(AH33:AH35)</f>
        <v>200.61086958615346</v>
      </c>
      <c r="AI32" s="87">
        <f t="shared" ref="AI32" si="15">SUM(AI33:AI35)</f>
        <v>201.95574639840567</v>
      </c>
      <c r="AJ32" s="87">
        <f t="shared" ref="AJ32" si="16">SUM(AJ33:AJ35)</f>
        <v>203.32851173639355</v>
      </c>
      <c r="AK32" s="87">
        <f t="shared" ref="AK32" si="17">SUM(AK33:AK35)</f>
        <v>204.66974599639838</v>
      </c>
      <c r="AL32" s="87">
        <f t="shared" ref="AL32" si="18">SUM(AL33:AL35)</f>
        <v>205.98790267188403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129.67109008067001</v>
      </c>
      <c r="N33" s="11">
        <v>126.26265707184679</v>
      </c>
      <c r="O33" s="11">
        <v>125.44913742025476</v>
      </c>
      <c r="P33" s="11">
        <v>126.07733463134389</v>
      </c>
      <c r="Q33" s="11">
        <v>129.69107578309888</v>
      </c>
      <c r="R33" s="11">
        <v>138.92894500308412</v>
      </c>
      <c r="S33" s="11">
        <v>145.43336965643917</v>
      </c>
      <c r="T33" s="11">
        <v>144.82666131941957</v>
      </c>
      <c r="U33" s="11">
        <v>138.55989715038544</v>
      </c>
      <c r="V33" s="11">
        <v>145.52057311646954</v>
      </c>
      <c r="W33" s="11">
        <v>138.66449033557456</v>
      </c>
      <c r="X33" s="11">
        <v>140.20027213584368</v>
      </c>
      <c r="Y33" s="11">
        <v>141.20125801281455</v>
      </c>
      <c r="Z33" s="11">
        <v>142.55264240025656</v>
      </c>
      <c r="AA33" s="11">
        <v>144.07971097288146</v>
      </c>
      <c r="AB33" s="11">
        <v>145.45504292233329</v>
      </c>
      <c r="AC33" s="11">
        <v>146.72761991933322</v>
      </c>
      <c r="AD33" s="11">
        <v>147.95049387867306</v>
      </c>
      <c r="AE33" s="11">
        <v>149.12495782299135</v>
      </c>
      <c r="AF33" s="11">
        <v>150.3354414821423</v>
      </c>
      <c r="AG33" s="11">
        <v>151.63549203137248</v>
      </c>
      <c r="AH33" s="11">
        <v>152.91710223641095</v>
      </c>
      <c r="AI33" s="11">
        <v>154.20677783583153</v>
      </c>
      <c r="AJ33" s="11">
        <v>155.51574172573029</v>
      </c>
      <c r="AK33" s="11">
        <v>156.7947006832876</v>
      </c>
      <c r="AL33" s="11">
        <v>158.0465478757414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39.040525202077589</v>
      </c>
      <c r="N34" s="11">
        <v>43.80574710563927</v>
      </c>
      <c r="O34" s="11">
        <v>44.893833827735214</v>
      </c>
      <c r="P34" s="11">
        <v>42.16602285232306</v>
      </c>
      <c r="Q34" s="11">
        <v>44.722466395426686</v>
      </c>
      <c r="R34" s="11">
        <v>47.833992930442548</v>
      </c>
      <c r="S34" s="11">
        <v>47.404184061144676</v>
      </c>
      <c r="T34" s="11">
        <v>47.918181578434719</v>
      </c>
      <c r="U34" s="11">
        <v>45.899719696194687</v>
      </c>
      <c r="V34" s="11">
        <v>50.830346598418167</v>
      </c>
      <c r="W34" s="11">
        <v>48.079312225325836</v>
      </c>
      <c r="X34" s="11">
        <v>44.755519320162804</v>
      </c>
      <c r="Y34" s="11">
        <v>44.72872417392005</v>
      </c>
      <c r="Z34" s="11">
        <v>44.907251359814275</v>
      </c>
      <c r="AA34" s="11">
        <v>45.176522496809611</v>
      </c>
      <c r="AB34" s="11">
        <v>45.347333195204392</v>
      </c>
      <c r="AC34" s="11">
        <v>45.452566714729045</v>
      </c>
      <c r="AD34" s="11">
        <v>45.539433989117562</v>
      </c>
      <c r="AE34" s="11">
        <v>45.648387619844947</v>
      </c>
      <c r="AF34" s="11">
        <v>45.747383548273618</v>
      </c>
      <c r="AG34" s="11">
        <v>45.817798905572971</v>
      </c>
      <c r="AH34" s="11">
        <v>45.854182475462217</v>
      </c>
      <c r="AI34" s="11">
        <v>45.897573132457545</v>
      </c>
      <c r="AJ34" s="11">
        <v>45.948850193402386</v>
      </c>
      <c r="AK34" s="11">
        <v>46.000499250161894</v>
      </c>
      <c r="AL34" s="11">
        <v>46.056125994401043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3.1747534572724807</v>
      </c>
      <c r="N35" s="11">
        <v>2.2849650894883853</v>
      </c>
      <c r="O35" s="11">
        <v>2.2706586293212214</v>
      </c>
      <c r="P35" s="11">
        <v>2.0734476048228436</v>
      </c>
      <c r="Q35" s="11">
        <v>2.3180265832406217</v>
      </c>
      <c r="R35" s="11">
        <v>2.1998499632052932</v>
      </c>
      <c r="S35" s="11">
        <v>1.8889327722965676</v>
      </c>
      <c r="T35" s="11">
        <v>1.9598475549273062</v>
      </c>
      <c r="U35" s="11">
        <v>1.967783775231285</v>
      </c>
      <c r="V35" s="11">
        <v>1.8475920482103794</v>
      </c>
      <c r="W35" s="11">
        <v>2.2513796469913352</v>
      </c>
      <c r="X35" s="11">
        <v>1.6656926768713878</v>
      </c>
      <c r="Y35" s="11">
        <v>1.6907232137245742</v>
      </c>
      <c r="Z35" s="11">
        <v>1.7132550617866233</v>
      </c>
      <c r="AA35" s="11">
        <v>1.7373965782100504</v>
      </c>
      <c r="AB35" s="11">
        <v>1.7547516575521149</v>
      </c>
      <c r="AC35" s="11">
        <v>1.7705872712941411</v>
      </c>
      <c r="AD35" s="11">
        <v>1.7848283792406643</v>
      </c>
      <c r="AE35" s="11">
        <v>1.7979000569202275</v>
      </c>
      <c r="AF35" s="11">
        <v>1.8127676577512399</v>
      </c>
      <c r="AG35" s="11">
        <v>1.8269494149091574</v>
      </c>
      <c r="AH35" s="11">
        <v>1.8395848742802867</v>
      </c>
      <c r="AI35" s="11">
        <v>1.8513954301165825</v>
      </c>
      <c r="AJ35" s="11">
        <v>1.8639198172608658</v>
      </c>
      <c r="AK35" s="11">
        <v>1.8745460629488748</v>
      </c>
      <c r="AL35" s="11">
        <v>1.8852288017415892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137.43873689728417</v>
      </c>
      <c r="N37" s="87">
        <f t="shared" ref="N37:AL37" si="19">SUM(N38:N39)</f>
        <v>146.7384324499134</v>
      </c>
      <c r="O37" s="87">
        <f t="shared" si="19"/>
        <v>154.14478948261868</v>
      </c>
      <c r="P37" s="87">
        <f t="shared" si="19"/>
        <v>150.93748872607594</v>
      </c>
      <c r="Q37" s="87">
        <f t="shared" si="19"/>
        <v>147.81500353406727</v>
      </c>
      <c r="R37" s="87">
        <f t="shared" si="19"/>
        <v>152.07360095376126</v>
      </c>
      <c r="S37" s="87">
        <f t="shared" si="19"/>
        <v>151.46472833757122</v>
      </c>
      <c r="T37" s="87">
        <f t="shared" si="19"/>
        <v>148.12704183503149</v>
      </c>
      <c r="U37" s="87">
        <f t="shared" si="19"/>
        <v>148.95062734681127</v>
      </c>
      <c r="V37" s="87">
        <f t="shared" si="19"/>
        <v>147.74559602049999</v>
      </c>
      <c r="W37" s="87">
        <f t="shared" si="19"/>
        <v>147.08081164346629</v>
      </c>
      <c r="X37" s="87">
        <f t="shared" si="19"/>
        <v>148.30400071639519</v>
      </c>
      <c r="Y37" s="87">
        <f t="shared" si="19"/>
        <v>148.41326362703768</v>
      </c>
      <c r="Z37" s="87">
        <f t="shared" si="19"/>
        <v>148.88785871116056</v>
      </c>
      <c r="AA37" s="87">
        <f t="shared" si="19"/>
        <v>149.56551926954296</v>
      </c>
      <c r="AB37" s="87">
        <f t="shared" si="19"/>
        <v>149.93130748063311</v>
      </c>
      <c r="AC37" s="87">
        <f t="shared" si="19"/>
        <v>150.1502860486533</v>
      </c>
      <c r="AD37" s="87">
        <f t="shared" si="19"/>
        <v>150.25776499555732</v>
      </c>
      <c r="AE37" s="87">
        <f t="shared" si="19"/>
        <v>150.36705512979862</v>
      </c>
      <c r="AF37" s="87">
        <f t="shared" si="19"/>
        <v>150.43512837479668</v>
      </c>
      <c r="AG37" s="87">
        <f t="shared" si="19"/>
        <v>150.45549620253269</v>
      </c>
      <c r="AH37" s="87">
        <f t="shared" si="19"/>
        <v>150.60490843000841</v>
      </c>
      <c r="AI37" s="87">
        <f t="shared" si="19"/>
        <v>150.66111599188437</v>
      </c>
      <c r="AJ37" s="87">
        <f t="shared" si="19"/>
        <v>150.70788395500063</v>
      </c>
      <c r="AK37" s="87">
        <f t="shared" si="19"/>
        <v>150.74828911462563</v>
      </c>
      <c r="AL37" s="87">
        <f t="shared" si="19"/>
        <v>150.85000172406814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112.16397292244409</v>
      </c>
      <c r="N38" s="11">
        <v>121.36524381025249</v>
      </c>
      <c r="O38" s="11">
        <v>127.9698856241334</v>
      </c>
      <c r="P38" s="11">
        <v>125.46463416283838</v>
      </c>
      <c r="Q38" s="11">
        <v>122.9200801005894</v>
      </c>
      <c r="R38" s="11">
        <v>124.45083461496998</v>
      </c>
      <c r="S38" s="11">
        <v>124.44980937957689</v>
      </c>
      <c r="T38" s="11">
        <v>119.18273255678521</v>
      </c>
      <c r="U38" s="11">
        <v>119.37755021888997</v>
      </c>
      <c r="V38" s="11">
        <v>118.21650770193231</v>
      </c>
      <c r="W38" s="11">
        <v>116.88537099540051</v>
      </c>
      <c r="X38" s="11">
        <v>116.24504789355662</v>
      </c>
      <c r="Y38" s="11">
        <v>115.9928418384273</v>
      </c>
      <c r="Z38" s="11">
        <v>116.00147170886942</v>
      </c>
      <c r="AA38" s="11">
        <v>116.16324204434495</v>
      </c>
      <c r="AB38" s="11">
        <v>116.09313707285213</v>
      </c>
      <c r="AC38" s="11">
        <v>115.86971103660275</v>
      </c>
      <c r="AD38" s="11">
        <v>115.56256710823486</v>
      </c>
      <c r="AE38" s="11">
        <v>115.29799185473179</v>
      </c>
      <c r="AF38" s="11">
        <v>114.97862881415593</v>
      </c>
      <c r="AG38" s="11">
        <v>114.5972734229067</v>
      </c>
      <c r="AH38" s="11">
        <v>114.37612910007337</v>
      </c>
      <c r="AI38" s="11">
        <v>114.05435406677394</v>
      </c>
      <c r="AJ38" s="11">
        <v>113.70662179345567</v>
      </c>
      <c r="AK38" s="11">
        <v>113.35879715535593</v>
      </c>
      <c r="AL38" s="11">
        <v>113.07006864782468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25.274763974840095</v>
      </c>
      <c r="N39" s="11">
        <v>25.373188639660921</v>
      </c>
      <c r="O39" s="11">
        <v>26.174903858485283</v>
      </c>
      <c r="P39" s="11">
        <v>25.472854563237572</v>
      </c>
      <c r="Q39" s="11">
        <v>24.894923433477857</v>
      </c>
      <c r="R39" s="11">
        <v>27.622766338791287</v>
      </c>
      <c r="S39" s="11">
        <v>27.014918957994322</v>
      </c>
      <c r="T39" s="11">
        <v>28.944309278246269</v>
      </c>
      <c r="U39" s="11">
        <v>29.573077127921298</v>
      </c>
      <c r="V39" s="11">
        <v>29.529088318567688</v>
      </c>
      <c r="W39" s="11">
        <v>30.195440648065798</v>
      </c>
      <c r="X39" s="11">
        <v>32.058952822838563</v>
      </c>
      <c r="Y39" s="11">
        <v>32.420421788610398</v>
      </c>
      <c r="Z39" s="11">
        <v>32.886387002291158</v>
      </c>
      <c r="AA39" s="11">
        <v>33.402277225197999</v>
      </c>
      <c r="AB39" s="11">
        <v>33.838170407780964</v>
      </c>
      <c r="AC39" s="11">
        <v>34.280575012050534</v>
      </c>
      <c r="AD39" s="11">
        <v>34.695197887322465</v>
      </c>
      <c r="AE39" s="11">
        <v>35.069063275066831</v>
      </c>
      <c r="AF39" s="11">
        <v>35.456499560640758</v>
      </c>
      <c r="AG39" s="11">
        <v>35.858222779626004</v>
      </c>
      <c r="AH39" s="11">
        <v>36.228779329935037</v>
      </c>
      <c r="AI39" s="11">
        <v>36.60676192511044</v>
      </c>
      <c r="AJ39" s="11">
        <v>37.001262161544965</v>
      </c>
      <c r="AK39" s="11">
        <v>37.389491959269712</v>
      </c>
      <c r="AL39" s="11">
        <v>37.779933076243466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96.3496267616718</v>
      </c>
      <c r="N41" s="87">
        <f t="shared" ref="N41" si="20">SUM(N42:N43)</f>
        <v>96.283458650416918</v>
      </c>
      <c r="O41" s="87">
        <f t="shared" ref="O41" si="21">SUM(O42:O43)</f>
        <v>97.735300799464142</v>
      </c>
      <c r="P41" s="87">
        <f t="shared" ref="P41" si="22">SUM(P42:P43)</f>
        <v>93.694157059412376</v>
      </c>
      <c r="Q41" s="87">
        <f t="shared" ref="Q41" si="23">SUM(Q42:Q43)</f>
        <v>98.831436822944539</v>
      </c>
      <c r="R41" s="87">
        <f t="shared" ref="R41" si="24">SUM(R42:R43)</f>
        <v>98.207334195448766</v>
      </c>
      <c r="S41" s="87">
        <f t="shared" ref="S41" si="25">SUM(S42:S43)</f>
        <v>107.09237270111615</v>
      </c>
      <c r="T41" s="87">
        <f t="shared" ref="T41" si="26">SUM(T42:T43)</f>
        <v>104.03422306146668</v>
      </c>
      <c r="U41" s="87">
        <f t="shared" ref="U41" si="27">SUM(U42:U43)</f>
        <v>106.9637547100743</v>
      </c>
      <c r="V41" s="87">
        <f t="shared" ref="V41" si="28">SUM(V42:V43)</f>
        <v>106.24800536099443</v>
      </c>
      <c r="W41" s="87">
        <f t="shared" ref="W41" si="29">SUM(W42:W43)</f>
        <v>89.906096645703471</v>
      </c>
      <c r="X41" s="87">
        <f t="shared" ref="X41" si="30">SUM(X42:X43)</f>
        <v>93.711648831627315</v>
      </c>
      <c r="Y41" s="87">
        <f t="shared" ref="Y41" si="31">SUM(Y42:Y43)</f>
        <v>93.526231186244473</v>
      </c>
      <c r="Z41" s="87">
        <f t="shared" ref="Z41" si="32">SUM(Z42:Z43)</f>
        <v>93.795131451776911</v>
      </c>
      <c r="AA41" s="87">
        <f t="shared" ref="AA41" si="33">SUM(AA42:AA43)</f>
        <v>94.048384717463918</v>
      </c>
      <c r="AB41" s="87">
        <f t="shared" ref="AB41" si="34">SUM(AB42:AB43)</f>
        <v>93.805673945089865</v>
      </c>
      <c r="AC41" s="87">
        <f t="shared" ref="AC41" si="35">SUM(AC42:AC43)</f>
        <v>93.488724084622618</v>
      </c>
      <c r="AD41" s="87">
        <f t="shared" ref="AD41" si="36">SUM(AD42:AD43)</f>
        <v>93.192554410777859</v>
      </c>
      <c r="AE41" s="87">
        <f t="shared" ref="AE41" si="37">SUM(AE42:AE43)</f>
        <v>92.898853388142044</v>
      </c>
      <c r="AF41" s="87">
        <f t="shared" ref="AF41" si="38">SUM(AF42:AF43)</f>
        <v>92.596877370654397</v>
      </c>
      <c r="AG41" s="87">
        <f t="shared" ref="AG41" si="39">SUM(AG42:AG43)</f>
        <v>92.322522351902023</v>
      </c>
      <c r="AH41" s="87">
        <f t="shared" ref="AH41" si="40">SUM(AH42:AH43)</f>
        <v>92.015864728022748</v>
      </c>
      <c r="AI41" s="87">
        <f t="shared" ref="AI41" si="41">SUM(AI42:AI43)</f>
        <v>91.780201782154094</v>
      </c>
      <c r="AJ41" s="87">
        <f t="shared" ref="AJ41" si="42">SUM(AJ42:AJ43)</f>
        <v>91.618834465679669</v>
      </c>
      <c r="AK41" s="87">
        <f t="shared" ref="AK41" si="43">SUM(AK42:AK43)</f>
        <v>91.570549635334856</v>
      </c>
      <c r="AL41" s="87">
        <f t="shared" ref="AL41" si="44">SUM(AL42:AL43)</f>
        <v>91.51531178274135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31.884304581503592</v>
      </c>
      <c r="N42" s="11">
        <v>31.326238180901566</v>
      </c>
      <c r="O42" s="11">
        <v>31.241962948931985</v>
      </c>
      <c r="P42" s="11">
        <v>31.3347047010575</v>
      </c>
      <c r="Q42" s="11">
        <v>31.768810039812813</v>
      </c>
      <c r="R42" s="11">
        <v>31.989800823579124</v>
      </c>
      <c r="S42" s="11">
        <v>32.891331631032543</v>
      </c>
      <c r="T42" s="11">
        <v>34.310155457922534</v>
      </c>
      <c r="U42" s="11">
        <v>33.299327366270333</v>
      </c>
      <c r="V42" s="11">
        <v>31.569251204566463</v>
      </c>
      <c r="W42" s="11">
        <v>28.412129261988664</v>
      </c>
      <c r="X42" s="11">
        <v>30.630278686999024</v>
      </c>
      <c r="Y42" s="11">
        <v>30.550355564761681</v>
      </c>
      <c r="Z42" s="11">
        <v>30.739103851542573</v>
      </c>
      <c r="AA42" s="11">
        <v>30.897947445667445</v>
      </c>
      <c r="AB42" s="11">
        <v>30.854241583189339</v>
      </c>
      <c r="AC42" s="11">
        <v>30.729074874037572</v>
      </c>
      <c r="AD42" s="11">
        <v>30.618055431404869</v>
      </c>
      <c r="AE42" s="11">
        <v>30.522429798677052</v>
      </c>
      <c r="AF42" s="11">
        <v>30.408118095573975</v>
      </c>
      <c r="AG42" s="11">
        <v>30.298890082534736</v>
      </c>
      <c r="AH42" s="11">
        <v>30.197413305829283</v>
      </c>
      <c r="AI42" s="11">
        <v>30.074594742806404</v>
      </c>
      <c r="AJ42" s="11">
        <v>29.984974657697393</v>
      </c>
      <c r="AK42" s="11">
        <v>29.985037108217959</v>
      </c>
      <c r="AL42" s="11">
        <v>29.966938492040839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64.465322180168201</v>
      </c>
      <c r="N43" s="11">
        <v>64.957220469515349</v>
      </c>
      <c r="O43" s="11">
        <v>66.493337850532157</v>
      </c>
      <c r="P43" s="11">
        <v>62.359452358354879</v>
      </c>
      <c r="Q43" s="11">
        <v>67.062626783131734</v>
      </c>
      <c r="R43" s="11">
        <v>66.217533371869635</v>
      </c>
      <c r="S43" s="11">
        <v>74.201041070083605</v>
      </c>
      <c r="T43" s="11">
        <v>69.724067603544142</v>
      </c>
      <c r="U43" s="11">
        <v>73.664427343803965</v>
      </c>
      <c r="V43" s="11">
        <v>74.678754156427971</v>
      </c>
      <c r="W43" s="11">
        <v>61.493967383714804</v>
      </c>
      <c r="X43" s="11">
        <v>63.081370144628295</v>
      </c>
      <c r="Y43" s="11">
        <v>62.975875621482786</v>
      </c>
      <c r="Z43" s="11">
        <v>63.056027600234337</v>
      </c>
      <c r="AA43" s="11">
        <v>63.15043727179647</v>
      </c>
      <c r="AB43" s="11">
        <v>62.95143236190053</v>
      </c>
      <c r="AC43" s="11">
        <v>62.759649210585053</v>
      </c>
      <c r="AD43" s="11">
        <v>62.574498979372983</v>
      </c>
      <c r="AE43" s="11">
        <v>62.376423589464991</v>
      </c>
      <c r="AF43" s="11">
        <v>62.188759275080422</v>
      </c>
      <c r="AG43" s="11">
        <v>62.023632269367283</v>
      </c>
      <c r="AH43" s="11">
        <v>61.818451422193462</v>
      </c>
      <c r="AI43" s="11">
        <v>61.70560703934769</v>
      </c>
      <c r="AJ43" s="11">
        <v>61.633859807982276</v>
      </c>
      <c r="AK43" s="11">
        <v>61.585512527116904</v>
      </c>
      <c r="AL43" s="11">
        <v>61.548373290700511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208.09530469155666</v>
      </c>
      <c r="N45" s="87">
        <f t="shared" ref="N45" si="45">SUM(N46:N47)</f>
        <v>208.23682632508851</v>
      </c>
      <c r="O45" s="87">
        <f t="shared" ref="O45" si="46">SUM(O46:O47)</f>
        <v>211.82048345216342</v>
      </c>
      <c r="P45" s="87">
        <f t="shared" ref="P45" si="47">SUM(P46:P47)</f>
        <v>205.63228459568816</v>
      </c>
      <c r="Q45" s="87">
        <f t="shared" ref="Q45" si="48">SUM(Q46:Q47)</f>
        <v>217.85105732142637</v>
      </c>
      <c r="R45" s="87">
        <f t="shared" ref="R45" si="49">SUM(R46:R47)</f>
        <v>222.95095745652159</v>
      </c>
      <c r="S45" s="87">
        <f t="shared" ref="S45" si="50">SUM(S46:S47)</f>
        <v>223.02664656258301</v>
      </c>
      <c r="T45" s="87">
        <f t="shared" ref="T45" si="51">SUM(T46:T47)</f>
        <v>218.69836019647627</v>
      </c>
      <c r="U45" s="87">
        <f t="shared" ref="U45" si="52">SUM(U46:U47)</f>
        <v>212.38061531087743</v>
      </c>
      <c r="V45" s="87">
        <f t="shared" ref="V45" si="53">SUM(V46:V47)</f>
        <v>217.85487389122878</v>
      </c>
      <c r="W45" s="87">
        <f t="shared" ref="W45" si="54">SUM(W46:W47)</f>
        <v>202.12886193817039</v>
      </c>
      <c r="X45" s="87">
        <f t="shared" ref="X45" si="55">SUM(X46:X47)</f>
        <v>203.58055785359642</v>
      </c>
      <c r="Y45" s="87">
        <f t="shared" ref="Y45" si="56">SUM(Y46:Y47)</f>
        <v>203.71927885045744</v>
      </c>
      <c r="Z45" s="87">
        <f t="shared" ref="Z45" si="57">SUM(Z46:Z47)</f>
        <v>204.01439468125162</v>
      </c>
      <c r="AA45" s="87">
        <f t="shared" ref="AA45" si="58">SUM(AA46:AA47)</f>
        <v>204.34128847237378</v>
      </c>
      <c r="AB45" s="87">
        <f t="shared" ref="AB45" si="59">SUM(AB46:AB47)</f>
        <v>203.88085618355987</v>
      </c>
      <c r="AC45" s="87">
        <f t="shared" ref="AC45" si="60">SUM(AC46:AC47)</f>
        <v>203.22761975627753</v>
      </c>
      <c r="AD45" s="87">
        <f t="shared" ref="AD45" si="61">SUM(AD46:AD47)</f>
        <v>202.52000059168802</v>
      </c>
      <c r="AE45" s="87">
        <f t="shared" ref="AE45" si="62">SUM(AE46:AE47)</f>
        <v>201.8027667308881</v>
      </c>
      <c r="AF45" s="87">
        <f t="shared" ref="AF45" si="63">SUM(AF46:AF47)</f>
        <v>201.11998853587036</v>
      </c>
      <c r="AG45" s="87">
        <f t="shared" ref="AG45" si="64">SUM(AG46:AG47)</f>
        <v>200.43896271551409</v>
      </c>
      <c r="AH45" s="87">
        <f t="shared" ref="AH45" si="65">SUM(AH46:AH47)</f>
        <v>199.73914674340608</v>
      </c>
      <c r="AI45" s="87">
        <f t="shared" ref="AI45" si="66">SUM(AI46:AI47)</f>
        <v>199.04110011730066</v>
      </c>
      <c r="AJ45" s="87">
        <f t="shared" ref="AJ45" si="67">SUM(AJ46:AJ47)</f>
        <v>198.44942132179776</v>
      </c>
      <c r="AK45" s="87">
        <f t="shared" ref="AK45" si="68">SUM(AK46:AK47)</f>
        <v>197.71826236494371</v>
      </c>
      <c r="AL45" s="87">
        <f t="shared" ref="AL45" si="69">SUM(AL46:AL47)</f>
        <v>196.82371111443152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27.170481147535487</v>
      </c>
      <c r="N46" s="11">
        <v>27.107669955356748</v>
      </c>
      <c r="O46" s="11">
        <v>26.714366198911403</v>
      </c>
      <c r="P46" s="11">
        <v>25.6797573059557</v>
      </c>
      <c r="Q46" s="11">
        <v>28.470463222259564</v>
      </c>
      <c r="R46" s="11">
        <v>28.852951998385951</v>
      </c>
      <c r="S46" s="11">
        <v>29.904424534187275</v>
      </c>
      <c r="T46" s="11">
        <v>27.423872175619611</v>
      </c>
      <c r="U46" s="11">
        <v>25.773552222719822</v>
      </c>
      <c r="V46" s="11">
        <v>25.400014200836047</v>
      </c>
      <c r="W46" s="11">
        <v>22.914244932899049</v>
      </c>
      <c r="X46" s="11">
        <v>38.781746713766907</v>
      </c>
      <c r="Y46" s="11">
        <v>39.391599798964869</v>
      </c>
      <c r="Z46" s="11">
        <v>40.140859149287358</v>
      </c>
      <c r="AA46" s="11">
        <v>40.867839775016748</v>
      </c>
      <c r="AB46" s="11">
        <v>41.290508066080463</v>
      </c>
      <c r="AC46" s="11">
        <v>41.589529690420839</v>
      </c>
      <c r="AD46" s="11">
        <v>41.99673464191072</v>
      </c>
      <c r="AE46" s="11">
        <v>42.530569752192093</v>
      </c>
      <c r="AF46" s="11">
        <v>43.085546366326419</v>
      </c>
      <c r="AG46" s="11">
        <v>43.613939700663771</v>
      </c>
      <c r="AH46" s="11">
        <v>44.108888700430569</v>
      </c>
      <c r="AI46" s="11">
        <v>44.603216319970564</v>
      </c>
      <c r="AJ46" s="11">
        <v>45.097113111862519</v>
      </c>
      <c r="AK46" s="11">
        <v>45.573613531536061</v>
      </c>
      <c r="AL46" s="11">
        <v>46.067724720186334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180.92482354402117</v>
      </c>
      <c r="N47" s="11">
        <v>181.12915636973176</v>
      </c>
      <c r="O47" s="11">
        <v>185.10611725325202</v>
      </c>
      <c r="P47" s="11">
        <v>179.95252728973247</v>
      </c>
      <c r="Q47" s="11">
        <v>189.38059409916681</v>
      </c>
      <c r="R47" s="11">
        <v>194.09800545813565</v>
      </c>
      <c r="S47" s="11">
        <v>193.12222202839573</v>
      </c>
      <c r="T47" s="11">
        <v>191.27448802085667</v>
      </c>
      <c r="U47" s="11">
        <v>186.60706308815762</v>
      </c>
      <c r="V47" s="11">
        <v>192.45485969039274</v>
      </c>
      <c r="W47" s="11">
        <v>179.21461700527135</v>
      </c>
      <c r="X47" s="11">
        <v>164.7988111398295</v>
      </c>
      <c r="Y47" s="11">
        <v>164.32767905149257</v>
      </c>
      <c r="Z47" s="11">
        <v>163.87353553196425</v>
      </c>
      <c r="AA47" s="11">
        <v>163.47344869735704</v>
      </c>
      <c r="AB47" s="11">
        <v>162.59034811747941</v>
      </c>
      <c r="AC47" s="11">
        <v>161.63809006585669</v>
      </c>
      <c r="AD47" s="11">
        <v>160.52326594977728</v>
      </c>
      <c r="AE47" s="11">
        <v>159.272196978696</v>
      </c>
      <c r="AF47" s="11">
        <v>158.03444216954395</v>
      </c>
      <c r="AG47" s="11">
        <v>156.82502301485033</v>
      </c>
      <c r="AH47" s="11">
        <v>155.6302580429755</v>
      </c>
      <c r="AI47" s="11">
        <v>154.4378837973301</v>
      </c>
      <c r="AJ47" s="11">
        <v>153.35230820993525</v>
      </c>
      <c r="AK47" s="11">
        <v>152.14464883340764</v>
      </c>
      <c r="AL47" s="11">
        <v>150.75598639424518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1762.1530000000005</v>
      </c>
      <c r="N49" s="87">
        <f t="shared" si="70"/>
        <v>1771.8970000000002</v>
      </c>
      <c r="O49" s="87">
        <f t="shared" si="70"/>
        <v>1818.7680000000009</v>
      </c>
      <c r="P49" s="87">
        <f t="shared" si="70"/>
        <v>1781.543999999999</v>
      </c>
      <c r="Q49" s="87">
        <f t="shared" si="70"/>
        <v>1840.5529999999999</v>
      </c>
      <c r="R49" s="87">
        <f t="shared" si="70"/>
        <v>1888.9989999999996</v>
      </c>
      <c r="S49" s="87">
        <f t="shared" si="70"/>
        <v>1951.7699999999995</v>
      </c>
      <c r="T49" s="87">
        <f t="shared" si="70"/>
        <v>1942.9039999999998</v>
      </c>
      <c r="U49" s="87">
        <f t="shared" si="70"/>
        <v>1913.8870000000009</v>
      </c>
      <c r="V49" s="87">
        <f t="shared" si="70"/>
        <v>1981.8490000000006</v>
      </c>
      <c r="W49" s="87">
        <f t="shared" si="70"/>
        <v>1953.5590000000009</v>
      </c>
      <c r="X49" s="87">
        <f t="shared" si="70"/>
        <v>1959.9669999999994</v>
      </c>
      <c r="Y49" s="87">
        <f t="shared" si="70"/>
        <v>1969.5140000000001</v>
      </c>
      <c r="Z49" s="87">
        <f t="shared" si="70"/>
        <v>1985.6960000000015</v>
      </c>
      <c r="AA49" s="87">
        <f t="shared" si="70"/>
        <v>2003.6329999999998</v>
      </c>
      <c r="AB49" s="87">
        <f t="shared" si="70"/>
        <v>2014.893</v>
      </c>
      <c r="AC49" s="87">
        <f t="shared" si="70"/>
        <v>2024.3740000000005</v>
      </c>
      <c r="AD49" s="87">
        <f t="shared" si="70"/>
        <v>2032.8509999999992</v>
      </c>
      <c r="AE49" s="87">
        <f t="shared" ref="AE49:AL49" si="71">SUM(AE5,AE9,AE15,AE22,AE26,AE32,AE37,AE41,AE45)</f>
        <v>2041.3909999999989</v>
      </c>
      <c r="AF49" s="87">
        <f t="shared" si="71"/>
        <v>2049.8300000000008</v>
      </c>
      <c r="AG49" s="87">
        <f t="shared" si="71"/>
        <v>2059.0190000000007</v>
      </c>
      <c r="AH49" s="87">
        <f t="shared" si="71"/>
        <v>2068.0859999999993</v>
      </c>
      <c r="AI49" s="87">
        <f t="shared" si="71"/>
        <v>2077.1890000000008</v>
      </c>
      <c r="AJ49" s="87">
        <f t="shared" si="71"/>
        <v>2086.4470000000006</v>
      </c>
      <c r="AK49" s="87">
        <f t="shared" si="71"/>
        <v>2095.7089999999998</v>
      </c>
      <c r="AL49" s="87">
        <f t="shared" si="71"/>
        <v>2105.029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9.5397523237239601E-2</v>
      </c>
      <c r="N52" s="337">
        <f t="shared" si="73"/>
        <v>0.10384586363564334</v>
      </c>
      <c r="O52" s="337">
        <f t="shared" si="73"/>
        <v>0.10678512941152024</v>
      </c>
      <c r="P52" s="337">
        <f t="shared" si="73"/>
        <v>0.10977681931537246</v>
      </c>
      <c r="Q52" s="337">
        <f t="shared" si="73"/>
        <v>0.1086800240185551</v>
      </c>
      <c r="R52" s="337">
        <f t="shared" si="73"/>
        <v>0.11015834647942933</v>
      </c>
      <c r="S52" s="337">
        <f t="shared" si="73"/>
        <v>0.11179944625294597</v>
      </c>
      <c r="T52" s="337">
        <f t="shared" si="73"/>
        <v>0.11504276824666307</v>
      </c>
      <c r="U52" s="337">
        <f t="shared" si="73"/>
        <v>0.11687304442996718</v>
      </c>
      <c r="V52" s="337">
        <f t="shared" si="73"/>
        <v>0.11901651510286761</v>
      </c>
      <c r="W52" s="337">
        <f t="shared" si="73"/>
        <v>0.12261833717855279</v>
      </c>
      <c r="X52" s="337">
        <f t="shared" si="73"/>
        <v>0.11113899619813522</v>
      </c>
      <c r="Y52" s="337">
        <f t="shared" si="73"/>
        <v>0.1119253202757194</v>
      </c>
      <c r="Z52" s="337">
        <f t="shared" si="73"/>
        <v>0.11269441681057983</v>
      </c>
      <c r="AA52" s="337">
        <f t="shared" si="73"/>
        <v>0.1134607215999697</v>
      </c>
      <c r="AB52" s="337">
        <f t="shared" si="73"/>
        <v>0.11416181960108997</v>
      </c>
      <c r="AC52" s="337">
        <f t="shared" si="73"/>
        <v>0.11484542792596082</v>
      </c>
      <c r="AD52" s="337">
        <f t="shared" si="73"/>
        <v>0.11553669655855364</v>
      </c>
      <c r="AE52" s="337">
        <f t="shared" ref="AE52:AL52" si="74">AE5/AE$49</f>
        <v>0.11619303627880175</v>
      </c>
      <c r="AF52" s="337">
        <f t="shared" si="74"/>
        <v>0.11682291306753599</v>
      </c>
      <c r="AG52" s="337">
        <f t="shared" si="74"/>
        <v>0.11745714582952266</v>
      </c>
      <c r="AH52" s="337">
        <f t="shared" si="74"/>
        <v>0.11807414278873574</v>
      </c>
      <c r="AI52" s="337">
        <f t="shared" si="74"/>
        <v>0.11873371065072599</v>
      </c>
      <c r="AJ52" s="337">
        <f t="shared" si="74"/>
        <v>0.11936883063144016</v>
      </c>
      <c r="AK52" s="337">
        <f t="shared" si="74"/>
        <v>0.12012311377143688</v>
      </c>
      <c r="AL52" s="337">
        <f t="shared" si="74"/>
        <v>0.12080015961546922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6.6895799635921044E-2</v>
      </c>
      <c r="N53" s="336">
        <f t="shared" si="75"/>
        <v>7.2306648873809984E-2</v>
      </c>
      <c r="O53" s="336">
        <f t="shared" si="75"/>
        <v>7.4021512422064201E-2</v>
      </c>
      <c r="P53" s="336">
        <f t="shared" si="75"/>
        <v>7.5777688415136241E-2</v>
      </c>
      <c r="Q53" s="336">
        <f t="shared" si="75"/>
        <v>7.2253041348064359E-2</v>
      </c>
      <c r="R53" s="336">
        <f t="shared" si="75"/>
        <v>7.5232146753737641E-2</v>
      </c>
      <c r="S53" s="336">
        <f t="shared" si="75"/>
        <v>7.9643276003441912E-2</v>
      </c>
      <c r="T53" s="336">
        <f t="shared" si="75"/>
        <v>8.1291737466970243E-2</v>
      </c>
      <c r="U53" s="336">
        <f t="shared" si="75"/>
        <v>8.2125658501426058E-2</v>
      </c>
      <c r="V53" s="336">
        <f t="shared" si="75"/>
        <v>8.3997033172055563E-2</v>
      </c>
      <c r="W53" s="336">
        <f t="shared" si="75"/>
        <v>8.7079022901458289E-2</v>
      </c>
      <c r="X53" s="336">
        <f t="shared" si="75"/>
        <v>7.6083957248862216E-2</v>
      </c>
      <c r="Y53" s="336">
        <f t="shared" si="75"/>
        <v>7.6551505067943532E-2</v>
      </c>
      <c r="Z53" s="336">
        <f t="shared" si="75"/>
        <v>7.7009666310730487E-2</v>
      </c>
      <c r="AA53" s="336">
        <f t="shared" si="75"/>
        <v>7.7444349075850002E-2</v>
      </c>
      <c r="AB53" s="336">
        <f t="shared" si="75"/>
        <v>7.7827299029351871E-2</v>
      </c>
      <c r="AC53" s="336">
        <f t="shared" si="75"/>
        <v>7.8190920643329914E-2</v>
      </c>
      <c r="AD53" s="336">
        <f t="shared" si="75"/>
        <v>7.8549098014087548E-2</v>
      </c>
      <c r="AE53" s="336">
        <f t="shared" ref="AE53:AL53" si="76">AE6/AE$49</f>
        <v>7.8904527148591086E-2</v>
      </c>
      <c r="AF53" s="336">
        <f t="shared" si="76"/>
        <v>7.9244162056128623E-2</v>
      </c>
      <c r="AG53" s="336">
        <f t="shared" si="76"/>
        <v>7.9588583821509906E-2</v>
      </c>
      <c r="AH53" s="336">
        <f t="shared" si="76"/>
        <v>7.9921615943298399E-2</v>
      </c>
      <c r="AI53" s="336">
        <f t="shared" si="76"/>
        <v>8.0285830482966627E-2</v>
      </c>
      <c r="AJ53" s="336">
        <f t="shared" si="76"/>
        <v>8.064319791784709E-2</v>
      </c>
      <c r="AK53" s="336">
        <f t="shared" si="76"/>
        <v>8.1082626425124912E-2</v>
      </c>
      <c r="AL53" s="336">
        <f t="shared" si="76"/>
        <v>8.1454349830597461E-2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2.8501723601318547E-2</v>
      </c>
      <c r="N54" s="336">
        <f t="shared" si="77"/>
        <v>3.1539214761833342E-2</v>
      </c>
      <c r="O54" s="336">
        <f t="shared" si="77"/>
        <v>3.2763616989456054E-2</v>
      </c>
      <c r="P54" s="336">
        <f t="shared" si="77"/>
        <v>3.3999130900236221E-2</v>
      </c>
      <c r="Q54" s="336">
        <f t="shared" si="77"/>
        <v>3.6426982670490764E-2</v>
      </c>
      <c r="R54" s="336">
        <f t="shared" si="77"/>
        <v>3.4926199725691706E-2</v>
      </c>
      <c r="S54" s="336">
        <f t="shared" si="77"/>
        <v>3.2156170249504047E-2</v>
      </c>
      <c r="T54" s="336">
        <f t="shared" si="77"/>
        <v>3.3751030779692826E-2</v>
      </c>
      <c r="U54" s="336">
        <f t="shared" si="77"/>
        <v>3.4747385928541125E-2</v>
      </c>
      <c r="V54" s="336">
        <f t="shared" si="77"/>
        <v>3.5019481930812044E-2</v>
      </c>
      <c r="W54" s="336">
        <f t="shared" si="77"/>
        <v>3.5539314277094503E-2</v>
      </c>
      <c r="X54" s="336">
        <f t="shared" si="77"/>
        <v>3.5055038949273018E-2</v>
      </c>
      <c r="Y54" s="336">
        <f t="shared" si="77"/>
        <v>3.5373815207775869E-2</v>
      </c>
      <c r="Z54" s="336">
        <f t="shared" si="77"/>
        <v>3.5684750499849358E-2</v>
      </c>
      <c r="AA54" s="336">
        <f t="shared" si="77"/>
        <v>3.6016372524119704E-2</v>
      </c>
      <c r="AB54" s="336">
        <f t="shared" si="77"/>
        <v>3.6334520571738096E-2</v>
      </c>
      <c r="AC54" s="336">
        <f t="shared" si="77"/>
        <v>3.6654507282630908E-2</v>
      </c>
      <c r="AD54" s="336">
        <f t="shared" si="77"/>
        <v>3.6987598544466087E-2</v>
      </c>
      <c r="AE54" s="336">
        <f t="shared" ref="AE54:AL54" si="78">AE7/AE$49</f>
        <v>3.7288509130210652E-2</v>
      </c>
      <c r="AF54" s="336">
        <f t="shared" si="78"/>
        <v>3.7578751011407376E-2</v>
      </c>
      <c r="AG54" s="336">
        <f t="shared" si="78"/>
        <v>3.7868562008012752E-2</v>
      </c>
      <c r="AH54" s="336">
        <f t="shared" si="78"/>
        <v>3.8152526845437344E-2</v>
      </c>
      <c r="AI54" s="336">
        <f t="shared" si="78"/>
        <v>3.8447880167759359E-2</v>
      </c>
      <c r="AJ54" s="336">
        <f t="shared" si="78"/>
        <v>3.8725632713593063E-2</v>
      </c>
      <c r="AK54" s="336">
        <f t="shared" si="78"/>
        <v>3.9040487346311964E-2</v>
      </c>
      <c r="AL54" s="336">
        <f t="shared" si="78"/>
        <v>3.934580978487176E-2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0.20452629252144675</v>
      </c>
      <c r="N56" s="337">
        <f t="shared" si="79"/>
        <v>0.19784919166604373</v>
      </c>
      <c r="O56" s="337">
        <f t="shared" si="79"/>
        <v>0.19889158930587891</v>
      </c>
      <c r="P56" s="337">
        <f t="shared" si="79"/>
        <v>0.20048055906173404</v>
      </c>
      <c r="Q56" s="337">
        <f t="shared" si="79"/>
        <v>0.19830870033896503</v>
      </c>
      <c r="R56" s="337">
        <f t="shared" si="79"/>
        <v>0.19548426206795555</v>
      </c>
      <c r="S56" s="337">
        <f t="shared" si="79"/>
        <v>0.20399217627433641</v>
      </c>
      <c r="T56" s="337">
        <f t="shared" si="79"/>
        <v>0.20008592033357581</v>
      </c>
      <c r="U56" s="337">
        <f t="shared" si="79"/>
        <v>0.20670640134678342</v>
      </c>
      <c r="V56" s="337">
        <f t="shared" si="79"/>
        <v>0.21321101861459049</v>
      </c>
      <c r="W56" s="337">
        <f t="shared" si="79"/>
        <v>0.223806156543776</v>
      </c>
      <c r="X56" s="337">
        <f t="shared" si="79"/>
        <v>0.22922736163826821</v>
      </c>
      <c r="Y56" s="337">
        <f t="shared" si="79"/>
        <v>0.23013116209286699</v>
      </c>
      <c r="Z56" s="337">
        <f t="shared" si="79"/>
        <v>0.23120975321667855</v>
      </c>
      <c r="AA56" s="337">
        <f t="shared" si="79"/>
        <v>0.23237243500622198</v>
      </c>
      <c r="AB56" s="337">
        <f t="shared" si="79"/>
        <v>0.23369011282850141</v>
      </c>
      <c r="AC56" s="337">
        <f t="shared" si="79"/>
        <v>0.23504974104623763</v>
      </c>
      <c r="AD56" s="337">
        <f t="shared" si="79"/>
        <v>0.23641072223763218</v>
      </c>
      <c r="AE56" s="337">
        <f t="shared" ref="AE56:AL56" si="80">AE9/AE$49</f>
        <v>0.23775770141450933</v>
      </c>
      <c r="AF56" s="337">
        <f t="shared" si="80"/>
        <v>0.23907547158314715</v>
      </c>
      <c r="AG56" s="337">
        <f t="shared" si="80"/>
        <v>0.24039634055891471</v>
      </c>
      <c r="AH56" s="337">
        <f t="shared" si="80"/>
        <v>0.24166508791201272</v>
      </c>
      <c r="AI56" s="337">
        <f t="shared" si="80"/>
        <v>0.24294652909130274</v>
      </c>
      <c r="AJ56" s="337">
        <f t="shared" si="80"/>
        <v>0.24426303077851222</v>
      </c>
      <c r="AK56" s="337">
        <f t="shared" si="80"/>
        <v>0.24566618182761202</v>
      </c>
      <c r="AL56" s="337">
        <f t="shared" si="80"/>
        <v>0.24696629211472332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5.5001255793439494E-2</v>
      </c>
      <c r="N57" s="336">
        <f t="shared" si="81"/>
        <v>5.1893870884009152E-2</v>
      </c>
      <c r="O57" s="336">
        <f t="shared" si="81"/>
        <v>5.3996975036245988E-2</v>
      </c>
      <c r="P57" s="336">
        <f t="shared" si="81"/>
        <v>5.3315603982946963E-2</v>
      </c>
      <c r="Q57" s="336">
        <f t="shared" si="81"/>
        <v>5.5046265365417291E-2</v>
      </c>
      <c r="R57" s="336">
        <f t="shared" si="81"/>
        <v>5.5892240451410953E-2</v>
      </c>
      <c r="S57" s="336">
        <f t="shared" si="81"/>
        <v>5.8214881401815965E-2</v>
      </c>
      <c r="T57" s="336">
        <f t="shared" si="81"/>
        <v>5.6005446600327281E-2</v>
      </c>
      <c r="U57" s="336">
        <f t="shared" si="81"/>
        <v>5.8622862717552481E-2</v>
      </c>
      <c r="V57" s="336">
        <f t="shared" si="81"/>
        <v>5.9730970289612557E-2</v>
      </c>
      <c r="W57" s="336">
        <f t="shared" si="81"/>
        <v>6.3294162839093004E-2</v>
      </c>
      <c r="X57" s="336">
        <f t="shared" si="81"/>
        <v>7.3476942355130345E-2</v>
      </c>
      <c r="Y57" s="336">
        <f t="shared" si="81"/>
        <v>7.4171306234199583E-2</v>
      </c>
      <c r="Z57" s="336">
        <f t="shared" si="81"/>
        <v>7.4864482465056545E-2</v>
      </c>
      <c r="AA57" s="336">
        <f t="shared" si="81"/>
        <v>7.5574579209915158E-2</v>
      </c>
      <c r="AB57" s="336">
        <f t="shared" si="81"/>
        <v>7.6266090100333347E-2</v>
      </c>
      <c r="AC57" s="336">
        <f t="shared" si="81"/>
        <v>7.6974673287107609E-2</v>
      </c>
      <c r="AD57" s="336">
        <f t="shared" si="81"/>
        <v>7.7686593089752135E-2</v>
      </c>
      <c r="AE57" s="336">
        <f t="shared" ref="AE57:AL57" si="82">AE10/AE$49</f>
        <v>7.8404349018101269E-2</v>
      </c>
      <c r="AF57" s="336">
        <f t="shared" si="82"/>
        <v>7.9099829679608089E-2</v>
      </c>
      <c r="AG57" s="336">
        <f t="shared" si="82"/>
        <v>7.9803861186900901E-2</v>
      </c>
      <c r="AH57" s="336">
        <f t="shared" si="82"/>
        <v>8.0511442078939524E-2</v>
      </c>
      <c r="AI57" s="336">
        <f t="shared" si="82"/>
        <v>8.1236157252796745E-2</v>
      </c>
      <c r="AJ57" s="336">
        <f t="shared" si="82"/>
        <v>8.1954464485198983E-2</v>
      </c>
      <c r="AK57" s="336">
        <f t="shared" si="82"/>
        <v>8.2693426442759024E-2</v>
      </c>
      <c r="AL57" s="336">
        <f t="shared" si="82"/>
        <v>8.3407013616253967E-2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South East</v>
      </c>
      <c r="L58" s="232" t="str">
        <f>'Occ T3'!A13</f>
        <v>22 Health professionals</v>
      </c>
      <c r="M58" s="336">
        <f t="shared" ref="M58:AD58" si="83">M11/M$49</f>
        <v>3.5606222036804816E-2</v>
      </c>
      <c r="N58" s="336">
        <f t="shared" si="83"/>
        <v>3.7873903547938119E-2</v>
      </c>
      <c r="O58" s="336">
        <f t="shared" si="83"/>
        <v>3.7697083279523959E-2</v>
      </c>
      <c r="P58" s="336">
        <f t="shared" si="83"/>
        <v>3.8443549267629919E-2</v>
      </c>
      <c r="Q58" s="336">
        <f t="shared" si="83"/>
        <v>3.6395631654586424E-2</v>
      </c>
      <c r="R58" s="336">
        <f t="shared" si="83"/>
        <v>3.6654160456793164E-2</v>
      </c>
      <c r="S58" s="336">
        <f t="shared" si="83"/>
        <v>3.8310089327886931E-2</v>
      </c>
      <c r="T58" s="336">
        <f t="shared" si="83"/>
        <v>3.9965552365236585E-2</v>
      </c>
      <c r="U58" s="336">
        <f t="shared" si="83"/>
        <v>3.9012041239964053E-2</v>
      </c>
      <c r="V58" s="336">
        <f t="shared" si="83"/>
        <v>4.1964972642288052E-2</v>
      </c>
      <c r="W58" s="336">
        <f t="shared" si="83"/>
        <v>4.1898707369061816E-2</v>
      </c>
      <c r="X58" s="336">
        <f t="shared" si="83"/>
        <v>3.9952530426753369E-2</v>
      </c>
      <c r="Y58" s="336">
        <f t="shared" si="83"/>
        <v>3.9955292306486166E-2</v>
      </c>
      <c r="Z58" s="336">
        <f t="shared" si="83"/>
        <v>3.9957349226047996E-2</v>
      </c>
      <c r="AA58" s="336">
        <f t="shared" si="83"/>
        <v>3.994479351559016E-2</v>
      </c>
      <c r="AB58" s="336">
        <f t="shared" si="83"/>
        <v>3.9987043966611478E-2</v>
      </c>
      <c r="AC58" s="336">
        <f t="shared" si="83"/>
        <v>4.0035456684458029E-2</v>
      </c>
      <c r="AD58" s="336">
        <f t="shared" si="83"/>
        <v>4.0081441856325103E-2</v>
      </c>
      <c r="AE58" s="336">
        <f t="shared" ref="AE58:AL58" si="84">AE11/AE$49</f>
        <v>4.0119641484297655E-2</v>
      </c>
      <c r="AF58" s="336">
        <f t="shared" si="84"/>
        <v>4.0178616863688489E-2</v>
      </c>
      <c r="AG58" s="336">
        <f t="shared" si="84"/>
        <v>4.0246284632217959E-2</v>
      </c>
      <c r="AH58" s="336">
        <f t="shared" si="84"/>
        <v>4.0311356526825763E-2</v>
      </c>
      <c r="AI58" s="336">
        <f t="shared" si="84"/>
        <v>4.0378147674312331E-2</v>
      </c>
      <c r="AJ58" s="336">
        <f t="shared" si="84"/>
        <v>4.0448499138343891E-2</v>
      </c>
      <c r="AK58" s="336">
        <f t="shared" si="84"/>
        <v>4.0512927283215455E-2</v>
      </c>
      <c r="AL58" s="336">
        <f t="shared" si="84"/>
        <v>4.0547724588809411E-2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4.9153099383485464E-2</v>
      </c>
      <c r="N59" s="336">
        <f t="shared" si="85"/>
        <v>4.8693719358740249E-2</v>
      </c>
      <c r="O59" s="336">
        <f t="shared" si="85"/>
        <v>4.7096024361538071E-2</v>
      </c>
      <c r="P59" s="336">
        <f t="shared" si="85"/>
        <v>4.7066120680096482E-2</v>
      </c>
      <c r="Q59" s="336">
        <f t="shared" si="85"/>
        <v>4.572867920623358E-2</v>
      </c>
      <c r="R59" s="336">
        <f t="shared" si="85"/>
        <v>4.3620480677861229E-2</v>
      </c>
      <c r="S59" s="336">
        <f t="shared" si="85"/>
        <v>4.5274166355133011E-2</v>
      </c>
      <c r="T59" s="336">
        <f t="shared" si="85"/>
        <v>4.3156030304754123E-2</v>
      </c>
      <c r="U59" s="336">
        <f t="shared" si="85"/>
        <v>4.5673236420091322E-2</v>
      </c>
      <c r="V59" s="336">
        <f t="shared" si="85"/>
        <v>4.554937506093281E-2</v>
      </c>
      <c r="W59" s="336">
        <f t="shared" si="85"/>
        <v>4.7111272473961865E-2</v>
      </c>
      <c r="X59" s="336">
        <f t="shared" si="85"/>
        <v>4.423385959066848E-2</v>
      </c>
      <c r="Y59" s="336">
        <f t="shared" si="85"/>
        <v>4.3993991745177527E-2</v>
      </c>
      <c r="Z59" s="336">
        <f t="shared" si="85"/>
        <v>4.391707805752712E-2</v>
      </c>
      <c r="AA59" s="336">
        <f t="shared" si="85"/>
        <v>4.3897763815724571E-2</v>
      </c>
      <c r="AB59" s="336">
        <f t="shared" si="85"/>
        <v>4.3972873307947635E-2</v>
      </c>
      <c r="AC59" s="336">
        <f t="shared" si="85"/>
        <v>4.40692524427692E-2</v>
      </c>
      <c r="AD59" s="336">
        <f t="shared" si="85"/>
        <v>4.4167003411190314E-2</v>
      </c>
      <c r="AE59" s="336">
        <f t="shared" ref="AE59:AL59" si="86">AE12/AE$49</f>
        <v>4.4259480932666247E-2</v>
      </c>
      <c r="AF59" s="336">
        <f t="shared" si="86"/>
        <v>4.4341881397262264E-2</v>
      </c>
      <c r="AG59" s="336">
        <f t="shared" si="86"/>
        <v>4.4428376536028727E-2</v>
      </c>
      <c r="AH59" s="336">
        <f t="shared" si="86"/>
        <v>4.4489426988157409E-2</v>
      </c>
      <c r="AI59" s="336">
        <f t="shared" si="86"/>
        <v>4.455620374393534E-2</v>
      </c>
      <c r="AJ59" s="336">
        <f t="shared" si="86"/>
        <v>4.4625276483788327E-2</v>
      </c>
      <c r="AK59" s="336">
        <f t="shared" si="86"/>
        <v>4.4707276534415162E-2</v>
      </c>
      <c r="AL59" s="336">
        <f t="shared" si="86"/>
        <v>4.4767225387687452E-2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6.4765715307716964E-2</v>
      </c>
      <c r="N60" s="336">
        <f t="shared" si="87"/>
        <v>5.9387697875356228E-2</v>
      </c>
      <c r="O60" s="336">
        <f t="shared" si="87"/>
        <v>6.0101506628570882E-2</v>
      </c>
      <c r="P60" s="336">
        <f t="shared" si="87"/>
        <v>6.1655285131060666E-2</v>
      </c>
      <c r="Q60" s="336">
        <f t="shared" si="87"/>
        <v>6.1138124112727732E-2</v>
      </c>
      <c r="R60" s="336">
        <f t="shared" si="87"/>
        <v>5.9317380481890218E-2</v>
      </c>
      <c r="S60" s="336">
        <f t="shared" si="87"/>
        <v>6.2193039189500525E-2</v>
      </c>
      <c r="T60" s="336">
        <f t="shared" si="87"/>
        <v>6.095889106325781E-2</v>
      </c>
      <c r="U60" s="336">
        <f t="shared" si="87"/>
        <v>6.3398260969175599E-2</v>
      </c>
      <c r="V60" s="336">
        <f t="shared" si="87"/>
        <v>6.5965700621757092E-2</v>
      </c>
      <c r="W60" s="336">
        <f t="shared" si="87"/>
        <v>7.1502013861659316E-2</v>
      </c>
      <c r="X60" s="336">
        <f t="shared" si="87"/>
        <v>7.1564029265716006E-2</v>
      </c>
      <c r="Y60" s="336">
        <f t="shared" si="87"/>
        <v>7.2010571807003723E-2</v>
      </c>
      <c r="Z60" s="336">
        <f t="shared" si="87"/>
        <v>7.2470843468046914E-2</v>
      </c>
      <c r="AA60" s="336">
        <f t="shared" si="87"/>
        <v>7.2955298464992116E-2</v>
      </c>
      <c r="AB60" s="336">
        <f t="shared" si="87"/>
        <v>7.346410545360893E-2</v>
      </c>
      <c r="AC60" s="336">
        <f t="shared" si="87"/>
        <v>7.3970358631902766E-2</v>
      </c>
      <c r="AD60" s="336">
        <f t="shared" si="87"/>
        <v>7.4475683880364643E-2</v>
      </c>
      <c r="AE60" s="336">
        <f t="shared" ref="AE60:AL60" si="88">AE13/AE$49</f>
        <v>7.4974229979444168E-2</v>
      </c>
      <c r="AF60" s="336">
        <f t="shared" si="88"/>
        <v>7.5455143642588304E-2</v>
      </c>
      <c r="AG60" s="336">
        <f t="shared" si="88"/>
        <v>7.5917818203767126E-2</v>
      </c>
      <c r="AH60" s="336">
        <f t="shared" si="88"/>
        <v>7.635286231809002E-2</v>
      </c>
      <c r="AI60" s="336">
        <f t="shared" si="88"/>
        <v>7.6776020420258329E-2</v>
      </c>
      <c r="AJ60" s="336">
        <f t="shared" si="88"/>
        <v>7.7234790671181011E-2</v>
      </c>
      <c r="AK60" s="336">
        <f t="shared" si="88"/>
        <v>7.7752551567222397E-2</v>
      </c>
      <c r="AL60" s="336">
        <f t="shared" si="88"/>
        <v>7.8244328521972439E-2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0.12669409854693151</v>
      </c>
      <c r="N62" s="337">
        <f t="shared" si="89"/>
        <v>0.12738019848111337</v>
      </c>
      <c r="O62" s="337">
        <f t="shared" si="89"/>
        <v>0.13042852390940848</v>
      </c>
      <c r="P62" s="337">
        <f t="shared" si="89"/>
        <v>0.12823798375554352</v>
      </c>
      <c r="Q62" s="337">
        <f t="shared" si="89"/>
        <v>0.12888108447106056</v>
      </c>
      <c r="R62" s="337">
        <f t="shared" si="89"/>
        <v>0.13062143231139575</v>
      </c>
      <c r="S62" s="337">
        <f t="shared" si="89"/>
        <v>0.13001810805545647</v>
      </c>
      <c r="T62" s="337">
        <f t="shared" si="89"/>
        <v>0.13301021869948088</v>
      </c>
      <c r="U62" s="337">
        <f t="shared" si="89"/>
        <v>0.1333522569644032</v>
      </c>
      <c r="V62" s="337">
        <f t="shared" si="89"/>
        <v>0.13163006530083218</v>
      </c>
      <c r="W62" s="337">
        <f t="shared" si="89"/>
        <v>0.13939990644494474</v>
      </c>
      <c r="X62" s="337">
        <f t="shared" si="89"/>
        <v>0.14018318875474794</v>
      </c>
      <c r="Y62" s="337">
        <f t="shared" si="89"/>
        <v>0.14075144307507198</v>
      </c>
      <c r="Z62" s="337">
        <f t="shared" si="89"/>
        <v>0.14125338691619088</v>
      </c>
      <c r="AA62" s="337">
        <f t="shared" si="89"/>
        <v>0.14187026695826713</v>
      </c>
      <c r="AB62" s="337">
        <f t="shared" si="89"/>
        <v>0.14251918132921657</v>
      </c>
      <c r="AC62" s="337">
        <f t="shared" si="89"/>
        <v>0.14316779408176447</v>
      </c>
      <c r="AD62" s="337">
        <f t="shared" si="89"/>
        <v>0.14379755138345318</v>
      </c>
      <c r="AE62" s="337">
        <f t="shared" ref="AE62:AL62" si="90">AE15/AE$49</f>
        <v>0.14442828010691264</v>
      </c>
      <c r="AF62" s="337">
        <f t="shared" si="90"/>
        <v>0.14509629677336003</v>
      </c>
      <c r="AG62" s="337">
        <f t="shared" si="90"/>
        <v>0.14575119607038642</v>
      </c>
      <c r="AH62" s="337">
        <f t="shared" si="90"/>
        <v>0.14635077408154654</v>
      </c>
      <c r="AI62" s="337">
        <f t="shared" si="90"/>
        <v>0.14698922787898708</v>
      </c>
      <c r="AJ62" s="337">
        <f t="shared" si="90"/>
        <v>0.14762466495759916</v>
      </c>
      <c r="AK62" s="337">
        <f t="shared" si="90"/>
        <v>0.14828182511368934</v>
      </c>
      <c r="AL62" s="337">
        <f t="shared" si="90"/>
        <v>0.14888327971044563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1.67991866272965E-2</v>
      </c>
      <c r="N63" s="336">
        <f t="shared" si="91"/>
        <v>1.6063546243916937E-2</v>
      </c>
      <c r="O63" s="336">
        <f t="shared" si="91"/>
        <v>1.6739702740236447E-2</v>
      </c>
      <c r="P63" s="336">
        <f t="shared" si="91"/>
        <v>1.6696082199411419E-2</v>
      </c>
      <c r="Q63" s="336">
        <f t="shared" si="91"/>
        <v>1.5397407231332795E-2</v>
      </c>
      <c r="R63" s="336">
        <f t="shared" si="91"/>
        <v>1.5044212325177404E-2</v>
      </c>
      <c r="S63" s="336">
        <f t="shared" si="91"/>
        <v>1.574649089249032E-2</v>
      </c>
      <c r="T63" s="336">
        <f t="shared" si="91"/>
        <v>1.6991527022997863E-2</v>
      </c>
      <c r="U63" s="336">
        <f t="shared" si="91"/>
        <v>1.7403294954907594E-2</v>
      </c>
      <c r="V63" s="336">
        <f t="shared" si="91"/>
        <v>1.6640037981367654E-2</v>
      </c>
      <c r="W63" s="336">
        <f t="shared" si="91"/>
        <v>1.8363352109179037E-2</v>
      </c>
      <c r="X63" s="336">
        <f t="shared" si="91"/>
        <v>1.6672623444851348E-2</v>
      </c>
      <c r="Y63" s="336">
        <f t="shared" si="91"/>
        <v>1.6751290819087588E-2</v>
      </c>
      <c r="Z63" s="336">
        <f t="shared" si="91"/>
        <v>1.6830236108669322E-2</v>
      </c>
      <c r="AA63" s="336">
        <f t="shared" si="91"/>
        <v>1.6908907162099619E-2</v>
      </c>
      <c r="AB63" s="336">
        <f t="shared" si="91"/>
        <v>1.6979325711513522E-2</v>
      </c>
      <c r="AC63" s="336">
        <f t="shared" si="91"/>
        <v>1.7061957696127429E-2</v>
      </c>
      <c r="AD63" s="336">
        <f t="shared" si="91"/>
        <v>1.7137890190585269E-2</v>
      </c>
      <c r="AE63" s="336">
        <f t="shared" ref="AE63:AL63" si="92">AE16/AE$49</f>
        <v>1.7219253890605028E-2</v>
      </c>
      <c r="AF63" s="336">
        <f t="shared" si="92"/>
        <v>1.7316268848861865E-2</v>
      </c>
      <c r="AG63" s="336">
        <f t="shared" si="92"/>
        <v>1.7403976722435086E-2</v>
      </c>
      <c r="AH63" s="336">
        <f t="shared" si="92"/>
        <v>1.7495594721180972E-2</v>
      </c>
      <c r="AI63" s="336">
        <f t="shared" si="92"/>
        <v>1.7590455104278053E-2</v>
      </c>
      <c r="AJ63" s="336">
        <f t="shared" si="92"/>
        <v>1.7677412493925574E-2</v>
      </c>
      <c r="AK63" s="336">
        <f t="shared" si="92"/>
        <v>1.7766369347398111E-2</v>
      </c>
      <c r="AL63" s="336">
        <f t="shared" si="92"/>
        <v>1.7847286445788289E-2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1.4156991375314426E-2</v>
      </c>
      <c r="N64" s="336">
        <f t="shared" si="93"/>
        <v>1.7621186143315277E-2</v>
      </c>
      <c r="O64" s="336">
        <f t="shared" si="93"/>
        <v>1.6783506881089517E-2</v>
      </c>
      <c r="P64" s="336">
        <f t="shared" si="93"/>
        <v>1.6413896451156502E-2</v>
      </c>
      <c r="Q64" s="336">
        <f t="shared" si="93"/>
        <v>1.5512415300405742E-2</v>
      </c>
      <c r="R64" s="336">
        <f t="shared" si="93"/>
        <v>1.640258861785902E-2</v>
      </c>
      <c r="S64" s="336">
        <f t="shared" si="93"/>
        <v>1.6488375163781516E-2</v>
      </c>
      <c r="T64" s="336">
        <f t="shared" si="93"/>
        <v>1.6587835912700733E-2</v>
      </c>
      <c r="U64" s="336">
        <f t="shared" si="93"/>
        <v>1.7525423173992565E-2</v>
      </c>
      <c r="V64" s="336">
        <f t="shared" si="93"/>
        <v>1.7954670545156124E-2</v>
      </c>
      <c r="W64" s="336">
        <f t="shared" si="93"/>
        <v>1.8420915414859261E-2</v>
      </c>
      <c r="X64" s="336">
        <f t="shared" si="93"/>
        <v>2.6702979956699364E-2</v>
      </c>
      <c r="Y64" s="336">
        <f t="shared" si="93"/>
        <v>2.6985918213849651E-2</v>
      </c>
      <c r="Z64" s="336">
        <f t="shared" si="93"/>
        <v>2.7261614396076925E-2</v>
      </c>
      <c r="AA64" s="336">
        <f t="shared" si="93"/>
        <v>2.7536687180569504E-2</v>
      </c>
      <c r="AB64" s="336">
        <f t="shared" si="93"/>
        <v>2.7854117083943385E-2</v>
      </c>
      <c r="AC64" s="336">
        <f t="shared" si="93"/>
        <v>2.8182949492951186E-2</v>
      </c>
      <c r="AD64" s="336">
        <f t="shared" si="93"/>
        <v>2.850913345326719E-2</v>
      </c>
      <c r="AE64" s="336">
        <f t="shared" ref="AE64:AL64" si="94">AE17/AE$49</f>
        <v>2.883421015747506E-2</v>
      </c>
      <c r="AF64" s="336">
        <f t="shared" si="94"/>
        <v>2.9163794258276407E-2</v>
      </c>
      <c r="AG64" s="336">
        <f t="shared" si="94"/>
        <v>2.9501068033942222E-2</v>
      </c>
      <c r="AH64" s="336">
        <f t="shared" si="94"/>
        <v>2.9807716112647018E-2</v>
      </c>
      <c r="AI64" s="336">
        <f t="shared" si="94"/>
        <v>3.0151614376195068E-2</v>
      </c>
      <c r="AJ64" s="336">
        <f t="shared" si="94"/>
        <v>3.0489475303748657E-2</v>
      </c>
      <c r="AK64" s="336">
        <f t="shared" si="94"/>
        <v>3.0829217605208015E-2</v>
      </c>
      <c r="AL64" s="336">
        <f t="shared" si="94"/>
        <v>3.1166499611060418E-2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1.3307842667084992E-2</v>
      </c>
      <c r="N65" s="336">
        <f t="shared" si="95"/>
        <v>1.4720433484989791E-2</v>
      </c>
      <c r="O65" s="336">
        <f t="shared" si="95"/>
        <v>1.4552133281216396E-2</v>
      </c>
      <c r="P65" s="336">
        <f t="shared" si="95"/>
        <v>1.3721776706993292E-2</v>
      </c>
      <c r="Q65" s="336">
        <f t="shared" si="95"/>
        <v>1.3010178200175276E-2</v>
      </c>
      <c r="R65" s="336">
        <f t="shared" si="95"/>
        <v>1.3034714072002867E-2</v>
      </c>
      <c r="S65" s="336">
        <f t="shared" si="95"/>
        <v>1.3380253388339708E-2</v>
      </c>
      <c r="T65" s="336">
        <f t="shared" si="95"/>
        <v>1.2776231177703079E-2</v>
      </c>
      <c r="U65" s="336">
        <f t="shared" si="95"/>
        <v>1.2683670692661518E-2</v>
      </c>
      <c r="V65" s="336">
        <f t="shared" si="95"/>
        <v>1.2043652814707245E-2</v>
      </c>
      <c r="W65" s="336">
        <f t="shared" si="95"/>
        <v>1.2927437631694412E-2</v>
      </c>
      <c r="X65" s="336">
        <f t="shared" si="95"/>
        <v>1.0913159649350546E-2</v>
      </c>
      <c r="Y65" s="336">
        <f t="shared" si="95"/>
        <v>1.0990134767295054E-2</v>
      </c>
      <c r="Z65" s="336">
        <f t="shared" si="95"/>
        <v>1.1018335820659074E-2</v>
      </c>
      <c r="AA65" s="336">
        <f t="shared" si="95"/>
        <v>1.1051208533727876E-2</v>
      </c>
      <c r="AB65" s="336">
        <f t="shared" si="95"/>
        <v>1.1082455193829784E-2</v>
      </c>
      <c r="AC65" s="336">
        <f t="shared" si="95"/>
        <v>1.1114128987164391E-2</v>
      </c>
      <c r="AD65" s="336">
        <f t="shared" si="95"/>
        <v>1.1147268809741529E-2</v>
      </c>
      <c r="AE65" s="336">
        <f t="shared" ref="AE65:AL65" si="96">AE18/AE$49</f>
        <v>1.1189246057906905E-2</v>
      </c>
      <c r="AF65" s="336">
        <f t="shared" si="96"/>
        <v>1.124738429513618E-2</v>
      </c>
      <c r="AG65" s="336">
        <f t="shared" si="96"/>
        <v>1.1305988855898733E-2</v>
      </c>
      <c r="AH65" s="336">
        <f t="shared" si="96"/>
        <v>1.1354840646461292E-2</v>
      </c>
      <c r="AI65" s="336">
        <f t="shared" si="96"/>
        <v>1.1395421721227648E-2</v>
      </c>
      <c r="AJ65" s="336">
        <f t="shared" si="96"/>
        <v>1.143172309598801E-2</v>
      </c>
      <c r="AK65" s="336">
        <f t="shared" si="96"/>
        <v>1.1459394384733937E-2</v>
      </c>
      <c r="AL65" s="336">
        <f t="shared" si="96"/>
        <v>1.148807262023557E-2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1.6138102565514265E-2</v>
      </c>
      <c r="N66" s="336">
        <f t="shared" si="97"/>
        <v>1.8396036322186594E-2</v>
      </c>
      <c r="O66" s="336">
        <f t="shared" si="97"/>
        <v>2.0052537893442419E-2</v>
      </c>
      <c r="P66" s="336">
        <f t="shared" si="97"/>
        <v>1.8568351630406071E-2</v>
      </c>
      <c r="Q66" s="336">
        <f t="shared" si="97"/>
        <v>2.0599181046836373E-2</v>
      </c>
      <c r="R66" s="336">
        <f t="shared" si="97"/>
        <v>2.2448165800709036E-2</v>
      </c>
      <c r="S66" s="336">
        <f t="shared" si="97"/>
        <v>2.050638820753831E-2</v>
      </c>
      <c r="T66" s="336">
        <f t="shared" si="97"/>
        <v>2.2799907896826847E-2</v>
      </c>
      <c r="U66" s="336">
        <f t="shared" si="97"/>
        <v>2.1386385349787554E-2</v>
      </c>
      <c r="V66" s="336">
        <f t="shared" si="97"/>
        <v>2.0402314115626971E-2</v>
      </c>
      <c r="W66" s="336">
        <f t="shared" si="97"/>
        <v>2.235296517187146E-2</v>
      </c>
      <c r="X66" s="336">
        <f t="shared" si="97"/>
        <v>1.9424465179188648E-2</v>
      </c>
      <c r="Y66" s="336">
        <f t="shared" si="97"/>
        <v>1.9338385558637552E-2</v>
      </c>
      <c r="Z66" s="336">
        <f t="shared" si="97"/>
        <v>1.9309878760941483E-2</v>
      </c>
      <c r="AA66" s="336">
        <f t="shared" si="97"/>
        <v>1.9361023816920151E-2</v>
      </c>
      <c r="AB66" s="336">
        <f t="shared" si="97"/>
        <v>1.9420054908340263E-2</v>
      </c>
      <c r="AC66" s="336">
        <f t="shared" si="97"/>
        <v>1.9473535863860542E-2</v>
      </c>
      <c r="AD66" s="336">
        <f t="shared" si="97"/>
        <v>1.9530082538172833E-2</v>
      </c>
      <c r="AE66" s="336">
        <f t="shared" ref="AE66:AL66" si="98">AE19/AE$49</f>
        <v>1.9593413838564194E-2</v>
      </c>
      <c r="AF66" s="336">
        <f t="shared" si="98"/>
        <v>1.9648539069383238E-2</v>
      </c>
      <c r="AG66" s="336">
        <f t="shared" si="98"/>
        <v>1.9694010662636915E-2</v>
      </c>
      <c r="AH66" s="336">
        <f t="shared" si="98"/>
        <v>1.9734686600650697E-2</v>
      </c>
      <c r="AI66" s="336">
        <f t="shared" si="98"/>
        <v>1.9800004485738765E-2</v>
      </c>
      <c r="AJ66" s="336">
        <f t="shared" si="98"/>
        <v>1.9853911520506275E-2</v>
      </c>
      <c r="AK66" s="336">
        <f t="shared" si="98"/>
        <v>1.9936249771150955E-2</v>
      </c>
      <c r="AL66" s="336">
        <f t="shared" si="98"/>
        <v>1.9996941127218421E-2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6.6291975311721332E-2</v>
      </c>
      <c r="N67" s="336">
        <f t="shared" si="99"/>
        <v>6.0578996286704774E-2</v>
      </c>
      <c r="O67" s="336">
        <f t="shared" si="99"/>
        <v>6.2300643113423725E-2</v>
      </c>
      <c r="P67" s="336">
        <f t="shared" si="99"/>
        <v>6.2837876767576226E-2</v>
      </c>
      <c r="Q67" s="336">
        <f t="shared" si="99"/>
        <v>6.4361902692310374E-2</v>
      </c>
      <c r="R67" s="336">
        <f t="shared" si="99"/>
        <v>6.3691751495647431E-2</v>
      </c>
      <c r="S67" s="336">
        <f t="shared" si="99"/>
        <v>6.3896600403306608E-2</v>
      </c>
      <c r="T67" s="336">
        <f t="shared" si="99"/>
        <v>6.3854716689252355E-2</v>
      </c>
      <c r="U67" s="336">
        <f t="shared" si="99"/>
        <v>6.4353482793053959E-2</v>
      </c>
      <c r="V67" s="336">
        <f t="shared" si="99"/>
        <v>6.4589389843974179E-2</v>
      </c>
      <c r="W67" s="336">
        <f t="shared" si="99"/>
        <v>6.7335236117340547E-2</v>
      </c>
      <c r="X67" s="336">
        <f t="shared" si="99"/>
        <v>6.6469960524658062E-2</v>
      </c>
      <c r="Y67" s="336">
        <f t="shared" si="99"/>
        <v>6.6685713716202133E-2</v>
      </c>
      <c r="Z67" s="336">
        <f t="shared" si="99"/>
        <v>6.683332182984407E-2</v>
      </c>
      <c r="AA67" s="336">
        <f t="shared" si="99"/>
        <v>6.7012440264950013E-2</v>
      </c>
      <c r="AB67" s="336">
        <f t="shared" si="99"/>
        <v>6.7183228431589637E-2</v>
      </c>
      <c r="AC67" s="336">
        <f t="shared" si="99"/>
        <v>6.7335222041660925E-2</v>
      </c>
      <c r="AD67" s="336">
        <f t="shared" si="99"/>
        <v>6.747317639168636E-2</v>
      </c>
      <c r="AE67" s="336">
        <f t="shared" ref="AE67:AL67" si="100">AE20/AE$49</f>
        <v>6.7592156162361458E-2</v>
      </c>
      <c r="AF67" s="336">
        <f t="shared" si="100"/>
        <v>6.7720310301702322E-2</v>
      </c>
      <c r="AG67" s="336">
        <f t="shared" si="100"/>
        <v>6.7846151795473458E-2</v>
      </c>
      <c r="AH67" s="336">
        <f t="shared" si="100"/>
        <v>6.7957936000606553E-2</v>
      </c>
      <c r="AI67" s="336">
        <f t="shared" si="100"/>
        <v>6.8051732191547545E-2</v>
      </c>
      <c r="AJ67" s="336">
        <f t="shared" si="100"/>
        <v>6.8172142543430639E-2</v>
      </c>
      <c r="AK67" s="336">
        <f t="shared" si="100"/>
        <v>6.8290594005198324E-2</v>
      </c>
      <c r="AL67" s="336">
        <f t="shared" si="100"/>
        <v>6.838447990614295E-2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0.12048345173936888</v>
      </c>
      <c r="N69" s="337">
        <f t="shared" si="101"/>
        <v>0.11492355454808091</v>
      </c>
      <c r="O69" s="337">
        <f t="shared" si="101"/>
        <v>0.11354321779324687</v>
      </c>
      <c r="P69" s="337">
        <f t="shared" si="101"/>
        <v>0.11102602456860519</v>
      </c>
      <c r="Q69" s="337">
        <f t="shared" si="101"/>
        <v>0.11016672046917181</v>
      </c>
      <c r="R69" s="337">
        <f t="shared" si="101"/>
        <v>0.10914377936490635</v>
      </c>
      <c r="S69" s="337">
        <f t="shared" si="101"/>
        <v>0.1033172509378779</v>
      </c>
      <c r="T69" s="337">
        <f t="shared" si="101"/>
        <v>0.1061225240646774</v>
      </c>
      <c r="U69" s="337">
        <f t="shared" si="101"/>
        <v>0.10614212502670982</v>
      </c>
      <c r="V69" s="337">
        <f t="shared" si="101"/>
        <v>0.10024799818384075</v>
      </c>
      <c r="W69" s="337">
        <f t="shared" si="101"/>
        <v>0.10356462251549924</v>
      </c>
      <c r="X69" s="337">
        <f t="shared" si="101"/>
        <v>0.10592543514144658</v>
      </c>
      <c r="Y69" s="337">
        <f t="shared" si="101"/>
        <v>0.1048036603606375</v>
      </c>
      <c r="Z69" s="337">
        <f t="shared" si="101"/>
        <v>0.10354329202108481</v>
      </c>
      <c r="AA69" s="337">
        <f t="shared" si="101"/>
        <v>0.10230736721657042</v>
      </c>
      <c r="AB69" s="337">
        <f t="shared" si="101"/>
        <v>0.1011189166031654</v>
      </c>
      <c r="AC69" s="337">
        <f t="shared" si="101"/>
        <v>9.9952665300316393E-2</v>
      </c>
      <c r="AD69" s="337">
        <f t="shared" si="101"/>
        <v>9.8776202730739671E-2</v>
      </c>
      <c r="AE69" s="337">
        <f t="shared" ref="AE69:AL69" si="102">AE22/AE$49</f>
        <v>9.7612648949045103E-2</v>
      </c>
      <c r="AF69" s="337">
        <f t="shared" si="102"/>
        <v>9.6437222155752927E-2</v>
      </c>
      <c r="AG69" s="337">
        <f t="shared" si="102"/>
        <v>9.5327232755142086E-2</v>
      </c>
      <c r="AH69" s="337">
        <f t="shared" si="102"/>
        <v>9.4314204766717813E-2</v>
      </c>
      <c r="AI69" s="337">
        <f t="shared" si="102"/>
        <v>9.3225682498767809E-2</v>
      </c>
      <c r="AJ69" s="337">
        <f t="shared" si="102"/>
        <v>9.2053281634888795E-2</v>
      </c>
      <c r="AK69" s="337">
        <f t="shared" si="102"/>
        <v>9.0589104624558076E-2</v>
      </c>
      <c r="AL69" s="337">
        <f t="shared" si="102"/>
        <v>8.9460283097291593E-2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8.8042136140027524E-2</v>
      </c>
      <c r="N70" s="336">
        <f t="shared" si="103"/>
        <v>8.6096622205400403E-2</v>
      </c>
      <c r="O70" s="336">
        <f t="shared" si="103"/>
        <v>8.6029261114472816E-2</v>
      </c>
      <c r="P70" s="336">
        <f t="shared" si="103"/>
        <v>8.3366068509084221E-2</v>
      </c>
      <c r="Q70" s="336">
        <f t="shared" si="103"/>
        <v>8.339134942164067E-2</v>
      </c>
      <c r="R70" s="336">
        <f t="shared" si="103"/>
        <v>8.4206873369587695E-2</v>
      </c>
      <c r="S70" s="336">
        <f t="shared" si="103"/>
        <v>8.0264917386047213E-2</v>
      </c>
      <c r="T70" s="336">
        <f t="shared" si="103"/>
        <v>8.2192085139732571E-2</v>
      </c>
      <c r="U70" s="336">
        <f t="shared" si="103"/>
        <v>8.1515382590007027E-2</v>
      </c>
      <c r="V70" s="336">
        <f t="shared" si="103"/>
        <v>7.8592491763995576E-2</v>
      </c>
      <c r="W70" s="336">
        <f t="shared" si="103"/>
        <v>8.2018126616352854E-2</v>
      </c>
      <c r="X70" s="336">
        <f t="shared" si="103"/>
        <v>8.4377968459726588E-2</v>
      </c>
      <c r="Y70" s="336">
        <f t="shared" si="103"/>
        <v>8.3830761942166196E-2</v>
      </c>
      <c r="Z70" s="336">
        <f t="shared" si="103"/>
        <v>8.3174392563112973E-2</v>
      </c>
      <c r="AA70" s="336">
        <f t="shared" si="103"/>
        <v>8.2557971835014538E-2</v>
      </c>
      <c r="AB70" s="336">
        <f t="shared" si="103"/>
        <v>8.1947140811952174E-2</v>
      </c>
      <c r="AC70" s="336">
        <f t="shared" si="103"/>
        <v>8.1343761535797782E-2</v>
      </c>
      <c r="AD70" s="336">
        <f t="shared" si="103"/>
        <v>8.0693207291520228E-2</v>
      </c>
      <c r="AE70" s="336">
        <f t="shared" ref="AE70:AL70" si="104">AE23/AE$49</f>
        <v>8.0018825852804537E-2</v>
      </c>
      <c r="AF70" s="336">
        <f t="shared" si="104"/>
        <v>7.9385246725532724E-2</v>
      </c>
      <c r="AG70" s="336">
        <f t="shared" si="104"/>
        <v>7.8767780426868203E-2</v>
      </c>
      <c r="AH70" s="336">
        <f t="shared" si="104"/>
        <v>7.8109595993592476E-2</v>
      </c>
      <c r="AI70" s="336">
        <f t="shared" si="104"/>
        <v>7.7398369477849782E-2</v>
      </c>
      <c r="AJ70" s="336">
        <f t="shared" si="104"/>
        <v>7.6659010023130775E-2</v>
      </c>
      <c r="AK70" s="336">
        <f t="shared" si="104"/>
        <v>7.5969851722332171E-2</v>
      </c>
      <c r="AL70" s="336">
        <f t="shared" si="104"/>
        <v>7.5329172931058938E-2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3.2441315599341353E-2</v>
      </c>
      <c r="N71" s="336">
        <f t="shared" si="105"/>
        <v>2.8826932342680495E-2</v>
      </c>
      <c r="O71" s="336">
        <f t="shared" si="105"/>
        <v>2.751395667877405E-2</v>
      </c>
      <c r="P71" s="336">
        <f t="shared" si="105"/>
        <v>2.7659956059520978E-2</v>
      </c>
      <c r="Q71" s="336">
        <f t="shared" si="105"/>
        <v>2.6775371047531128E-2</v>
      </c>
      <c r="R71" s="336">
        <f t="shared" si="105"/>
        <v>2.4936905995318663E-2</v>
      </c>
      <c r="S71" s="336">
        <f t="shared" si="105"/>
        <v>2.3052333551830683E-2</v>
      </c>
      <c r="T71" s="336">
        <f t="shared" si="105"/>
        <v>2.3930438924944824E-2</v>
      </c>
      <c r="U71" s="336">
        <f t="shared" si="105"/>
        <v>2.4626742436702806E-2</v>
      </c>
      <c r="V71" s="336">
        <f t="shared" si="105"/>
        <v>2.1655506419845167E-2</v>
      </c>
      <c r="W71" s="336">
        <f t="shared" si="105"/>
        <v>2.1546495899146385E-2</v>
      </c>
      <c r="X71" s="336">
        <f t="shared" si="105"/>
        <v>2.1547466681720005E-2</v>
      </c>
      <c r="Y71" s="336">
        <f t="shared" si="105"/>
        <v>2.097289841847131E-2</v>
      </c>
      <c r="Z71" s="336">
        <f t="shared" si="105"/>
        <v>2.0368899457971858E-2</v>
      </c>
      <c r="AA71" s="336">
        <f t="shared" si="105"/>
        <v>1.9749395381555887E-2</v>
      </c>
      <c r="AB71" s="336">
        <f t="shared" si="105"/>
        <v>1.9171775791213218E-2</v>
      </c>
      <c r="AC71" s="336">
        <f t="shared" si="105"/>
        <v>1.8608903764518611E-2</v>
      </c>
      <c r="AD71" s="336">
        <f t="shared" si="105"/>
        <v>1.8082995439219433E-2</v>
      </c>
      <c r="AE71" s="336">
        <f t="shared" ref="AE71:AL71" si="106">AE24/AE$49</f>
        <v>1.7593823096240555E-2</v>
      </c>
      <c r="AF71" s="336">
        <f t="shared" si="106"/>
        <v>1.70519754302202E-2</v>
      </c>
      <c r="AG71" s="336">
        <f t="shared" si="106"/>
        <v>1.6559452328273886E-2</v>
      </c>
      <c r="AH71" s="336">
        <f t="shared" si="106"/>
        <v>1.6204608773125333E-2</v>
      </c>
      <c r="AI71" s="336">
        <f t="shared" si="106"/>
        <v>1.5827313020918044E-2</v>
      </c>
      <c r="AJ71" s="336">
        <f t="shared" si="106"/>
        <v>1.5394271611758032E-2</v>
      </c>
      <c r="AK71" s="336">
        <f t="shared" si="106"/>
        <v>1.4619252902225908E-2</v>
      </c>
      <c r="AL71" s="336">
        <f t="shared" si="106"/>
        <v>1.413111016623266E-2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0.10459174057485135</v>
      </c>
      <c r="N73" s="337">
        <f t="shared" si="107"/>
        <v>0.10405517748635684</v>
      </c>
      <c r="O73" s="337">
        <f t="shared" si="107"/>
        <v>0.10049152246310743</v>
      </c>
      <c r="P73" s="337">
        <f t="shared" si="107"/>
        <v>0.1021399051502698</v>
      </c>
      <c r="Q73" s="337">
        <f t="shared" si="107"/>
        <v>0.10557411900185931</v>
      </c>
      <c r="R73" s="337">
        <f t="shared" si="107"/>
        <v>0.10403896058325694</v>
      </c>
      <c r="S73" s="337">
        <f t="shared" si="107"/>
        <v>0.10436178298998086</v>
      </c>
      <c r="T73" s="337">
        <f t="shared" si="107"/>
        <v>0.10317696213991492</v>
      </c>
      <c r="U73" s="337">
        <f t="shared" si="107"/>
        <v>9.4835757286231101E-2</v>
      </c>
      <c r="V73" s="337">
        <f t="shared" si="107"/>
        <v>9.7802556730978166E-2</v>
      </c>
      <c r="W73" s="337">
        <f t="shared" si="107"/>
        <v>8.9089614289424426E-2</v>
      </c>
      <c r="X73" s="337">
        <f t="shared" si="107"/>
        <v>9.0959540616759482E-2</v>
      </c>
      <c r="Y73" s="337">
        <f t="shared" si="107"/>
        <v>9.084742537094917E-2</v>
      </c>
      <c r="Z73" s="337">
        <f t="shared" si="107"/>
        <v>9.1073631285188875E-2</v>
      </c>
      <c r="AA73" s="337">
        <f t="shared" si="107"/>
        <v>9.1094070983933781E-2</v>
      </c>
      <c r="AB73" s="337">
        <f t="shared" si="107"/>
        <v>9.078840060961034E-2</v>
      </c>
      <c r="AC73" s="337">
        <f t="shared" si="107"/>
        <v>9.0433475519357723E-2</v>
      </c>
      <c r="AD73" s="337">
        <f t="shared" si="107"/>
        <v>9.0037569346159113E-2</v>
      </c>
      <c r="AE73" s="337">
        <f t="shared" ref="AE73:AL73" si="108">AE26/AE$49</f>
        <v>8.9693280059752162E-2</v>
      </c>
      <c r="AF73" s="337">
        <f t="shared" si="108"/>
        <v>8.9348177222275796E-2</v>
      </c>
      <c r="AG73" s="337">
        <f t="shared" si="108"/>
        <v>8.9027631724744552E-2</v>
      </c>
      <c r="AH73" s="337">
        <f t="shared" si="108"/>
        <v>8.8694411355731473E-2</v>
      </c>
      <c r="AI73" s="337">
        <f t="shared" si="108"/>
        <v>8.8340950548116748E-2</v>
      </c>
      <c r="AJ73" s="337">
        <f t="shared" si="108"/>
        <v>8.7981343184783109E-2</v>
      </c>
      <c r="AK73" s="337">
        <f t="shared" si="108"/>
        <v>8.7707919709891682E-2</v>
      </c>
      <c r="AL73" s="337">
        <f t="shared" si="108"/>
        <v>8.7396855299433515E-2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9.7807917316647154E-3</v>
      </c>
      <c r="N74" s="336">
        <f t="shared" si="109"/>
        <v>1.0312485435654418E-2</v>
      </c>
      <c r="O74" s="336">
        <f t="shared" si="109"/>
        <v>1.2216629143481452E-2</v>
      </c>
      <c r="P74" s="336">
        <f t="shared" si="109"/>
        <v>9.9364976468255331E-3</v>
      </c>
      <c r="Q74" s="336">
        <f t="shared" si="109"/>
        <v>1.3724957377936125E-2</v>
      </c>
      <c r="R74" s="336">
        <f t="shared" si="109"/>
        <v>1.144940274025443E-2</v>
      </c>
      <c r="S74" s="336">
        <f t="shared" si="109"/>
        <v>1.1623757608699397E-2</v>
      </c>
      <c r="T74" s="336">
        <f t="shared" si="109"/>
        <v>1.0590964402534526E-2</v>
      </c>
      <c r="U74" s="336">
        <f t="shared" si="109"/>
        <v>1.0177010694209392E-2</v>
      </c>
      <c r="V74" s="336">
        <f t="shared" si="109"/>
        <v>1.2942911197049862E-2</v>
      </c>
      <c r="W74" s="336">
        <f t="shared" si="109"/>
        <v>9.4306212648323819E-3</v>
      </c>
      <c r="X74" s="336">
        <f t="shared" si="109"/>
        <v>8.9225090622537667E-3</v>
      </c>
      <c r="Y74" s="336">
        <f t="shared" si="109"/>
        <v>9.0033089821050152E-3</v>
      </c>
      <c r="Z74" s="336">
        <f t="shared" si="109"/>
        <v>9.1115622911583996E-3</v>
      </c>
      <c r="AA74" s="336">
        <f t="shared" si="109"/>
        <v>9.2239101365311771E-3</v>
      </c>
      <c r="AB74" s="336">
        <f t="shared" si="109"/>
        <v>9.3184034724902321E-3</v>
      </c>
      <c r="AC74" s="336">
        <f t="shared" si="109"/>
        <v>9.4108281608372476E-3</v>
      </c>
      <c r="AD74" s="336">
        <f t="shared" si="109"/>
        <v>9.499838608763668E-3</v>
      </c>
      <c r="AE74" s="336">
        <f t="shared" ref="AE74:AL74" si="110">AE27/AE$49</f>
        <v>9.5798248723818185E-3</v>
      </c>
      <c r="AF74" s="336">
        <f t="shared" si="110"/>
        <v>9.6605094743414111E-3</v>
      </c>
      <c r="AG74" s="336">
        <f t="shared" si="110"/>
        <v>9.7606649111664518E-3</v>
      </c>
      <c r="AH74" s="336">
        <f t="shared" si="110"/>
        <v>9.8593708384642903E-3</v>
      </c>
      <c r="AI74" s="336">
        <f t="shared" si="110"/>
        <v>9.9571585366110237E-3</v>
      </c>
      <c r="AJ74" s="336">
        <f t="shared" si="110"/>
        <v>1.0060945881593387E-2</v>
      </c>
      <c r="AK74" s="336">
        <f t="shared" si="110"/>
        <v>1.0169115991866633E-2</v>
      </c>
      <c r="AL74" s="336">
        <f t="shared" si="110"/>
        <v>1.02805666326729E-2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3.5447038631586679E-2</v>
      </c>
      <c r="N75" s="336">
        <f t="shared" si="111"/>
        <v>3.5837680830517485E-2</v>
      </c>
      <c r="O75" s="336">
        <f t="shared" si="111"/>
        <v>3.3346616576132845E-2</v>
      </c>
      <c r="P75" s="336">
        <f t="shared" si="111"/>
        <v>3.4977809490294595E-2</v>
      </c>
      <c r="Q75" s="336">
        <f t="shared" si="111"/>
        <v>3.5092315514326795E-2</v>
      </c>
      <c r="R75" s="336">
        <f t="shared" si="111"/>
        <v>3.4466464747451846E-2</v>
      </c>
      <c r="S75" s="336">
        <f t="shared" si="111"/>
        <v>3.4566115601730771E-2</v>
      </c>
      <c r="T75" s="336">
        <f t="shared" si="111"/>
        <v>3.4135026395849019E-2</v>
      </c>
      <c r="U75" s="336">
        <f t="shared" si="111"/>
        <v>3.3151055603908589E-2</v>
      </c>
      <c r="V75" s="336">
        <f t="shared" si="111"/>
        <v>3.3635849548479785E-2</v>
      </c>
      <c r="W75" s="336">
        <f t="shared" si="111"/>
        <v>3.03619487711741E-2</v>
      </c>
      <c r="X75" s="336">
        <f t="shared" si="111"/>
        <v>3.0814086170049902E-2</v>
      </c>
      <c r="Y75" s="336">
        <f t="shared" si="111"/>
        <v>3.0752907752857488E-2</v>
      </c>
      <c r="Z75" s="336">
        <f t="shared" si="111"/>
        <v>3.0751216603436451E-2</v>
      </c>
      <c r="AA75" s="336">
        <f t="shared" si="111"/>
        <v>3.0689389625905006E-2</v>
      </c>
      <c r="AB75" s="336">
        <f t="shared" si="111"/>
        <v>3.0537096316506307E-2</v>
      </c>
      <c r="AC75" s="336">
        <f t="shared" si="111"/>
        <v>3.0382620273342469E-2</v>
      </c>
      <c r="AD75" s="336">
        <f t="shared" si="111"/>
        <v>3.0227783059964437E-2</v>
      </c>
      <c r="AE75" s="336">
        <f t="shared" ref="AE75:AL75" si="112">AE28/AE$49</f>
        <v>3.0089870144244281E-2</v>
      </c>
      <c r="AF75" s="336">
        <f t="shared" si="112"/>
        <v>2.9954247060003443E-2</v>
      </c>
      <c r="AG75" s="336">
        <f t="shared" si="112"/>
        <v>2.9808544901113607E-2</v>
      </c>
      <c r="AH75" s="336">
        <f t="shared" si="112"/>
        <v>2.9663479072813248E-2</v>
      </c>
      <c r="AI75" s="336">
        <f t="shared" si="112"/>
        <v>2.9526866968565567E-2</v>
      </c>
      <c r="AJ75" s="336">
        <f t="shared" si="112"/>
        <v>2.9402339831633283E-2</v>
      </c>
      <c r="AK75" s="336">
        <f t="shared" si="112"/>
        <v>2.9304323685556008E-2</v>
      </c>
      <c r="AL75" s="336">
        <f t="shared" si="112"/>
        <v>2.9176235789891668E-2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3.9692510662797359E-2</v>
      </c>
      <c r="N76" s="336">
        <f t="shared" si="113"/>
        <v>3.6825093477535147E-2</v>
      </c>
      <c r="O76" s="336">
        <f t="shared" si="113"/>
        <v>3.3225758608690342E-2</v>
      </c>
      <c r="P76" s="336">
        <f t="shared" si="113"/>
        <v>3.5155938894072564E-2</v>
      </c>
      <c r="Q76" s="336">
        <f t="shared" si="113"/>
        <v>3.40084604097705E-2</v>
      </c>
      <c r="R76" s="336">
        <f t="shared" si="113"/>
        <v>3.4959976693818361E-2</v>
      </c>
      <c r="S76" s="336">
        <f t="shared" si="113"/>
        <v>3.5978210317170245E-2</v>
      </c>
      <c r="T76" s="336">
        <f t="shared" si="113"/>
        <v>3.630081002014262E-2</v>
      </c>
      <c r="U76" s="336">
        <f t="shared" si="113"/>
        <v>3.0225494309507051E-2</v>
      </c>
      <c r="V76" s="336">
        <f t="shared" si="113"/>
        <v>3.1376910812768617E-2</v>
      </c>
      <c r="W76" s="336">
        <f t="shared" si="113"/>
        <v>3.0371468935023002E-2</v>
      </c>
      <c r="X76" s="336">
        <f t="shared" si="113"/>
        <v>3.1458431347098192E-2</v>
      </c>
      <c r="Y76" s="336">
        <f t="shared" si="113"/>
        <v>3.122951188836973E-2</v>
      </c>
      <c r="Z76" s="336">
        <f t="shared" si="113"/>
        <v>3.1280813970246554E-2</v>
      </c>
      <c r="AA76" s="336">
        <f t="shared" si="113"/>
        <v>3.1174117840849825E-2</v>
      </c>
      <c r="AB76" s="336">
        <f t="shared" si="113"/>
        <v>3.0853565727797058E-2</v>
      </c>
      <c r="AC76" s="336">
        <f t="shared" si="113"/>
        <v>3.0526718001904114E-2</v>
      </c>
      <c r="AD76" s="336">
        <f t="shared" si="113"/>
        <v>3.0193511018493172E-2</v>
      </c>
      <c r="AE76" s="336">
        <f t="shared" ref="AE76:AL76" si="114">AE29/AE$49</f>
        <v>2.9873996825893836E-2</v>
      </c>
      <c r="AF76" s="336">
        <f t="shared" si="114"/>
        <v>2.9550282261774127E-2</v>
      </c>
      <c r="AG76" s="336">
        <f t="shared" si="114"/>
        <v>2.9241786294215682E-2</v>
      </c>
      <c r="AH76" s="336">
        <f t="shared" si="114"/>
        <v>2.8928130192290968E-2</v>
      </c>
      <c r="AI76" s="336">
        <f t="shared" si="114"/>
        <v>2.8602421077197307E-2</v>
      </c>
      <c r="AJ76" s="336">
        <f t="shared" si="114"/>
        <v>2.8272090064001699E-2</v>
      </c>
      <c r="AK76" s="336">
        <f t="shared" si="114"/>
        <v>2.7974416234359423E-2</v>
      </c>
      <c r="AL76" s="336">
        <f t="shared" si="114"/>
        <v>2.7653348267677357E-2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1.9671399548802586E-2</v>
      </c>
      <c r="N77" s="336">
        <f t="shared" si="115"/>
        <v>2.1079917742649789E-2</v>
      </c>
      <c r="O77" s="336">
        <f t="shared" si="115"/>
        <v>2.1702518134802791E-2</v>
      </c>
      <c r="P77" s="336">
        <f t="shared" si="115"/>
        <v>2.2069659119077101E-2</v>
      </c>
      <c r="Q77" s="336">
        <f t="shared" si="115"/>
        <v>2.2748385699825884E-2</v>
      </c>
      <c r="R77" s="336">
        <f t="shared" si="115"/>
        <v>2.3163116401732298E-2</v>
      </c>
      <c r="S77" s="336">
        <f t="shared" si="115"/>
        <v>2.2193699462380451E-2</v>
      </c>
      <c r="T77" s="336">
        <f t="shared" si="115"/>
        <v>2.2150161321388764E-2</v>
      </c>
      <c r="U77" s="336">
        <f t="shared" si="115"/>
        <v>2.1282196678606067E-2</v>
      </c>
      <c r="V77" s="336">
        <f t="shared" si="115"/>
        <v>1.9846885172679896E-2</v>
      </c>
      <c r="W77" s="336">
        <f t="shared" si="115"/>
        <v>1.8925575318394949E-2</v>
      </c>
      <c r="X77" s="336">
        <f t="shared" si="115"/>
        <v>1.9764514037357621E-2</v>
      </c>
      <c r="Y77" s="336">
        <f t="shared" si="115"/>
        <v>1.9861696747616942E-2</v>
      </c>
      <c r="Z77" s="336">
        <f t="shared" si="115"/>
        <v>1.9930038420347476E-2</v>
      </c>
      <c r="AA77" s="336">
        <f t="shared" si="115"/>
        <v>2.0006653380647769E-2</v>
      </c>
      <c r="AB77" s="336">
        <f t="shared" si="115"/>
        <v>2.0079335092816744E-2</v>
      </c>
      <c r="AC77" s="336">
        <f t="shared" si="115"/>
        <v>2.0113309083273898E-2</v>
      </c>
      <c r="AD77" s="336">
        <f t="shared" si="115"/>
        <v>2.011643665893785E-2</v>
      </c>
      <c r="AE77" s="336">
        <f t="shared" ref="AE77:AL77" si="116">AE30/AE$49</f>
        <v>2.0149588217232211E-2</v>
      </c>
      <c r="AF77" s="336">
        <f t="shared" si="116"/>
        <v>2.0183138426156808E-2</v>
      </c>
      <c r="AG77" s="336">
        <f t="shared" si="116"/>
        <v>2.0216635618248817E-2</v>
      </c>
      <c r="AH77" s="336">
        <f t="shared" si="116"/>
        <v>2.024343125216296E-2</v>
      </c>
      <c r="AI77" s="336">
        <f t="shared" si="116"/>
        <v>2.0254503965742854E-2</v>
      </c>
      <c r="AJ77" s="336">
        <f t="shared" si="116"/>
        <v>2.0245967407554744E-2</v>
      </c>
      <c r="AK77" s="336">
        <f t="shared" si="116"/>
        <v>2.0260063798109601E-2</v>
      </c>
      <c r="AL77" s="336">
        <f t="shared" si="116"/>
        <v>2.0286704609191592E-2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9.7543385131722407E-2</v>
      </c>
      <c r="N79" s="337">
        <f t="shared" si="117"/>
        <v>9.7270535063253921E-2</v>
      </c>
      <c r="O79" s="337">
        <f t="shared" si="117"/>
        <v>9.4906898448461313E-2</v>
      </c>
      <c r="P79" s="337">
        <f t="shared" si="117"/>
        <v>9.5600672836870654E-2</v>
      </c>
      <c r="Q79" s="337">
        <f t="shared" si="117"/>
        <v>9.6020907173966857E-2</v>
      </c>
      <c r="R79" s="337">
        <f t="shared" si="117"/>
        <v>0.10003329165168007</v>
      </c>
      <c r="S79" s="337">
        <f t="shared" si="117"/>
        <v>9.9769176947017549E-2</v>
      </c>
      <c r="T79" s="337">
        <f t="shared" si="117"/>
        <v>0.10021323259038101</v>
      </c>
      <c r="U79" s="337">
        <f t="shared" si="117"/>
        <v>9.7407736518306115E-2</v>
      </c>
      <c r="V79" s="337">
        <f t="shared" si="117"/>
        <v>0.10000686821402539</v>
      </c>
      <c r="W79" s="337">
        <f t="shared" si="117"/>
        <v>9.6744035991690874E-2</v>
      </c>
      <c r="X79" s="337">
        <f t="shared" si="117"/>
        <v>9.5216646062345908E-2</v>
      </c>
      <c r="Y79" s="337">
        <f t="shared" si="117"/>
        <v>9.5262438043323974E-2</v>
      </c>
      <c r="Z79" s="337">
        <f t="shared" si="117"/>
        <v>9.5267930650944202E-2</v>
      </c>
      <c r="AA79" s="337">
        <f t="shared" si="117"/>
        <v>9.5323659596293908E-2</v>
      </c>
      <c r="AB79" s="337">
        <f t="shared" si="117"/>
        <v>9.5566924782154575E-2</v>
      </c>
      <c r="AC79" s="337">
        <f t="shared" si="117"/>
        <v>9.5807777567463503E-2</v>
      </c>
      <c r="AD79" s="337">
        <f t="shared" si="117"/>
        <v>9.6059551952913103E-2</v>
      </c>
      <c r="AE79" s="337">
        <f t="shared" ref="AE79:AL79" si="118">AE32/AE$49</f>
        <v>9.6292795206678508E-2</v>
      </c>
      <c r="AF79" s="337">
        <f t="shared" si="118"/>
        <v>9.6542441416198929E-2</v>
      </c>
      <c r="AG79" s="337">
        <f t="shared" si="118"/>
        <v>9.6784070643279416E-2</v>
      </c>
      <c r="AH79" s="337">
        <f t="shared" si="118"/>
        <v>9.7003156341735078E-2</v>
      </c>
      <c r="AI79" s="337">
        <f t="shared" si="118"/>
        <v>9.7225503504209582E-2</v>
      </c>
      <c r="AJ79" s="337">
        <f t="shared" si="118"/>
        <v>9.7452037715980086E-2</v>
      </c>
      <c r="AK79" s="337">
        <f t="shared" si="118"/>
        <v>9.7661338476094914E-2</v>
      </c>
      <c r="AL79" s="337">
        <f t="shared" si="118"/>
        <v>9.7855137706836362E-2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7.3586737406269476E-2</v>
      </c>
      <c r="N80" s="336">
        <f t="shared" si="119"/>
        <v>7.1258463145344661E-2</v>
      </c>
      <c r="O80" s="336">
        <f t="shared" si="119"/>
        <v>6.8974788109453594E-2</v>
      </c>
      <c r="P80" s="336">
        <f t="shared" si="119"/>
        <v>7.0768577498699983E-2</v>
      </c>
      <c r="Q80" s="336">
        <f t="shared" si="119"/>
        <v>7.0463103090809609E-2</v>
      </c>
      <c r="R80" s="336">
        <f t="shared" si="119"/>
        <v>7.3546330624359335E-2</v>
      </c>
      <c r="S80" s="336">
        <f t="shared" si="119"/>
        <v>7.4513579805222538E-2</v>
      </c>
      <c r="T80" s="336">
        <f t="shared" si="119"/>
        <v>7.4541336740991629E-2</v>
      </c>
      <c r="U80" s="336">
        <f t="shared" si="119"/>
        <v>7.2397114955264019E-2</v>
      </c>
      <c r="V80" s="336">
        <f t="shared" si="119"/>
        <v>7.3426670304583996E-2</v>
      </c>
      <c r="W80" s="336">
        <f t="shared" si="119"/>
        <v>7.0980446628729668E-2</v>
      </c>
      <c r="X80" s="336">
        <f t="shared" si="119"/>
        <v>7.1531955454272295E-2</v>
      </c>
      <c r="Y80" s="336">
        <f t="shared" si="119"/>
        <v>7.1693452299813318E-2</v>
      </c>
      <c r="Z80" s="336">
        <f t="shared" si="119"/>
        <v>7.1789761574912E-2</v>
      </c>
      <c r="AA80" s="336">
        <f t="shared" si="119"/>
        <v>7.1909232365848175E-2</v>
      </c>
      <c r="AB80" s="336">
        <f t="shared" si="119"/>
        <v>7.2189958931979659E-2</v>
      </c>
      <c r="AC80" s="336">
        <f t="shared" si="119"/>
        <v>7.2480490225290975E-2</v>
      </c>
      <c r="AD80" s="336">
        <f t="shared" si="119"/>
        <v>7.277980229671191E-2</v>
      </c>
      <c r="AE80" s="336">
        <f t="shared" ref="AE80:AL80" si="120">AE33/AE$49</f>
        <v>7.3050658998198501E-2</v>
      </c>
      <c r="AF80" s="336">
        <f t="shared" si="120"/>
        <v>7.3340443589049939E-2</v>
      </c>
      <c r="AG80" s="336">
        <f t="shared" si="120"/>
        <v>7.3644532678606864E-2</v>
      </c>
      <c r="AH80" s="336">
        <f t="shared" si="120"/>
        <v>7.3941365221954505E-2</v>
      </c>
      <c r="AI80" s="336">
        <f t="shared" si="120"/>
        <v>7.423820260738502E-2</v>
      </c>
      <c r="AJ80" s="336">
        <f t="shared" si="120"/>
        <v>7.4536157269142353E-2</v>
      </c>
      <c r="AK80" s="336">
        <f t="shared" si="120"/>
        <v>7.4817019291937764E-2</v>
      </c>
      <c r="AL80" s="336">
        <f t="shared" si="120"/>
        <v>7.5080461065259146E-2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2.2155014463600822E-2</v>
      </c>
      <c r="N81" s="336">
        <f t="shared" si="121"/>
        <v>2.4722513275680959E-2</v>
      </c>
      <c r="O81" s="336">
        <f t="shared" si="121"/>
        <v>2.4683650596302106E-2</v>
      </c>
      <c r="P81" s="336">
        <f t="shared" si="121"/>
        <v>2.3668246673853179E-2</v>
      </c>
      <c r="Q81" s="336">
        <f t="shared" si="121"/>
        <v>2.4298385537078634E-2</v>
      </c>
      <c r="R81" s="336">
        <f t="shared" si="121"/>
        <v>2.5322402463126004E-2</v>
      </c>
      <c r="S81" s="336">
        <f t="shared" si="121"/>
        <v>2.4287792137979724E-2</v>
      </c>
      <c r="T81" s="336">
        <f t="shared" si="121"/>
        <v>2.4663175112323989E-2</v>
      </c>
      <c r="U81" s="336">
        <f t="shared" si="121"/>
        <v>2.3982460665752298E-2</v>
      </c>
      <c r="V81" s="336">
        <f t="shared" si="121"/>
        <v>2.5647941189474149E-2</v>
      </c>
      <c r="W81" s="336">
        <f t="shared" si="121"/>
        <v>2.4611139067376935E-2</v>
      </c>
      <c r="X81" s="336">
        <f t="shared" si="121"/>
        <v>2.283483309676276E-2</v>
      </c>
      <c r="Y81" s="336">
        <f t="shared" si="121"/>
        <v>2.2710538830351065E-2</v>
      </c>
      <c r="Z81" s="336">
        <f t="shared" si="121"/>
        <v>2.2615370811954218E-2</v>
      </c>
      <c r="AA81" s="336">
        <f t="shared" si="121"/>
        <v>2.2547304070560634E-2</v>
      </c>
      <c r="AB81" s="336">
        <f t="shared" si="121"/>
        <v>2.2506075109300788E-2</v>
      </c>
      <c r="AC81" s="336">
        <f t="shared" si="121"/>
        <v>2.2452652876755498E-2</v>
      </c>
      <c r="AD81" s="336">
        <f t="shared" si="121"/>
        <v>2.2401756936006417E-2</v>
      </c>
      <c r="AE81" s="336">
        <f t="shared" ref="AE81:AL81" si="122">AE34/AE$49</f>
        <v>2.2361413183385727E-2</v>
      </c>
      <c r="AF81" s="336">
        <f t="shared" si="122"/>
        <v>2.2317647584567304E-2</v>
      </c>
      <c r="AG81" s="336">
        <f t="shared" si="122"/>
        <v>2.2252246776534337E-2</v>
      </c>
      <c r="AH81" s="336">
        <f t="shared" si="122"/>
        <v>2.2172280299495393E-2</v>
      </c>
      <c r="AI81" s="336">
        <f t="shared" si="122"/>
        <v>2.2096002401542435E-2</v>
      </c>
      <c r="AJ81" s="336">
        <f t="shared" si="122"/>
        <v>2.2022534094277197E-2</v>
      </c>
      <c r="AK81" s="336">
        <f t="shared" si="122"/>
        <v>2.1949850504131011E-2</v>
      </c>
      <c r="AL81" s="336">
        <f t="shared" si="122"/>
        <v>2.1879093349498294E-2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1.8016332618521092E-3</v>
      </c>
      <c r="N82" s="336">
        <f t="shared" si="123"/>
        <v>1.2895586422282926E-3</v>
      </c>
      <c r="O82" s="336">
        <f t="shared" si="123"/>
        <v>1.2484597427056229E-3</v>
      </c>
      <c r="P82" s="336">
        <f t="shared" si="123"/>
        <v>1.1638486643174937E-3</v>
      </c>
      <c r="Q82" s="336">
        <f t="shared" si="123"/>
        <v>1.259418546078609E-3</v>
      </c>
      <c r="R82" s="336">
        <f t="shared" si="123"/>
        <v>1.1645585641947369E-3</v>
      </c>
      <c r="S82" s="336">
        <f t="shared" si="123"/>
        <v>9.6780500381528974E-4</v>
      </c>
      <c r="T82" s="336">
        <f t="shared" si="123"/>
        <v>1.0087207370653962E-3</v>
      </c>
      <c r="U82" s="336">
        <f t="shared" si="123"/>
        <v>1.0281608972898004E-3</v>
      </c>
      <c r="V82" s="336">
        <f t="shared" si="123"/>
        <v>9.3225671996725217E-4</v>
      </c>
      <c r="W82" s="336">
        <f t="shared" si="123"/>
        <v>1.1524502955842818E-3</v>
      </c>
      <c r="X82" s="336">
        <f t="shared" si="123"/>
        <v>8.498575113108477E-4</v>
      </c>
      <c r="Y82" s="336">
        <f t="shared" si="123"/>
        <v>8.5844691315957857E-4</v>
      </c>
      <c r="Z82" s="336">
        <f t="shared" si="123"/>
        <v>8.627982640779969E-4</v>
      </c>
      <c r="AA82" s="336">
        <f t="shared" si="123"/>
        <v>8.6712315988509401E-4</v>
      </c>
      <c r="AB82" s="336">
        <f t="shared" si="123"/>
        <v>8.7089074087413822E-4</v>
      </c>
      <c r="AC82" s="336">
        <f t="shared" si="123"/>
        <v>8.7463446541703293E-4</v>
      </c>
      <c r="AD82" s="336">
        <f t="shared" si="123"/>
        <v>8.7799272019477325E-4</v>
      </c>
      <c r="AE82" s="336">
        <f t="shared" ref="AE82:AL82" si="124">AE35/AE$49</f>
        <v>8.8072302509427565E-4</v>
      </c>
      <c r="AF82" s="336">
        <f t="shared" si="124"/>
        <v>8.8435024258169659E-4</v>
      </c>
      <c r="AG82" s="336">
        <f t="shared" si="124"/>
        <v>8.8729118813821379E-4</v>
      </c>
      <c r="AH82" s="336">
        <f t="shared" si="124"/>
        <v>8.8951082028517544E-4</v>
      </c>
      <c r="AI82" s="336">
        <f t="shared" si="124"/>
        <v>8.9129849528212489E-4</v>
      </c>
      <c r="AJ82" s="336">
        <f t="shared" si="124"/>
        <v>8.9334635256053247E-4</v>
      </c>
      <c r="AK82" s="336">
        <f t="shared" si="124"/>
        <v>8.9446868002612714E-4</v>
      </c>
      <c r="AL82" s="336">
        <f t="shared" si="124"/>
        <v>8.9558329207891632E-4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7.7994780758131751E-2</v>
      </c>
      <c r="N84" s="337">
        <f t="shared" si="125"/>
        <v>8.2814312824003533E-2</v>
      </c>
      <c r="O84" s="337">
        <f t="shared" si="125"/>
        <v>8.4752310070673437E-2</v>
      </c>
      <c r="P84" s="337">
        <f t="shared" si="125"/>
        <v>8.4722852046357558E-2</v>
      </c>
      <c r="Q84" s="337">
        <f t="shared" si="125"/>
        <v>8.0310104373015764E-2</v>
      </c>
      <c r="R84" s="337">
        <f t="shared" si="125"/>
        <v>8.0504860486300567E-2</v>
      </c>
      <c r="S84" s="337">
        <f t="shared" si="125"/>
        <v>7.7603779306768345E-2</v>
      </c>
      <c r="T84" s="337">
        <f t="shared" si="125"/>
        <v>7.6240021038111769E-2</v>
      </c>
      <c r="U84" s="337">
        <f t="shared" si="125"/>
        <v>7.7826239138889183E-2</v>
      </c>
      <c r="V84" s="337">
        <f t="shared" si="125"/>
        <v>7.4549370825173836E-2</v>
      </c>
      <c r="W84" s="337">
        <f t="shared" si="125"/>
        <v>7.5288645822043879E-2</v>
      </c>
      <c r="X84" s="337">
        <f t="shared" si="125"/>
        <v>7.5666580466097255E-2</v>
      </c>
      <c r="Y84" s="337">
        <f t="shared" si="125"/>
        <v>7.535527222809163E-2</v>
      </c>
      <c r="Z84" s="337">
        <f t="shared" si="125"/>
        <v>7.4980187657708156E-2</v>
      </c>
      <c r="AA84" s="337">
        <f t="shared" si="125"/>
        <v>7.4647163063067429E-2</v>
      </c>
      <c r="AB84" s="337">
        <f t="shared" si="125"/>
        <v>7.4411548147039625E-2</v>
      </c>
      <c r="AC84" s="337">
        <f t="shared" si="125"/>
        <v>7.4171218385858176E-2</v>
      </c>
      <c r="AD84" s="337">
        <f t="shared" si="125"/>
        <v>7.3914795031980896E-2</v>
      </c>
      <c r="AE84" s="337">
        <f t="shared" ref="AE84:AL84" si="126">AE37/AE$49</f>
        <v>7.3659115343311835E-2</v>
      </c>
      <c r="AF84" s="337">
        <f t="shared" si="126"/>
        <v>7.3389075374444029E-2</v>
      </c>
      <c r="AG84" s="337">
        <f t="shared" si="126"/>
        <v>7.3071446257918282E-2</v>
      </c>
      <c r="AH84" s="337">
        <f t="shared" si="126"/>
        <v>7.2823329605252618E-2</v>
      </c>
      <c r="AI84" s="337">
        <f t="shared" si="126"/>
        <v>7.2531250643000866E-2</v>
      </c>
      <c r="AJ84" s="337">
        <f t="shared" si="126"/>
        <v>7.2231829495309777E-2</v>
      </c>
      <c r="AK84" s="337">
        <f t="shared" si="126"/>
        <v>7.1931880387317917E-2</v>
      </c>
      <c r="AL84" s="337">
        <f t="shared" si="126"/>
        <v>7.1661721393894401E-2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6.3651665276763178E-2</v>
      </c>
      <c r="N85" s="336">
        <f t="shared" si="127"/>
        <v>6.8494525251892452E-2</v>
      </c>
      <c r="O85" s="336">
        <f t="shared" si="127"/>
        <v>7.0360752786574943E-2</v>
      </c>
      <c r="P85" s="336">
        <f t="shared" si="127"/>
        <v>7.0424662070001337E-2</v>
      </c>
      <c r="Q85" s="336">
        <f t="shared" si="127"/>
        <v>6.6784319767259848E-2</v>
      </c>
      <c r="R85" s="336">
        <f t="shared" si="127"/>
        <v>6.5881895445667263E-2</v>
      </c>
      <c r="S85" s="336">
        <f t="shared" si="127"/>
        <v>6.3762538300915023E-2</v>
      </c>
      <c r="T85" s="336">
        <f t="shared" si="127"/>
        <v>6.1342574083323324E-2</v>
      </c>
      <c r="U85" s="336">
        <f t="shared" si="127"/>
        <v>6.2374398393891549E-2</v>
      </c>
      <c r="V85" s="336">
        <f t="shared" si="127"/>
        <v>5.9649603830530112E-2</v>
      </c>
      <c r="W85" s="336">
        <f t="shared" si="127"/>
        <v>5.9832014797300957E-2</v>
      </c>
      <c r="X85" s="336">
        <f t="shared" si="127"/>
        <v>5.9309696486500363E-2</v>
      </c>
      <c r="Y85" s="336">
        <f t="shared" si="127"/>
        <v>5.8894144361719331E-2</v>
      </c>
      <c r="Z85" s="336">
        <f t="shared" si="127"/>
        <v>5.8418545290351259E-2</v>
      </c>
      <c r="AA85" s="336">
        <f t="shared" si="127"/>
        <v>5.7976307060397268E-2</v>
      </c>
      <c r="AB85" s="336">
        <f t="shared" si="127"/>
        <v>5.7617519676157559E-2</v>
      </c>
      <c r="AC85" s="336">
        <f t="shared" si="127"/>
        <v>5.7237304488500014E-2</v>
      </c>
      <c r="AD85" s="336">
        <f t="shared" si="127"/>
        <v>5.6847534378188513E-2</v>
      </c>
      <c r="AE85" s="336">
        <f t="shared" ref="AE85:AL85" si="128">AE38/AE$49</f>
        <v>5.6480111774144123E-2</v>
      </c>
      <c r="AF85" s="336">
        <f t="shared" si="128"/>
        <v>5.6091787520992413E-2</v>
      </c>
      <c r="AG85" s="336">
        <f t="shared" si="128"/>
        <v>5.5656248642147868E-2</v>
      </c>
      <c r="AH85" s="336">
        <f t="shared" si="128"/>
        <v>5.5305306017290098E-2</v>
      </c>
      <c r="AI85" s="336">
        <f t="shared" si="128"/>
        <v>5.490802910412769E-2</v>
      </c>
      <c r="AJ85" s="336">
        <f t="shared" si="128"/>
        <v>5.4497728335996858E-2</v>
      </c>
      <c r="AK85" s="336">
        <f t="shared" si="128"/>
        <v>5.4090905347715705E-2</v>
      </c>
      <c r="AL85" s="336">
        <f t="shared" si="128"/>
        <v>5.3714256975948872E-2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1.434311548136858E-2</v>
      </c>
      <c r="N86" s="336">
        <f t="shared" si="129"/>
        <v>1.4319787572111086E-2</v>
      </c>
      <c r="O86" s="336">
        <f t="shared" si="129"/>
        <v>1.4391557284098504E-2</v>
      </c>
      <c r="P86" s="336">
        <f t="shared" si="129"/>
        <v>1.4298189976356231E-2</v>
      </c>
      <c r="Q86" s="336">
        <f t="shared" si="129"/>
        <v>1.352578460575591E-2</v>
      </c>
      <c r="R86" s="336">
        <f t="shared" si="129"/>
        <v>1.4622965040633316E-2</v>
      </c>
      <c r="S86" s="336">
        <f t="shared" si="129"/>
        <v>1.3841241005853317E-2</v>
      </c>
      <c r="T86" s="336">
        <f t="shared" si="129"/>
        <v>1.4897446954788436E-2</v>
      </c>
      <c r="U86" s="336">
        <f t="shared" si="129"/>
        <v>1.5451840744997633E-2</v>
      </c>
      <c r="V86" s="336">
        <f t="shared" si="129"/>
        <v>1.4899766994643729E-2</v>
      </c>
      <c r="W86" s="336">
        <f t="shared" si="129"/>
        <v>1.5456631024742935E-2</v>
      </c>
      <c r="X86" s="336">
        <f t="shared" si="129"/>
        <v>1.6356883979596889E-2</v>
      </c>
      <c r="Y86" s="336">
        <f t="shared" si="129"/>
        <v>1.646112786637231E-2</v>
      </c>
      <c r="Z86" s="336">
        <f t="shared" si="129"/>
        <v>1.6561642367356903E-2</v>
      </c>
      <c r="AA86" s="336">
        <f t="shared" si="129"/>
        <v>1.667085600267015E-2</v>
      </c>
      <c r="AB86" s="336">
        <f t="shared" si="129"/>
        <v>1.6794028470882058E-2</v>
      </c>
      <c r="AC86" s="336">
        <f t="shared" si="129"/>
        <v>1.6933913897358158E-2</v>
      </c>
      <c r="AD86" s="336">
        <f t="shared" si="129"/>
        <v>1.7067260653792372E-2</v>
      </c>
      <c r="AE86" s="336">
        <f t="shared" ref="AE86:AL86" si="130">AE39/AE$49</f>
        <v>1.7179003569167715E-2</v>
      </c>
      <c r="AF86" s="336">
        <f t="shared" si="130"/>
        <v>1.7297287853451623E-2</v>
      </c>
      <c r="AG86" s="336">
        <f t="shared" si="130"/>
        <v>1.7415197615770418E-2</v>
      </c>
      <c r="AH86" s="336">
        <f t="shared" si="130"/>
        <v>1.7518023587962516E-2</v>
      </c>
      <c r="AI86" s="336">
        <f t="shared" si="130"/>
        <v>1.7623221538873173E-2</v>
      </c>
      <c r="AJ86" s="336">
        <f t="shared" si="130"/>
        <v>1.7734101159312916E-2</v>
      </c>
      <c r="AK86" s="336">
        <f t="shared" si="130"/>
        <v>1.7840975039602212E-2</v>
      </c>
      <c r="AL86" s="336">
        <f t="shared" si="130"/>
        <v>1.7947464417945532E-2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5.4677219720235287E-2</v>
      </c>
      <c r="N88" s="337">
        <f t="shared" si="131"/>
        <v>5.4339196155542287E-2</v>
      </c>
      <c r="O88" s="337">
        <f t="shared" si="131"/>
        <v>5.3737090601695264E-2</v>
      </c>
      <c r="P88" s="337">
        <f t="shared" si="131"/>
        <v>5.2591548151161259E-2</v>
      </c>
      <c r="Q88" s="337">
        <f t="shared" si="131"/>
        <v>5.3696599241067518E-2</v>
      </c>
      <c r="R88" s="337">
        <f t="shared" si="131"/>
        <v>5.1989087445492979E-2</v>
      </c>
      <c r="S88" s="337">
        <f t="shared" si="131"/>
        <v>5.4869360990852496E-2</v>
      </c>
      <c r="T88" s="337">
        <f t="shared" si="131"/>
        <v>5.3545735178612372E-2</v>
      </c>
      <c r="U88" s="337">
        <f t="shared" si="131"/>
        <v>5.5888228881890233E-2</v>
      </c>
      <c r="V88" s="337">
        <f t="shared" si="131"/>
        <v>5.3610545183308309E-2</v>
      </c>
      <c r="W88" s="337">
        <f t="shared" si="131"/>
        <v>4.6021695093776759E-2</v>
      </c>
      <c r="X88" s="337">
        <f t="shared" si="131"/>
        <v>4.7812870743041767E-2</v>
      </c>
      <c r="Y88" s="337">
        <f t="shared" si="131"/>
        <v>4.7486959313944692E-2</v>
      </c>
      <c r="Z88" s="337">
        <f t="shared" si="131"/>
        <v>4.7235393258473021E-2</v>
      </c>
      <c r="AA88" s="337">
        <f t="shared" si="131"/>
        <v>4.693892779638982E-2</v>
      </c>
      <c r="AB88" s="337">
        <f t="shared" si="131"/>
        <v>4.6556156552774695E-2</v>
      </c>
      <c r="AC88" s="337">
        <f t="shared" si="131"/>
        <v>4.618154752265273E-2</v>
      </c>
      <c r="AD88" s="337">
        <f t="shared" si="131"/>
        <v>4.5843278435447506E-2</v>
      </c>
      <c r="AE88" s="337">
        <f t="shared" ref="AE88:AL88" si="132">AE41/AE$49</f>
        <v>4.5507623668440828E-2</v>
      </c>
      <c r="AF88" s="337">
        <f t="shared" si="132"/>
        <v>4.5172954523377239E-2</v>
      </c>
      <c r="AG88" s="337">
        <f t="shared" si="132"/>
        <v>4.4838110941133616E-2</v>
      </c>
      <c r="AH88" s="337">
        <f t="shared" si="132"/>
        <v>4.44932486985661E-2</v>
      </c>
      <c r="AI88" s="337">
        <f t="shared" si="132"/>
        <v>4.4184810232556625E-2</v>
      </c>
      <c r="AJ88" s="337">
        <f t="shared" si="132"/>
        <v>4.3911412303154429E-2</v>
      </c>
      <c r="AK88" s="337">
        <f t="shared" si="132"/>
        <v>4.369430566712023E-2</v>
      </c>
      <c r="AL88" s="337">
        <f t="shared" si="132"/>
        <v>4.3474608560139245E-2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1.8093947904355402E-2</v>
      </c>
      <c r="N89" s="336">
        <f t="shared" si="133"/>
        <v>1.7679491630101279E-2</v>
      </c>
      <c r="O89" s="336">
        <f t="shared" si="133"/>
        <v>1.7177541582506381E-2</v>
      </c>
      <c r="P89" s="336">
        <f t="shared" si="133"/>
        <v>1.7588510135622539E-2</v>
      </c>
      <c r="Q89" s="336">
        <f t="shared" si="133"/>
        <v>1.7260470108610194E-2</v>
      </c>
      <c r="R89" s="336">
        <f t="shared" si="133"/>
        <v>1.6934789707977151E-2</v>
      </c>
      <c r="S89" s="336">
        <f t="shared" si="133"/>
        <v>1.6852053075430275E-2</v>
      </c>
      <c r="T89" s="336">
        <f t="shared" si="133"/>
        <v>1.7659212939971577E-2</v>
      </c>
      <c r="U89" s="336">
        <f t="shared" si="133"/>
        <v>1.7398794895555653E-2</v>
      </c>
      <c r="V89" s="336">
        <f t="shared" si="133"/>
        <v>1.5929190974976627E-2</v>
      </c>
      <c r="W89" s="336">
        <f t="shared" si="133"/>
        <v>1.4543778438218989E-2</v>
      </c>
      <c r="X89" s="336">
        <f t="shared" si="133"/>
        <v>1.5627956331407126E-2</v>
      </c>
      <c r="Y89" s="336">
        <f t="shared" si="133"/>
        <v>1.5511621427804869E-2</v>
      </c>
      <c r="Z89" s="336">
        <f t="shared" si="133"/>
        <v>1.5480266793881113E-2</v>
      </c>
      <c r="AA89" s="336">
        <f t="shared" si="133"/>
        <v>1.5420961546185078E-2</v>
      </c>
      <c r="AB89" s="336">
        <f t="shared" si="133"/>
        <v>1.5313091853110482E-2</v>
      </c>
      <c r="AC89" s="336">
        <f t="shared" si="133"/>
        <v>1.5179544330265833E-2</v>
      </c>
      <c r="AD89" s="336">
        <f t="shared" si="133"/>
        <v>1.5061632865077116E-2</v>
      </c>
      <c r="AE89" s="336">
        <f t="shared" ref="AE89:AL89" si="134">AE42/AE$49</f>
        <v>1.4951780329528772E-2</v>
      </c>
      <c r="AF89" s="336">
        <f t="shared" si="134"/>
        <v>1.4834458513912843E-2</v>
      </c>
      <c r="AG89" s="336">
        <f t="shared" si="134"/>
        <v>1.4715206650611153E-2</v>
      </c>
      <c r="AH89" s="336">
        <f t="shared" si="134"/>
        <v>1.460162358133525E-2</v>
      </c>
      <c r="AI89" s="336">
        <f t="shared" si="134"/>
        <v>1.4478506646629842E-2</v>
      </c>
      <c r="AJ89" s="336">
        <f t="shared" si="134"/>
        <v>1.437130905203793E-2</v>
      </c>
      <c r="AK89" s="336">
        <f t="shared" si="134"/>
        <v>1.4307824754399567E-2</v>
      </c>
      <c r="AL89" s="336">
        <f t="shared" si="134"/>
        <v>1.4235879169380013E-2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3.6583271815879885E-2</v>
      </c>
      <c r="N90" s="336">
        <f t="shared" si="135"/>
        <v>3.6659704525441004E-2</v>
      </c>
      <c r="O90" s="336">
        <f t="shared" si="135"/>
        <v>3.6559549019188883E-2</v>
      </c>
      <c r="P90" s="336">
        <f t="shared" si="135"/>
        <v>3.5003038015538723E-2</v>
      </c>
      <c r="Q90" s="336">
        <f t="shared" si="135"/>
        <v>3.6436129132457327E-2</v>
      </c>
      <c r="R90" s="336">
        <f t="shared" si="135"/>
        <v>3.5054297737515824E-2</v>
      </c>
      <c r="S90" s="336">
        <f t="shared" si="135"/>
        <v>3.8017307915422217E-2</v>
      </c>
      <c r="T90" s="336">
        <f t="shared" si="135"/>
        <v>3.5886522238640792E-2</v>
      </c>
      <c r="U90" s="336">
        <f t="shared" si="135"/>
        <v>3.848943398633458E-2</v>
      </c>
      <c r="V90" s="336">
        <f t="shared" si="135"/>
        <v>3.7681354208331685E-2</v>
      </c>
      <c r="W90" s="336">
        <f t="shared" si="135"/>
        <v>3.1477916655557769E-2</v>
      </c>
      <c r="X90" s="336">
        <f t="shared" si="135"/>
        <v>3.2184914411634645E-2</v>
      </c>
      <c r="Y90" s="336">
        <f t="shared" si="135"/>
        <v>3.1975337886139821E-2</v>
      </c>
      <c r="Z90" s="336">
        <f t="shared" si="135"/>
        <v>3.1755126464591908E-2</v>
      </c>
      <c r="AA90" s="336">
        <f t="shared" si="135"/>
        <v>3.151796625020474E-2</v>
      </c>
      <c r="AB90" s="336">
        <f t="shared" si="135"/>
        <v>3.1243064699664216E-2</v>
      </c>
      <c r="AC90" s="336">
        <f t="shared" si="135"/>
        <v>3.1002003192386898E-2</v>
      </c>
      <c r="AD90" s="336">
        <f t="shared" si="135"/>
        <v>3.0781645570370386E-2</v>
      </c>
      <c r="AE90" s="336">
        <f t="shared" ref="AE90:AL90" si="136">AE43/AE$49</f>
        <v>3.0555843338912057E-2</v>
      </c>
      <c r="AF90" s="336">
        <f t="shared" si="136"/>
        <v>3.0338496009464394E-2</v>
      </c>
      <c r="AG90" s="336">
        <f t="shared" si="136"/>
        <v>3.0122904290522459E-2</v>
      </c>
      <c r="AH90" s="336">
        <f t="shared" si="136"/>
        <v>2.9891625117230852E-2</v>
      </c>
      <c r="AI90" s="336">
        <f t="shared" si="136"/>
        <v>2.9706303585926783E-2</v>
      </c>
      <c r="AJ90" s="336">
        <f t="shared" si="136"/>
        <v>2.9540103251116497E-2</v>
      </c>
      <c r="AK90" s="336">
        <f t="shared" si="136"/>
        <v>2.9386480912720662E-2</v>
      </c>
      <c r="AL90" s="336">
        <f t="shared" si="136"/>
        <v>2.9238729390759229E-2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0.11809150777007252</v>
      </c>
      <c r="N92" s="337">
        <f t="shared" si="137"/>
        <v>0.11752197013996214</v>
      </c>
      <c r="O92" s="337">
        <f t="shared" si="137"/>
        <v>0.11646371799600791</v>
      </c>
      <c r="P92" s="337">
        <f t="shared" si="137"/>
        <v>0.11542363511408547</v>
      </c>
      <c r="Q92" s="337">
        <f t="shared" si="137"/>
        <v>0.11836174091233796</v>
      </c>
      <c r="R92" s="337">
        <f t="shared" si="137"/>
        <v>0.11802597960958246</v>
      </c>
      <c r="S92" s="337">
        <f t="shared" si="137"/>
        <v>0.11426891824476401</v>
      </c>
      <c r="T92" s="337">
        <f t="shared" si="137"/>
        <v>0.11256261770858277</v>
      </c>
      <c r="U92" s="337">
        <f t="shared" si="137"/>
        <v>0.11096821040681991</v>
      </c>
      <c r="V92" s="337">
        <f t="shared" si="137"/>
        <v>0.10992506184438305</v>
      </c>
      <c r="W92" s="337">
        <f t="shared" si="137"/>
        <v>0.10346698612029137</v>
      </c>
      <c r="X92" s="337">
        <f t="shared" si="137"/>
        <v>0.10386938037915765</v>
      </c>
      <c r="Y92" s="337">
        <f t="shared" si="137"/>
        <v>0.10343631923939481</v>
      </c>
      <c r="Z92" s="337">
        <f t="shared" si="137"/>
        <v>0.10274200818315163</v>
      </c>
      <c r="AA92" s="337">
        <f t="shared" si="137"/>
        <v>0.10198538777928583</v>
      </c>
      <c r="AB92" s="337">
        <f t="shared" si="137"/>
        <v>0.10118693954644731</v>
      </c>
      <c r="AC92" s="337">
        <f t="shared" si="137"/>
        <v>0.10039035265038845</v>
      </c>
      <c r="AD92" s="337">
        <f t="shared" si="137"/>
        <v>9.9623632323120631E-2</v>
      </c>
      <c r="AE92" s="337">
        <f t="shared" ref="AE92:AL92" si="138">AE45/AE$49</f>
        <v>9.885551897254774E-2</v>
      </c>
      <c r="AF92" s="337">
        <f t="shared" si="138"/>
        <v>9.8115447883907581E-2</v>
      </c>
      <c r="AG92" s="337">
        <f t="shared" si="138"/>
        <v>9.7346825218958169E-2</v>
      </c>
      <c r="AH92" s="337">
        <f t="shared" si="138"/>
        <v>9.6581644449701867E-2</v>
      </c>
      <c r="AI92" s="337">
        <f t="shared" si="138"/>
        <v>9.58223349523325E-2</v>
      </c>
      <c r="AJ92" s="337">
        <f t="shared" si="138"/>
        <v>9.5113569298332382E-2</v>
      </c>
      <c r="AK92" s="337">
        <f t="shared" si="138"/>
        <v>9.4344330422278924E-2</v>
      </c>
      <c r="AL92" s="337">
        <f t="shared" si="138"/>
        <v>9.3501662501766725E-2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1.5418911494935728E-2</v>
      </c>
      <c r="N93" s="336">
        <f t="shared" si="139"/>
        <v>1.5298671398708134E-2</v>
      </c>
      <c r="O93" s="336">
        <f t="shared" si="139"/>
        <v>1.4688165944700692E-2</v>
      </c>
      <c r="P93" s="336">
        <f t="shared" si="139"/>
        <v>1.4414326733415349E-2</v>
      </c>
      <c r="Q93" s="336">
        <f t="shared" si="139"/>
        <v>1.5468428902758881E-2</v>
      </c>
      <c r="R93" s="336">
        <f t="shared" si="139"/>
        <v>1.5274201838320697E-2</v>
      </c>
      <c r="S93" s="336">
        <f t="shared" si="139"/>
        <v>1.532169494058587E-2</v>
      </c>
      <c r="T93" s="336">
        <f t="shared" si="139"/>
        <v>1.4114887907801731E-2</v>
      </c>
      <c r="U93" s="336">
        <f t="shared" si="139"/>
        <v>1.3466600809096781E-2</v>
      </c>
      <c r="V93" s="336">
        <f t="shared" si="139"/>
        <v>1.2816321627347008E-2</v>
      </c>
      <c r="W93" s="336">
        <f t="shared" si="139"/>
        <v>1.1729487019792614E-2</v>
      </c>
      <c r="X93" s="336">
        <f t="shared" si="139"/>
        <v>1.9786938613643452E-2</v>
      </c>
      <c r="Y93" s="336">
        <f t="shared" si="139"/>
        <v>2.0000670114030603E-2</v>
      </c>
      <c r="Z93" s="336">
        <f t="shared" si="139"/>
        <v>2.0215007306902632E-2</v>
      </c>
      <c r="AA93" s="336">
        <f t="shared" si="139"/>
        <v>2.0396868975015262E-2</v>
      </c>
      <c r="AB93" s="336">
        <f t="shared" si="139"/>
        <v>2.0492655474052698E-2</v>
      </c>
      <c r="AC93" s="336">
        <f t="shared" si="139"/>
        <v>2.0544390359894381E-2</v>
      </c>
      <c r="AD93" s="336">
        <f t="shared" si="139"/>
        <v>2.0659032384523379E-2</v>
      </c>
      <c r="AE93" s="336">
        <f t="shared" ref="AE93:AL93" si="140">AE46/AE$49</f>
        <v>2.0834112500835028E-2</v>
      </c>
      <c r="AF93" s="336">
        <f t="shared" si="140"/>
        <v>2.1019082736776416E-2</v>
      </c>
      <c r="AG93" s="336">
        <f t="shared" si="140"/>
        <v>2.1181902498550891E-2</v>
      </c>
      <c r="AH93" s="336">
        <f t="shared" si="140"/>
        <v>2.132836289227362E-2</v>
      </c>
      <c r="AI93" s="336">
        <f t="shared" si="140"/>
        <v>2.1472873349498069E-2</v>
      </c>
      <c r="AJ93" s="336">
        <f t="shared" si="140"/>
        <v>2.1614310409927742E-2</v>
      </c>
      <c r="AK93" s="336">
        <f t="shared" si="140"/>
        <v>2.1746155373449302E-2</v>
      </c>
      <c r="AL93" s="336">
        <f t="shared" si="140"/>
        <v>2.1884603357096903E-2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0.10267259627513679</v>
      </c>
      <c r="N94" s="336">
        <f t="shared" si="141"/>
        <v>0.10222329874125401</v>
      </c>
      <c r="O94" s="336">
        <f t="shared" si="141"/>
        <v>0.10177555205130721</v>
      </c>
      <c r="P94" s="336">
        <f t="shared" si="141"/>
        <v>0.10100930838067013</v>
      </c>
      <c r="Q94" s="336">
        <f t="shared" si="141"/>
        <v>0.10289331200957909</v>
      </c>
      <c r="R94" s="336">
        <f t="shared" si="141"/>
        <v>0.10275177777126175</v>
      </c>
      <c r="S94" s="336">
        <f t="shared" si="141"/>
        <v>9.8947223304178142E-2</v>
      </c>
      <c r="T94" s="336">
        <f t="shared" si="141"/>
        <v>9.8447729800781036E-2</v>
      </c>
      <c r="U94" s="336">
        <f t="shared" si="141"/>
        <v>9.7501609597723138E-2</v>
      </c>
      <c r="V94" s="336">
        <f t="shared" si="141"/>
        <v>9.7108740217036055E-2</v>
      </c>
      <c r="W94" s="336">
        <f t="shared" si="141"/>
        <v>9.1737499100498762E-2</v>
      </c>
      <c r="X94" s="336">
        <f t="shared" si="141"/>
        <v>8.4082441765514188E-2</v>
      </c>
      <c r="Y94" s="336">
        <f t="shared" si="141"/>
        <v>8.3435649125364206E-2</v>
      </c>
      <c r="Z94" s="336">
        <f t="shared" si="141"/>
        <v>8.2527000876248993E-2</v>
      </c>
      <c r="AA94" s="336">
        <f t="shared" si="141"/>
        <v>8.1588518804270566E-2</v>
      </c>
      <c r="AB94" s="336">
        <f t="shared" si="141"/>
        <v>8.0694284072394623E-2</v>
      </c>
      <c r="AC94" s="336">
        <f t="shared" si="141"/>
        <v>7.984596229049408E-2</v>
      </c>
      <c r="AD94" s="336">
        <f t="shared" si="141"/>
        <v>7.8964599938597238E-2</v>
      </c>
      <c r="AE94" s="336">
        <f t="shared" ref="AE94:AL94" si="142">AE47/AE$49</f>
        <v>7.8021406471712712E-2</v>
      </c>
      <c r="AF94" s="336">
        <f t="shared" si="142"/>
        <v>7.7096365147131168E-2</v>
      </c>
      <c r="AG94" s="336">
        <f t="shared" si="142"/>
        <v>7.6164922720407285E-2</v>
      </c>
      <c r="AH94" s="336">
        <f t="shared" si="142"/>
        <v>7.5253281557428248E-2</v>
      </c>
      <c r="AI94" s="336">
        <f t="shared" si="142"/>
        <v>7.4349461602834427E-2</v>
      </c>
      <c r="AJ94" s="336">
        <f t="shared" si="142"/>
        <v>7.3499258888404639E-2</v>
      </c>
      <c r="AK94" s="336">
        <f t="shared" si="142"/>
        <v>7.2598175048829608E-2</v>
      </c>
      <c r="AL94" s="336">
        <f t="shared" si="142"/>
        <v>7.1617059144669828E-2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South East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South East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South East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South East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South East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South East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South East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South East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South East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South East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South East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South East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South East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27.78375509880766</v>
      </c>
      <c r="Y4" s="11">
        <f>'Occ T1'!D8-'Occ T1'!C8</f>
        <v>3.6693947200933792</v>
      </c>
      <c r="Z4" s="11">
        <f>'Occ T1'!E8-'Occ T1'!D8</f>
        <v>-9.5183049786975573</v>
      </c>
      <c r="AA4" s="11">
        <f>'Occ T1'!F8-'Occ T1'!E8</f>
        <v>24.263988013692597</v>
      </c>
      <c r="AB4" s="11">
        <f>'Occ T1'!D8-'Occ T1'!B8</f>
        <v>31.453149818901039</v>
      </c>
      <c r="AC4" s="11">
        <f>'Occ T1'!F8-'Occ T1'!D8</f>
        <v>14.745683034995039</v>
      </c>
    </row>
    <row r="5" spans="1:29" x14ac:dyDescent="0.2">
      <c r="W5" s="10" t="str">
        <f>name!E5</f>
        <v>Professional occupations</v>
      </c>
      <c r="X5" s="11">
        <f>'Occ T1'!C9-'Occ T1'!B9</f>
        <v>53.282468468201785</v>
      </c>
      <c r="Y5" s="11">
        <f>'Occ T1'!D9-'Occ T1'!C9</f>
        <v>14.666487341195023</v>
      </c>
      <c r="Z5" s="11">
        <f>'Occ T1'!E9-'Occ T1'!D9</f>
        <v>33.642041135854981</v>
      </c>
      <c r="AA5" s="11">
        <f>'Occ T1'!F9-'Occ T1'!E9</f>
        <v>49.010634416606194</v>
      </c>
      <c r="AB5" s="11">
        <f>'Occ T1'!D9-'Occ T1'!B9</f>
        <v>67.948955809396807</v>
      </c>
      <c r="AC5" s="11">
        <f>'Occ T1'!F9-'Occ T1'!D9</f>
        <v>82.652675552461176</v>
      </c>
    </row>
    <row r="6" spans="1:29" x14ac:dyDescent="0.2">
      <c r="W6" s="10" t="str">
        <f>name!E6</f>
        <v>Associate professional occupations</v>
      </c>
      <c r="X6" s="11">
        <f>'Occ T1'!C10-'Occ T1'!B10</f>
        <v>14.127158271594851</v>
      </c>
      <c r="Y6" s="11">
        <f>'Occ T1'!D10-'Occ T1'!C10</f>
        <v>11.455028548290841</v>
      </c>
      <c r="Z6" s="11">
        <f>'Occ T1'!E10-'Occ T1'!D10</f>
        <v>14.834958991289284</v>
      </c>
      <c r="AA6" s="11">
        <f>'Occ T1'!F10-'Occ T1'!E10</f>
        <v>26.242720579630486</v>
      </c>
      <c r="AB6" s="11">
        <f>'Occ T1'!D10-'Occ T1'!B10</f>
        <v>25.582186819885692</v>
      </c>
      <c r="AC6" s="11">
        <f>'Occ T1'!F10-'Occ T1'!D10</f>
        <v>41.07767957091977</v>
      </c>
    </row>
    <row r="7" spans="1:29" x14ac:dyDescent="0.2">
      <c r="W7" s="10" t="str">
        <f>name!E7</f>
        <v>Administrative and secretarial occupations</v>
      </c>
      <c r="X7" s="11">
        <f>'Occ T1'!C11-'Occ T1'!B11</f>
        <v>-7.4960951238820144</v>
      </c>
      <c r="Y7" s="11">
        <f>'Occ T1'!D11-'Occ T1'!C11</f>
        <v>3.6432054441096113</v>
      </c>
      <c r="Z7" s="11">
        <f>'Occ T1'!E11-'Occ T1'!D11</f>
        <v>1.4241968345454552</v>
      </c>
      <c r="AA7" s="11">
        <f>'Occ T1'!F11-'Occ T1'!E11</f>
        <v>-15.427306963293091</v>
      </c>
      <c r="AB7" s="11">
        <f>'Occ T1'!D11-'Occ T1'!B11</f>
        <v>-3.852889679772403</v>
      </c>
      <c r="AC7" s="11">
        <f>'Occ T1'!F11-'Occ T1'!D11</f>
        <v>-14.003110128747636</v>
      </c>
    </row>
    <row r="8" spans="1:29" x14ac:dyDescent="0.2">
      <c r="W8" s="10" t="str">
        <f>name!E8</f>
        <v>Skilled trades occupations</v>
      </c>
      <c r="X8" s="11">
        <f>'Occ T1'!C12-'Occ T1'!B12</f>
        <v>-2.6995932480793385</v>
      </c>
      <c r="Y8" s="11">
        <f>'Occ T1'!D12-'Occ T1'!C12</f>
        <v>-19.788081453098613</v>
      </c>
      <c r="Z8" s="11">
        <f>'Occ T1'!E12-'Occ T1'!D12</f>
        <v>8.8870950678658289</v>
      </c>
      <c r="AA8" s="11">
        <f>'Occ T1'!F12-'Occ T1'!E12</f>
        <v>1.0440020446116307</v>
      </c>
      <c r="AB8" s="11">
        <f>'Occ T1'!D12-'Occ T1'!B12</f>
        <v>-22.487674701177951</v>
      </c>
      <c r="AC8" s="11">
        <f>'Occ T1'!F12-'Occ T1'!D12</f>
        <v>9.9310971124774596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9.2357238663661292</v>
      </c>
      <c r="Y9" s="11">
        <f>'Occ T1'!D13-'Occ T1'!C13</f>
        <v>-9.2033295552063521</v>
      </c>
      <c r="Z9" s="11">
        <f>'Occ T1'!E13-'Occ T1'!D13</f>
        <v>3.5619455671980518</v>
      </c>
      <c r="AA9" s="11">
        <f>'Occ T1'!F13-'Occ T1'!E13</f>
        <v>13.430774896794247</v>
      </c>
      <c r="AB9" s="11">
        <f>'Occ T1'!D13-'Occ T1'!B13</f>
        <v>3.2394311159777089E-2</v>
      </c>
      <c r="AC9" s="11">
        <f>'Occ T1'!F13-'Occ T1'!D13</f>
        <v>16.992720463992299</v>
      </c>
    </row>
    <row r="10" spans="1:29" x14ac:dyDescent="0.2">
      <c r="W10" s="10" t="str">
        <f>name!E10</f>
        <v>Sales and customer service occupations</v>
      </c>
      <c r="X10" s="11">
        <f>'Occ T1'!C14-'Occ T1'!B14</f>
        <v>-4.3280049332612691</v>
      </c>
      <c r="Y10" s="11">
        <f>'Occ T1'!D14-'Occ T1'!C14</f>
        <v>-0.66478437703369764</v>
      </c>
      <c r="Z10" s="11">
        <f>'Occ T1'!E14-'Occ T1'!D14</f>
        <v>2.8504958371668181</v>
      </c>
      <c r="AA10" s="11">
        <f>'Occ T1'!F14-'Occ T1'!E14</f>
        <v>0.91869424343502715</v>
      </c>
      <c r="AB10" s="11">
        <f>'Occ T1'!D14-'Occ T1'!B14</f>
        <v>-4.9927893102949668</v>
      </c>
      <c r="AC10" s="11">
        <f>'Occ T1'!F14-'Occ T1'!D14</f>
        <v>3.7691900806018452</v>
      </c>
    </row>
    <row r="11" spans="1:29" x14ac:dyDescent="0.2">
      <c r="W11" s="10" t="str">
        <f>name!E11</f>
        <v>Process, plant and machine operatives</v>
      </c>
      <c r="X11" s="11">
        <f>'Occ T1'!C15-'Occ T1'!B15</f>
        <v>8.0406711655456604</v>
      </c>
      <c r="Y11" s="11">
        <f>'Occ T1'!D15-'Occ T1'!C15</f>
        <v>-16.341908715290955</v>
      </c>
      <c r="Z11" s="11">
        <f>'Occ T1'!E15-'Occ T1'!D15</f>
        <v>3.8995772993863937</v>
      </c>
      <c r="AA11" s="11">
        <f>'Occ T1'!F15-'Occ T1'!E15</f>
        <v>-2.2903621623485151</v>
      </c>
      <c r="AB11" s="11">
        <f>'Occ T1'!D15-'Occ T1'!B15</f>
        <v>-8.301237549745295</v>
      </c>
      <c r="AC11" s="11">
        <f>'Occ T1'!F15-'Occ T1'!D15</f>
        <v>1.6092151370378787</v>
      </c>
    </row>
    <row r="12" spans="1:29" x14ac:dyDescent="0.2">
      <c r="W12" s="10" t="str">
        <f>name!E12</f>
        <v>Elementary occupations</v>
      </c>
      <c r="X12" s="11">
        <f>'Occ T1'!C16-'Occ T1'!B16</f>
        <v>-5.0960835652928154</v>
      </c>
      <c r="Y12" s="11">
        <f>'Occ T1'!D16-'Occ T1'!C16</f>
        <v>-15.726011953058389</v>
      </c>
      <c r="Z12" s="11">
        <f>'Occ T1'!E16-'Occ T1'!D16</f>
        <v>1.7519942453894828</v>
      </c>
      <c r="AA12" s="11">
        <f>'Occ T1'!F16-'Occ T1'!E16</f>
        <v>-7.057145069128353</v>
      </c>
      <c r="AB12" s="11">
        <f>'Occ T1'!D16-'Occ T1'!B16</f>
        <v>-20.822095518351205</v>
      </c>
      <c r="AC12" s="11">
        <f>'Occ T1'!F16-'Occ T1'!D16</f>
        <v>-5.3051508237388703</v>
      </c>
    </row>
    <row r="14" spans="1:29" x14ac:dyDescent="0.2">
      <c r="W14" s="10" t="str">
        <f>name!E3</f>
        <v>All occupations</v>
      </c>
      <c r="X14" s="11">
        <f>'Occ T1'!C18-'Occ T1'!B18</f>
        <v>92.850000000001046</v>
      </c>
      <c r="Y14" s="11">
        <f>'Occ T1'!D18-'Occ T1'!C18</f>
        <v>-28.289999999999736</v>
      </c>
      <c r="Z14" s="11">
        <f>'Occ T1'!E18-'Occ T1'!D18</f>
        <v>61.333999999999151</v>
      </c>
      <c r="AA14" s="11">
        <f>'Occ T1'!F18-'Occ T1'!E18</f>
        <v>90.135999999999967</v>
      </c>
      <c r="AB14" s="11">
        <f>'Occ T1'!D18-'Occ T1'!B18</f>
        <v>64.56000000000131</v>
      </c>
      <c r="AC14" s="11">
        <f>'Occ T1'!F18-'Occ T1'!D18</f>
        <v>151.46999999999912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60</v>
      </c>
      <c r="Y18">
        <f>MAX(X18,(X19*-1))</f>
        <v>60</v>
      </c>
      <c r="Z18">
        <f>IF(Y18&gt;1000,1000,IF(Y18&gt;500,500,IF(Y18&gt;100,100,IF(Y18&gt;40,20,10))))</f>
        <v>20</v>
      </c>
    </row>
    <row r="19" spans="23:26" x14ac:dyDescent="0.2">
      <c r="W19" s="83" t="s">
        <v>439</v>
      </c>
      <c r="X19">
        <f>FLOOR(MIN(X4:AA12),IF(MIN(X4:AA12)&gt;-100,10,IF(MIN(X4:AA12)&gt;-1000,100,1000)))</f>
        <v>-20</v>
      </c>
      <c r="Y19">
        <f>Y18*-1</f>
        <v>-60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South East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14.745683034995039</v>
      </c>
      <c r="O3" s="11">
        <f>'Occ T1'!AB64</f>
        <v>12.645827577352307</v>
      </c>
      <c r="P3" s="11">
        <f>'Occ T1'!Q64</f>
        <v>2.0998554576423487</v>
      </c>
    </row>
    <row r="4" spans="1:16" x14ac:dyDescent="0.2">
      <c r="M4" s="10" t="str">
        <f>name!E5</f>
        <v>Professional occupations</v>
      </c>
      <c r="N4" s="11">
        <f>'Occ T1'!F65</f>
        <v>82.652675552461176</v>
      </c>
      <c r="O4" s="11">
        <f>'Occ T1'!AB65</f>
        <v>34.271615991770631</v>
      </c>
      <c r="P4" s="11">
        <f>'Occ T1'!Q65</f>
        <v>48.381059560690943</v>
      </c>
    </row>
    <row r="5" spans="1:16" x14ac:dyDescent="0.2">
      <c r="M5" s="10" t="str">
        <f>name!E6</f>
        <v>Associate professional occupations</v>
      </c>
      <c r="N5" s="11">
        <f>'Occ T1'!F66</f>
        <v>41.07767957091977</v>
      </c>
      <c r="O5" s="11">
        <f>'Occ T1'!AB66</f>
        <v>37.697156577764929</v>
      </c>
      <c r="P5" s="11">
        <f>'Occ T1'!Q66</f>
        <v>3.3805229931551821</v>
      </c>
    </row>
    <row r="6" spans="1:16" x14ac:dyDescent="0.2">
      <c r="M6" s="10" t="str">
        <f>name!E7</f>
        <v>Administrative and secretarial occupations</v>
      </c>
      <c r="N6" s="11">
        <f>'Occ T1'!F67</f>
        <v>-14.003110128747636</v>
      </c>
      <c r="O6" s="11">
        <f>'Occ T1'!AB67</f>
        <v>-20.221107522103807</v>
      </c>
      <c r="P6" s="11">
        <f>'Occ T1'!Q67</f>
        <v>6.2179973933564483</v>
      </c>
    </row>
    <row r="7" spans="1:16" x14ac:dyDescent="0.2">
      <c r="M7" s="10" t="str">
        <f>name!E8</f>
        <v>Skilled trades occupations</v>
      </c>
      <c r="N7" s="11">
        <f>'Occ T1'!F68</f>
        <v>9.9310971124774596</v>
      </c>
      <c r="O7" s="11">
        <f>'Occ T1'!AB68</f>
        <v>6.6887391027928587</v>
      </c>
      <c r="P7" s="11">
        <f>'Occ T1'!Q68</f>
        <v>3.2423580096846081</v>
      </c>
    </row>
    <row r="8" spans="1:16" x14ac:dyDescent="0.2">
      <c r="M8" s="10" t="str">
        <f>name!E9</f>
        <v>Caring, leisure and other service occupations</v>
      </c>
      <c r="N8" s="11">
        <f>'Occ T1'!F69</f>
        <v>16.992720463992299</v>
      </c>
      <c r="O8" s="11">
        <f>'Occ T1'!AB69</f>
        <v>4.838194564430438</v>
      </c>
      <c r="P8" s="11">
        <f>'Occ T1'!Q69</f>
        <v>12.154525899561776</v>
      </c>
    </row>
    <row r="9" spans="1:16" x14ac:dyDescent="0.2">
      <c r="M9" s="10" t="str">
        <f>name!E10</f>
        <v>Sales and customer service occupations</v>
      </c>
      <c r="N9" s="11">
        <f>'Occ T1'!F70</f>
        <v>3.7691900806018452</v>
      </c>
      <c r="O9" s="11">
        <f>'Occ T1'!AB70</f>
        <v>-2.3195378281465224</v>
      </c>
      <c r="P9" s="11">
        <f>'Occ T1'!Q70</f>
        <v>6.0887279087486235</v>
      </c>
    </row>
    <row r="10" spans="1:16" x14ac:dyDescent="0.2">
      <c r="M10" s="10" t="str">
        <f>name!E11</f>
        <v>Process, plant and machine operatives</v>
      </c>
      <c r="N10" s="11">
        <f>'Occ T1'!F71</f>
        <v>1.6092151370378787</v>
      </c>
      <c r="O10" s="11">
        <f>'Occ T1'!AB71</f>
        <v>3.2978047285197754</v>
      </c>
      <c r="P10" s="11">
        <f>'Occ T1'!Q71</f>
        <v>-1.6885895914818292</v>
      </c>
    </row>
    <row r="11" spans="1:16" x14ac:dyDescent="0.2">
      <c r="M11" s="10" t="str">
        <f>name!E12</f>
        <v>Elementary occupations</v>
      </c>
      <c r="N11" s="11">
        <f>'Occ T1'!F72</f>
        <v>-5.3051508237388703</v>
      </c>
      <c r="O11" s="11">
        <f>'Occ T1'!AB72</f>
        <v>-4.8899239984623364</v>
      </c>
      <c r="P11" s="11">
        <f>'Occ T1'!Q72</f>
        <v>-0.41522682527664756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151.46999999999912</v>
      </c>
      <c r="O13" s="11">
        <f>'Occ T1'!AB74</f>
        <v>72.008769193918283</v>
      </c>
      <c r="P13" s="11">
        <f>'Occ T1'!Q74</f>
        <v>79.46123080608163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South East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6.1340702212930225</v>
      </c>
      <c r="O3" s="11">
        <f>'Occ T5'!H44</f>
        <v>7.2622224228217931</v>
      </c>
      <c r="P3" s="11">
        <f>'Occ T5'!G44</f>
        <v>1.3493903908798188</v>
      </c>
    </row>
    <row r="4" spans="1:16" x14ac:dyDescent="0.2">
      <c r="M4" s="10" t="str">
        <f>name!E5</f>
        <v>Professional occupations</v>
      </c>
      <c r="N4" s="11">
        <f>'Occ T5'!I45</f>
        <v>1.0942507753123181</v>
      </c>
      <c r="O4" s="11">
        <f>'Occ T5'!H45</f>
        <v>14.823038538740505</v>
      </c>
      <c r="P4" s="11">
        <f>'Occ T5'!G45</f>
        <v>66.735386238408637</v>
      </c>
    </row>
    <row r="5" spans="1:16" x14ac:dyDescent="0.2">
      <c r="M5" s="10" t="str">
        <f>name!E6</f>
        <v>Associate professional occupations</v>
      </c>
      <c r="N5" s="11">
        <f>'Occ T5'!I46</f>
        <v>2.7429596653272128</v>
      </c>
      <c r="O5" s="11">
        <f>'Occ T5'!H46</f>
        <v>12.16616110071665</v>
      </c>
      <c r="P5" s="11">
        <f>'Occ T5'!G46</f>
        <v>26.168558804875914</v>
      </c>
    </row>
    <row r="6" spans="1:16" x14ac:dyDescent="0.2">
      <c r="M6" s="10" t="str">
        <f>name!E7</f>
        <v>Administrative and secretarial occupations</v>
      </c>
      <c r="N6" s="11">
        <f>'Occ T5'!I47</f>
        <v>0.61688726824374029</v>
      </c>
      <c r="O6" s="11">
        <f>'Occ T5'!H47</f>
        <v>-9.9679703961873685</v>
      </c>
      <c r="P6" s="11">
        <f>'Occ T5'!G47</f>
        <v>-4.652027000803912</v>
      </c>
    </row>
    <row r="7" spans="1:16" x14ac:dyDescent="0.2">
      <c r="M7" s="10" t="str">
        <f>name!E8</f>
        <v>Skilled trades occupations</v>
      </c>
      <c r="N7" s="11">
        <f>'Occ T5'!I48</f>
        <v>13.618335949180135</v>
      </c>
      <c r="O7" s="11">
        <f>'Occ T5'!H48</f>
        <v>5.575898113060628</v>
      </c>
      <c r="P7" s="11">
        <f>'Occ T5'!G48</f>
        <v>-9.2631369497635063</v>
      </c>
    </row>
    <row r="8" spans="1:16" x14ac:dyDescent="0.2">
      <c r="M8" s="10" t="str">
        <f>name!E9</f>
        <v>Caring, leisure and other service occupations</v>
      </c>
      <c r="N8" s="11">
        <f>'Occ T5'!I49</f>
        <v>3.6422448188648389</v>
      </c>
      <c r="O8" s="11">
        <f>'Occ T5'!H49</f>
        <v>0.34093704113892898</v>
      </c>
      <c r="P8" s="11">
        <f>'Occ T5'!G49</f>
        <v>13.009538603988474</v>
      </c>
    </row>
    <row r="9" spans="1:16" x14ac:dyDescent="0.2">
      <c r="M9" s="10" t="str">
        <f>name!E10</f>
        <v>Sales and customer service occupations</v>
      </c>
      <c r="N9" s="11">
        <f>'Occ T5'!I50</f>
        <v>-0.89092945244161736</v>
      </c>
      <c r="O9" s="11">
        <f>'Occ T5'!H50</f>
        <v>3.794643745883576</v>
      </c>
      <c r="P9" s="11">
        <f>'Occ T5'!G50</f>
        <v>0.86547578716009355</v>
      </c>
    </row>
    <row r="10" spans="1:16" x14ac:dyDescent="0.2">
      <c r="M10" s="10" t="str">
        <f>name!E11</f>
        <v>Process, plant and machine operatives</v>
      </c>
      <c r="N10" s="11">
        <f>'Occ T5'!I51</f>
        <v>4.4148324548897335</v>
      </c>
      <c r="O10" s="11">
        <f>'Occ T5'!H51</f>
        <v>4.9196222983317632</v>
      </c>
      <c r="P10" s="11">
        <f>'Occ T5'!G51</f>
        <v>-7.7252396161835364</v>
      </c>
    </row>
    <row r="11" spans="1:16" x14ac:dyDescent="0.2">
      <c r="M11" s="10" t="str">
        <f>name!E12</f>
        <v>Elementary occupations</v>
      </c>
      <c r="N11" s="11">
        <f>'Occ T5'!I52</f>
        <v>4.0954100250970047</v>
      </c>
      <c r="O11" s="11">
        <f>'Occ T5'!H52</f>
        <v>-13.239428886638848</v>
      </c>
      <c r="P11" s="11">
        <f>'Occ T5'!G52</f>
        <v>3.8388680378026265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35.468061725766404</v>
      </c>
      <c r="O13" s="11">
        <f>'Occ T5'!H54</f>
        <v>25.675123977867543</v>
      </c>
      <c r="P13" s="11">
        <f>'Occ T5'!G54</f>
        <v>90.326814296364773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1.8299161071861008</v>
      </c>
      <c r="O18" s="11">
        <f>'Occ T5'!AN44</f>
        <v>6.6059534959145374</v>
      </c>
      <c r="P18" s="11">
        <f>'Occ T5'!AM44</f>
        <v>4.2099579742516937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2.9521203672133396</v>
      </c>
      <c r="O19" s="11">
        <f>'Occ T5'!AN45</f>
        <v>6.6366510149927365</v>
      </c>
      <c r="P19" s="11">
        <f>'Occ T5'!AM45</f>
        <v>24.682844609564555</v>
      </c>
    </row>
    <row r="20" spans="13:16" x14ac:dyDescent="0.2">
      <c r="M20" s="10" t="str">
        <f t="shared" si="0"/>
        <v>Associate professional occupations</v>
      </c>
      <c r="N20" s="11">
        <f>'Occ T5'!AO46</f>
        <v>1.3227961890552713</v>
      </c>
      <c r="O20" s="11">
        <f>'Occ T5'!AN46</f>
        <v>10.891142075728929</v>
      </c>
      <c r="P20" s="11">
        <f>'Occ T5'!AM46</f>
        <v>25.483218312980611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-0.33524835861194635</v>
      </c>
      <c r="O21" s="11">
        <f>'Occ T5'!AN47</f>
        <v>-8.9145409602999166</v>
      </c>
      <c r="P21" s="11">
        <f>'Occ T5'!AM47</f>
        <v>-10.971318203191984</v>
      </c>
    </row>
    <row r="22" spans="13:16" x14ac:dyDescent="0.2">
      <c r="M22" s="10" t="str">
        <f t="shared" si="0"/>
        <v>Skilled trades occupations</v>
      </c>
      <c r="N22" s="11">
        <f>'Occ T5'!AO48</f>
        <v>2.0888994411105921</v>
      </c>
      <c r="O22" s="11">
        <f>'Occ T5'!AN48</f>
        <v>2.0407992792423313</v>
      </c>
      <c r="P22" s="11">
        <f>'Occ T5'!AM48</f>
        <v>2.5590403824399512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2.4391114401124767</v>
      </c>
      <c r="O23" s="11">
        <f>'Occ T5'!AN49</f>
        <v>-4.6060716743784269</v>
      </c>
      <c r="P23" s="11">
        <f>'Occ T5'!AM49</f>
        <v>7.0051547986964664</v>
      </c>
    </row>
    <row r="24" spans="13:16" x14ac:dyDescent="0.2">
      <c r="M24" s="10" t="str">
        <f t="shared" si="0"/>
        <v>Sales and customer service occupations</v>
      </c>
      <c r="N24" s="11">
        <f>'Occ T5'!AO50</f>
        <v>-0.73359280938809945</v>
      </c>
      <c r="O24" s="11">
        <f>'Occ T5'!AN50</f>
        <v>0.24281134651607061</v>
      </c>
      <c r="P24" s="11">
        <f>'Occ T5'!AM50</f>
        <v>-1.8287563652745291</v>
      </c>
    </row>
    <row r="25" spans="13:16" x14ac:dyDescent="0.2">
      <c r="M25" s="10" t="str">
        <f t="shared" si="0"/>
        <v>Process, plant and machine operatives</v>
      </c>
      <c r="N25" s="11">
        <f>'Occ T5'!AO51</f>
        <v>0.46975027267085245</v>
      </c>
      <c r="O25" s="11">
        <f>'Occ T5'!AN51</f>
        <v>2.6107404246575845</v>
      </c>
      <c r="P25" s="11">
        <f>'Occ T5'!AM51</f>
        <v>0.21731403119135084</v>
      </c>
    </row>
    <row r="26" spans="13:16" x14ac:dyDescent="0.2">
      <c r="M26" s="10" t="str">
        <f t="shared" si="0"/>
        <v>Elementary occupations</v>
      </c>
      <c r="N26" s="11">
        <f>'Occ T5'!AO52</f>
        <v>1.6189021876521146</v>
      </c>
      <c r="O26" s="11">
        <f>'Occ T5'!AN52</f>
        <v>-9.2768498531727204</v>
      </c>
      <c r="P26" s="11">
        <f>'Occ T5'!AM52</f>
        <v>2.7680236670581806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11.652654837000696</v>
      </c>
      <c r="O28" s="11">
        <f>'Occ T5'!AN54</f>
        <v>6.2306351492010776</v>
      </c>
      <c r="P28" s="11">
        <f>'Occ T5'!AM54</f>
        <v>54.125479207716296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4.3041541141069111</v>
      </c>
      <c r="O33" s="11">
        <f>'Occ T5'!X44</f>
        <v>0.65626892690723615</v>
      </c>
      <c r="P33" s="11">
        <f>'Occ T5'!W44</f>
        <v>-2.8605675833719033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-1.8578695919010215</v>
      </c>
      <c r="O34" s="11">
        <f>'Occ T5'!X45</f>
        <v>8.1863875237477757</v>
      </c>
      <c r="P34" s="11">
        <f>'Occ T5'!W45</f>
        <v>42.052541628844182</v>
      </c>
    </row>
    <row r="35" spans="1:16" x14ac:dyDescent="0.2">
      <c r="M35" s="10" t="str">
        <f t="shared" si="1"/>
        <v>Associate professional occupations</v>
      </c>
      <c r="N35" s="11">
        <f>'Occ T5'!Y46</f>
        <v>1.4201634762719628</v>
      </c>
      <c r="O35" s="11">
        <f>'Occ T5'!X46</f>
        <v>1.2750190249877207</v>
      </c>
      <c r="P35" s="11">
        <f>'Occ T5'!W46</f>
        <v>0.68534049189547375</v>
      </c>
    </row>
    <row r="36" spans="1:16" x14ac:dyDescent="0.2">
      <c r="M36" s="10" t="str">
        <f t="shared" si="1"/>
        <v>Administrative and secretarial occupations</v>
      </c>
      <c r="N36" s="11">
        <f>'Occ T5'!Y47</f>
        <v>0.95213562685568709</v>
      </c>
      <c r="O36" s="11">
        <f>'Occ T5'!X47</f>
        <v>-1.0534294358874057</v>
      </c>
      <c r="P36" s="11">
        <f>'Occ T5'!W47</f>
        <v>6.3192912023881433</v>
      </c>
    </row>
    <row r="37" spans="1:16" x14ac:dyDescent="0.2">
      <c r="M37" s="10" t="str">
        <f t="shared" si="1"/>
        <v>Skilled trades occupations</v>
      </c>
      <c r="N37" s="11">
        <f>'Occ T5'!Y48</f>
        <v>11.529436508069573</v>
      </c>
      <c r="O37" s="11">
        <f>'Occ T5'!X48</f>
        <v>3.5350988338183065</v>
      </c>
      <c r="P37" s="11">
        <f>'Occ T5'!W48</f>
        <v>-11.822177332203381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1.2031333787523599</v>
      </c>
      <c r="O38" s="11">
        <f>'Occ T5'!X49</f>
        <v>4.9470087155173648</v>
      </c>
      <c r="P38" s="11">
        <f>'Occ T5'!W49</f>
        <v>6.0043838052920115</v>
      </c>
    </row>
    <row r="39" spans="1:16" x14ac:dyDescent="0.2">
      <c r="M39" s="10" t="str">
        <f t="shared" si="1"/>
        <v>Sales and customer service occupations</v>
      </c>
      <c r="N39" s="11">
        <f>'Occ T5'!Y50</f>
        <v>-0.15733664305352058</v>
      </c>
      <c r="O39" s="11">
        <f>'Occ T5'!X50</f>
        <v>3.5518323993675125</v>
      </c>
      <c r="P39" s="11">
        <f>'Occ T5'!W50</f>
        <v>2.6942321524346191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South East</v>
      </c>
      <c r="M40" s="10" t="str">
        <f t="shared" si="1"/>
        <v>Process, plant and machine operatives</v>
      </c>
      <c r="N40" s="11">
        <f>'Occ T5'!Y51</f>
        <v>3.9450821822188864</v>
      </c>
      <c r="O40" s="11">
        <f>'Occ T5'!X51</f>
        <v>2.3088818736741494</v>
      </c>
      <c r="P40" s="11">
        <f>'Occ T5'!W51</f>
        <v>-7.9425536473748792</v>
      </c>
    </row>
    <row r="41" spans="1:16" x14ac:dyDescent="0.2">
      <c r="M41" s="10" t="str">
        <f t="shared" si="1"/>
        <v>Elementary occupations</v>
      </c>
      <c r="N41" s="11">
        <f>'Occ T5'!Y52</f>
        <v>2.4765078374448946</v>
      </c>
      <c r="O41" s="11">
        <f>'Occ T5'!X52</f>
        <v>-3.9625790334661843</v>
      </c>
      <c r="P41" s="11">
        <f>'Occ T5'!W52</f>
        <v>1.0708443707444104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23.815406888765722</v>
      </c>
      <c r="O43" s="11">
        <f>'Occ T5'!X54</f>
        <v>19.444488828666437</v>
      </c>
      <c r="P43" s="11">
        <f>'Occ T5'!W54</f>
        <v>36.201335088648761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South East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South East, South East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23.999040835549348</v>
      </c>
      <c r="C5" s="11">
        <f>HLOOKUP(C$3,'Qual F1'!$M$4:$BW$14,11,FALSE)</f>
        <v>30.599458099820385</v>
      </c>
      <c r="D5" s="11">
        <f>HLOOKUP(D$3,'Qual F1'!$M$4:$BW$14,11,FALSE)</f>
        <v>33.0284365134805</v>
      </c>
      <c r="E5" s="11">
        <f>HLOOKUP(E$3,'Qual F1'!$M$4:$BW$14,11,FALSE)</f>
        <v>38.32177885101909</v>
      </c>
      <c r="F5" s="11">
        <f>HLOOKUP(F$3,'Qual F1'!$M$4:$BW$14,11,FALSE)</f>
        <v>49.260261243054273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170.52314828322898</v>
      </c>
      <c r="C6" s="11">
        <f>HLOOKUP(C$3,'Qual F1'!$M$4:$BW$14,10,FALSE)</f>
        <v>218.26656232222686</v>
      </c>
      <c r="D6" s="11">
        <f>HLOOKUP(D$3,'Qual F1'!$M$4:$BW$14,10,FALSE)</f>
        <v>236.06485506272219</v>
      </c>
      <c r="E6" s="11">
        <f>HLOOKUP(E$3,'Qual F1'!$M$4:$BW$14,10,FALSE)</f>
        <v>273.98802726699296</v>
      </c>
      <c r="F6" s="11">
        <f>HLOOKUP(F$3,'Qual F1'!$M$4:$BW$14,10,FALSE)</f>
        <v>351.46430486483439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367.54349964585208</v>
      </c>
      <c r="C7" s="11">
        <f>HLOOKUP(C$3,'Qual F1'!$M$4:$BW$14,9,FALSE)</f>
        <v>420.42465629857872</v>
      </c>
      <c r="D7" s="11">
        <f>HLOOKUP(D$3,'Qual F1'!$M$4:$BW$14,9,FALSE)</f>
        <v>420.05002105478684</v>
      </c>
      <c r="E7" s="11">
        <f>HLOOKUP(E$3,'Qual F1'!$M$4:$BW$14,9,FALSE)</f>
        <v>451.84273478487921</v>
      </c>
      <c r="F7" s="11">
        <f>HLOOKUP(F$3,'Qual F1'!$M$4:$BW$14,9,FALSE)</f>
        <v>526.09331122981621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111.37951388333845</v>
      </c>
      <c r="C8" s="11">
        <f>HLOOKUP(C$3,'Qual F1'!$M$4:$BW$14,8,FALSE)</f>
        <v>119.0889868047275</v>
      </c>
      <c r="D8" s="11">
        <f>HLOOKUP(D$3,'Qual F1'!$M$4:$BW$14,8,FALSE)</f>
        <v>118.37738467360538</v>
      </c>
      <c r="E8" s="11">
        <f>HLOOKUP(E$3,'Qual F1'!$M$4:$BW$14,8,FALSE)</f>
        <v>119.31568370883986</v>
      </c>
      <c r="F8" s="11">
        <f>HLOOKUP(F$3,'Qual F1'!$M$4:$BW$14,8,FALSE)</f>
        <v>133.9754015432687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106.73990268759962</v>
      </c>
      <c r="C9" s="11">
        <f>HLOOKUP(C$3,'Qual F1'!$M$4:$BW$14,7,FALSE)</f>
        <v>120.24436110866318</v>
      </c>
      <c r="D9" s="11">
        <f>HLOOKUP(D$3,'Qual F1'!$M$4:$BW$14,7,FALSE)</f>
        <v>121.1857382681108</v>
      </c>
      <c r="E9" s="11">
        <f>HLOOKUP(E$3,'Qual F1'!$M$4:$BW$14,7,FALSE)</f>
        <v>125.82180573475058</v>
      </c>
      <c r="F9" s="11">
        <f>HLOOKUP(F$3,'Qual F1'!$M$4:$BW$14,7,FALSE)</f>
        <v>145.34374655110994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394.06474367741254</v>
      </c>
      <c r="C10" s="11">
        <f>HLOOKUP(C$3,'Qual F1'!$M$4:$BW$14,6,FALSE)</f>
        <v>384.55892902288628</v>
      </c>
      <c r="D10" s="11">
        <f>HLOOKUP(D$3,'Qual F1'!$M$4:$BW$14,6,FALSE)</f>
        <v>404.07920375408526</v>
      </c>
      <c r="E10" s="11">
        <f>HLOOKUP(E$3,'Qual F1'!$M$4:$BW$14,6,FALSE)</f>
        <v>401.93518112135496</v>
      </c>
      <c r="F10" s="11">
        <f>HLOOKUP(F$3,'Qual F1'!$M$4:$BW$14,6,FALSE)</f>
        <v>408.22696951285718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380.41645222563835</v>
      </c>
      <c r="C11" s="11">
        <f>HLOOKUP(C$3,'Qual F1'!$M$4:$BW$14,5,FALSE)</f>
        <v>378.35763512482373</v>
      </c>
      <c r="D11" s="11">
        <f>HLOOKUP(D$3,'Qual F1'!$M$4:$BW$14,5,FALSE)</f>
        <v>348.5997966928187</v>
      </c>
      <c r="E11" s="11">
        <f>HLOOKUP(E$3,'Qual F1'!$M$4:$BW$14,5,FALSE)</f>
        <v>345.12776302939841</v>
      </c>
      <c r="F11" s="11">
        <f>HLOOKUP(F$3,'Qual F1'!$M$4:$BW$14,5,FALSE)</f>
        <v>297.91135451529937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259.88642960346044</v>
      </c>
      <c r="C12" s="11">
        <f>HLOOKUP(C$3,'Qual F1'!$M$4:$BW$14,4,FALSE)</f>
        <v>235.27152201069026</v>
      </c>
      <c r="D12" s="11">
        <f>HLOOKUP(D$3,'Qual F1'!$M$4:$BW$14,4,FALSE)</f>
        <v>206.58401019547296</v>
      </c>
      <c r="E12" s="11">
        <f>HLOOKUP(E$3,'Qual F1'!$M$4:$BW$14,4,FALSE)</f>
        <v>196.67891737376237</v>
      </c>
      <c r="F12" s="11">
        <f>HLOOKUP(F$3,'Qual F1'!$M$4:$BW$14,4,FALSE)</f>
        <v>135.0763248320099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74.446269157921392</v>
      </c>
      <c r="C13" s="11">
        <f>HLOOKUP(C$3,'Qual F1'!$M$4:$BW$14,3,FALSE)</f>
        <v>75.036889207583286</v>
      </c>
      <c r="D13" s="11">
        <f>HLOOKUP(D$3,'Qual F1'!$M$4:$BW$14,3,FALSE)</f>
        <v>65.589553784917953</v>
      </c>
      <c r="E13" s="11">
        <f>HLOOKUP(E$3,'Qual F1'!$M$4:$BW$14,3,FALSE)</f>
        <v>61.861108129002908</v>
      </c>
      <c r="F13" s="11">
        <f>HLOOKUP(F$3,'Qual F1'!$M$4:$BW$14,3,FALSE)</f>
        <v>57.677325707749176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1888.9990000000012</v>
      </c>
      <c r="C15" s="11">
        <f t="shared" ref="C15:F15" si="0">SUM(C5:C13)</f>
        <v>1981.8489999999999</v>
      </c>
      <c r="D15" s="11">
        <f t="shared" si="0"/>
        <v>1953.5590000000007</v>
      </c>
      <c r="E15" s="11">
        <f t="shared" si="0"/>
        <v>2014.8930000000007</v>
      </c>
      <c r="F15" s="11">
        <f t="shared" si="0"/>
        <v>2105.0289999999991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1.2704633954570297</v>
      </c>
      <c r="C19" s="18">
        <f t="shared" si="1"/>
        <v>1.5439853439803126</v>
      </c>
      <c r="D19" s="18">
        <f t="shared" si="1"/>
        <v>1.6906802668094738</v>
      </c>
      <c r="E19" s="18">
        <f t="shared" si="1"/>
        <v>1.9019262487397135</v>
      </c>
      <c r="F19" s="18">
        <f t="shared" si="1"/>
        <v>2.3401226891911842</v>
      </c>
      <c r="G19" s="11"/>
    </row>
    <row r="20" spans="1:7" x14ac:dyDescent="0.2">
      <c r="A20" t="str">
        <f>$A6</f>
        <v>RQF7 Other higher degree</v>
      </c>
      <c r="B20" s="18">
        <f t="shared" si="1"/>
        <v>9.0271698546811763</v>
      </c>
      <c r="C20" s="18">
        <f t="shared" si="1"/>
        <v>11.013279130863495</v>
      </c>
      <c r="D20" s="18">
        <f t="shared" si="1"/>
        <v>12.083835454302742</v>
      </c>
      <c r="E20" s="18">
        <f t="shared" si="1"/>
        <v>13.598142793041262</v>
      </c>
      <c r="F20" s="18">
        <f t="shared" si="1"/>
        <v>16.696411539453116</v>
      </c>
      <c r="G20" s="11"/>
    </row>
    <row r="21" spans="1:7" x14ac:dyDescent="0.2">
      <c r="A21" t="str">
        <f>$A7</f>
        <v>RQF6 First degree</v>
      </c>
      <c r="B21" s="18">
        <f t="shared" si="1"/>
        <v>19.457051043746016</v>
      </c>
      <c r="C21" s="18">
        <f t="shared" si="1"/>
        <v>21.213758278182581</v>
      </c>
      <c r="D21" s="18">
        <f t="shared" si="1"/>
        <v>21.501783209761605</v>
      </c>
      <c r="E21" s="18">
        <f t="shared" si="1"/>
        <v>22.425147875588383</v>
      </c>
      <c r="F21" s="18">
        <f t="shared" si="1"/>
        <v>24.992212042200673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5.8962187848346339</v>
      </c>
      <c r="C22" s="18">
        <f t="shared" si="3"/>
        <v>6.0089838733792282</v>
      </c>
      <c r="D22" s="18">
        <f t="shared" si="3"/>
        <v>6.0595756091116444</v>
      </c>
      <c r="E22" s="18">
        <f t="shared" si="3"/>
        <v>5.9216883332683077</v>
      </c>
      <c r="F22" s="18">
        <f t="shared" si="3"/>
        <v>6.3645394692077293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5.6506066275101023</v>
      </c>
      <c r="C23" s="18">
        <f t="shared" si="4"/>
        <v>6.0672816702313437</v>
      </c>
      <c r="D23" s="18">
        <f t="shared" si="4"/>
        <v>6.2033313694703232</v>
      </c>
      <c r="E23" s="18">
        <f t="shared" si="4"/>
        <v>6.2445899476920381</v>
      </c>
      <c r="F23" s="18">
        <f t="shared" si="4"/>
        <v>6.9045959248594677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20.861035060230964</v>
      </c>
      <c r="C24" s="18">
        <f t="shared" si="5"/>
        <v>19.404047887749588</v>
      </c>
      <c r="D24" s="18">
        <f t="shared" si="5"/>
        <v>20.68425902437987</v>
      </c>
      <c r="E24" s="18">
        <f t="shared" si="5"/>
        <v>19.948214675486728</v>
      </c>
      <c r="F24" s="18">
        <f t="shared" si="5"/>
        <v>19.392938031393268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20.138520572305126</v>
      </c>
      <c r="C25" s="18">
        <f t="shared" si="6"/>
        <v>19.091143428425866</v>
      </c>
      <c r="D25" s="18">
        <f t="shared" si="6"/>
        <v>17.84434443458419</v>
      </c>
      <c r="E25" s="18">
        <f t="shared" si="6"/>
        <v>17.128838257386285</v>
      </c>
      <c r="F25" s="18">
        <f t="shared" si="6"/>
        <v>14.152363436099908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13.757891327812258</v>
      </c>
      <c r="C26" s="18">
        <f>C12/C$15*100</f>
        <v>11.871314212671615</v>
      </c>
      <c r="D26" s="18">
        <f t="shared" si="7"/>
        <v>10.574751527620762</v>
      </c>
      <c r="E26" s="18">
        <f t="shared" si="7"/>
        <v>9.7612586561054258</v>
      </c>
      <c r="F26" s="18">
        <f t="shared" si="7"/>
        <v>6.4168391424540925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3.9410433334226931</v>
      </c>
      <c r="C27" s="18">
        <f>C13/C$15*100</f>
        <v>3.7862061745159838</v>
      </c>
      <c r="D27" s="18">
        <f t="shared" si="8"/>
        <v>3.3574391039593858</v>
      </c>
      <c r="E27" s="18">
        <f t="shared" si="8"/>
        <v>3.0701932126918345</v>
      </c>
      <c r="F27" s="18">
        <f t="shared" si="8"/>
        <v>2.7399777251405655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6.2624837274910083</v>
      </c>
      <c r="C33" s="18">
        <f t="shared" si="9"/>
        <v>7.9379785280392579</v>
      </c>
      <c r="D33" s="18">
        <f t="shared" si="9"/>
        <v>3.0176239596776622</v>
      </c>
      <c r="E33" s="18">
        <f t="shared" si="9"/>
        <v>2.5427841974540843</v>
      </c>
      <c r="F33" s="18">
        <f>IF(F$3-D$3 &lt;&gt; 0,(EXP(LN(F5/D5)/(F$3-D$3))-1)*100,0)</f>
        <v>2.7008204317958473</v>
      </c>
    </row>
    <row r="34" spans="1:6" x14ac:dyDescent="0.2">
      <c r="A34" t="str">
        <f>$A20</f>
        <v>RQF7 Other higher degree</v>
      </c>
      <c r="B34" s="18">
        <f t="shared" si="9"/>
        <v>6.365544230154363</v>
      </c>
      <c r="C34" s="18">
        <f t="shared" si="9"/>
        <v>8.1543835900158115</v>
      </c>
      <c r="D34" s="18">
        <f t="shared" si="9"/>
        <v>3.0243896051271868</v>
      </c>
      <c r="E34" s="18">
        <f t="shared" si="9"/>
        <v>2.5215028599622658</v>
      </c>
      <c r="F34" s="18">
        <f t="shared" ref="F34:F43" si="10">IF(F$3-D$3 &lt;&gt; 0,(EXP(LN(F6/D6)/(F$3-D$3))-1)*100,0)</f>
        <v>2.6888584359808343</v>
      </c>
    </row>
    <row r="35" spans="1:6" x14ac:dyDescent="0.2">
      <c r="A35" t="str">
        <f>$A21</f>
        <v>RQF6 First degree</v>
      </c>
      <c r="B35" s="18">
        <f t="shared" si="9"/>
        <v>3.4176959559872877</v>
      </c>
      <c r="C35" s="18">
        <f t="shared" si="9"/>
        <v>-8.9108770900869771E-2</v>
      </c>
      <c r="D35" s="18">
        <f t="shared" si="9"/>
        <v>1.4699061189480611</v>
      </c>
      <c r="E35" s="18">
        <f t="shared" si="9"/>
        <v>1.5330769552208245</v>
      </c>
      <c r="F35" s="18">
        <f t="shared" si="10"/>
        <v>1.5120156412864683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1.6872659233583942</v>
      </c>
      <c r="C36" s="18">
        <f t="shared" ref="C36:E36" si="12">IF(D$3-C$3 &lt;&gt; 0,(EXP(LN(D8/C8)/(D$3-C$3))-1)*100,0)</f>
        <v>-0.59753815211220918</v>
      </c>
      <c r="D36" s="18">
        <f t="shared" si="12"/>
        <v>0.15802650111753636</v>
      </c>
      <c r="E36" s="18">
        <f t="shared" si="12"/>
        <v>1.165574772438549</v>
      </c>
      <c r="F36" s="18">
        <f t="shared" si="10"/>
        <v>0.82860418562433757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3.0230680583769542</v>
      </c>
      <c r="C37" s="18">
        <f t="shared" si="13"/>
        <v>0.78288674060724706</v>
      </c>
      <c r="D37" s="18">
        <f t="shared" si="13"/>
        <v>0.75367131467349857</v>
      </c>
      <c r="E37" s="18">
        <f t="shared" si="13"/>
        <v>1.4528014190040128</v>
      </c>
      <c r="F37" s="18">
        <f t="shared" si="10"/>
        <v>1.2192206769614522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-0.60859504233893302</v>
      </c>
      <c r="C38" s="18">
        <f t="shared" si="14"/>
        <v>5.0760165108628241</v>
      </c>
      <c r="D38" s="18">
        <f t="shared" si="14"/>
        <v>-0.10634487403127224</v>
      </c>
      <c r="E38" s="18">
        <f t="shared" si="14"/>
        <v>0.1554455207615657</v>
      </c>
      <c r="F38" s="18">
        <f t="shared" si="10"/>
        <v>6.8105914294336323E-2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-0.13557567667650261</v>
      </c>
      <c r="C39" s="18">
        <f t="shared" si="15"/>
        <v>-7.8650027565024931</v>
      </c>
      <c r="D39" s="18">
        <f t="shared" si="15"/>
        <v>-0.19999721405156157</v>
      </c>
      <c r="E39" s="18">
        <f t="shared" si="15"/>
        <v>-1.4604179387093796</v>
      </c>
      <c r="F39" s="18">
        <f t="shared" si="10"/>
        <v>-1.0420564144975275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-2.4569255776681342</v>
      </c>
      <c r="C40" s="18">
        <f t="shared" si="16"/>
        <v>-12.193363467897234</v>
      </c>
      <c r="D40" s="18">
        <f t="shared" si="16"/>
        <v>-0.97787976909522456</v>
      </c>
      <c r="E40" s="18">
        <f t="shared" si="16"/>
        <v>-3.6876138523019297</v>
      </c>
      <c r="F40" s="18">
        <f t="shared" si="10"/>
        <v>-2.7927100705594232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0.19775034087192722</v>
      </c>
      <c r="C41" s="18">
        <f t="shared" si="17"/>
        <v>-12.590254636662868</v>
      </c>
      <c r="D41" s="18">
        <f t="shared" si="17"/>
        <v>-1.1636715858240332</v>
      </c>
      <c r="E41" s="18">
        <f t="shared" si="17"/>
        <v>-0.69782931415524052</v>
      </c>
      <c r="F41" s="18">
        <f t="shared" si="10"/>
        <v>-0.85335352176383328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1.2068035184745973</v>
      </c>
      <c r="C43" s="18">
        <f t="shared" ref="C43" si="18">IF(D$3-C$3 &lt;&gt; 0,(EXP(LN(D15/C15)/(D$3-C$3))-1)*100,0)</f>
        <v>-1.4274548666421749</v>
      </c>
      <c r="D43" s="18">
        <f>IF(E$3-D$3 &lt;&gt; 0,(EXP(LN(E15/D15)/(E$3-D$3))-1)*100,0)</f>
        <v>0.6201803035188469</v>
      </c>
      <c r="E43" s="18">
        <f>IF(F$3-E$3 &lt;&gt; 0,(EXP(LN(F15/E15)/(F$3-E$3))-1)*100,0)</f>
        <v>0.4385905202724194</v>
      </c>
      <c r="F43" s="18">
        <f t="shared" si="10"/>
        <v>0.4990840058880508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6.6004172642710373</v>
      </c>
      <c r="C47" s="27">
        <f>D5-C5</f>
        <v>2.4289784136601149</v>
      </c>
      <c r="D47" s="27">
        <f>E5-D5</f>
        <v>5.29334233753859</v>
      </c>
      <c r="E47" s="27">
        <f>F5-E5</f>
        <v>10.938482392035183</v>
      </c>
      <c r="F47" s="27">
        <f>F5-D5</f>
        <v>16.231824729573773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47.743414038997884</v>
      </c>
      <c r="C48" s="27">
        <f t="shared" si="20"/>
        <v>17.798292740495327</v>
      </c>
      <c r="D48" s="27">
        <f t="shared" si="20"/>
        <v>37.92317220427077</v>
      </c>
      <c r="E48" s="27">
        <f t="shared" si="20"/>
        <v>77.476277597841431</v>
      </c>
      <c r="F48" s="27">
        <f t="shared" ref="F48:F57" si="21">F6-D6</f>
        <v>115.3994498021122</v>
      </c>
    </row>
    <row r="49" spans="1:6" x14ac:dyDescent="0.2">
      <c r="A49" t="str">
        <f t="shared" si="19"/>
        <v>RQF6 First degree</v>
      </c>
      <c r="B49" s="27">
        <f t="shared" ref="B49:E49" si="22">C7-B7</f>
        <v>52.881156652726645</v>
      </c>
      <c r="C49" s="27">
        <f t="shared" si="22"/>
        <v>-0.37463524379188584</v>
      </c>
      <c r="D49" s="27">
        <f t="shared" si="22"/>
        <v>31.792713730092373</v>
      </c>
      <c r="E49" s="27">
        <f t="shared" si="22"/>
        <v>74.250576444936996</v>
      </c>
      <c r="F49" s="27">
        <f t="shared" si="21"/>
        <v>106.04329017502937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7.7094729213890503</v>
      </c>
      <c r="C50" s="27">
        <f t="shared" si="23"/>
        <v>-0.71160213112212034</v>
      </c>
      <c r="D50" s="27">
        <f t="shared" si="23"/>
        <v>0.93829903523447911</v>
      </c>
      <c r="E50" s="27">
        <f t="shared" si="23"/>
        <v>14.659717834428847</v>
      </c>
      <c r="F50" s="27">
        <f t="shared" si="21"/>
        <v>15.598016869663326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13.504458421063561</v>
      </c>
      <c r="C51" s="27">
        <f t="shared" si="24"/>
        <v>0.94137715944761169</v>
      </c>
      <c r="D51" s="27">
        <f t="shared" si="24"/>
        <v>4.636067466639787</v>
      </c>
      <c r="E51" s="27">
        <f t="shared" si="24"/>
        <v>19.521940816359361</v>
      </c>
      <c r="F51" s="27">
        <f t="shared" si="21"/>
        <v>24.158008282999148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-9.5058146545262616</v>
      </c>
      <c r="C52" s="27">
        <f t="shared" si="25"/>
        <v>19.520274731198981</v>
      </c>
      <c r="D52" s="27">
        <f t="shared" si="25"/>
        <v>-2.144022632730298</v>
      </c>
      <c r="E52" s="27">
        <f t="shared" si="25"/>
        <v>6.291788391502223</v>
      </c>
      <c r="F52" s="27">
        <f t="shared" si="21"/>
        <v>4.147765758771925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-2.0588171008146219</v>
      </c>
      <c r="C53" s="27">
        <f>D11-C11</f>
        <v>-29.75783843200503</v>
      </c>
      <c r="D53" s="27">
        <f t="shared" si="26"/>
        <v>-3.4720336634202908</v>
      </c>
      <c r="E53" s="27">
        <f t="shared" si="26"/>
        <v>-47.216408514099044</v>
      </c>
      <c r="F53" s="27">
        <f t="shared" si="21"/>
        <v>-50.688442177519335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-24.61490759277018</v>
      </c>
      <c r="C54" s="27">
        <f t="shared" si="27"/>
        <v>-28.687511815217306</v>
      </c>
      <c r="D54" s="27">
        <f t="shared" si="27"/>
        <v>-9.905092821710582</v>
      </c>
      <c r="E54" s="27">
        <f t="shared" si="27"/>
        <v>-61.602592541752472</v>
      </c>
      <c r="F54" s="27">
        <f t="shared" si="21"/>
        <v>-71.507685363463054</v>
      </c>
    </row>
    <row r="55" spans="1:6" x14ac:dyDescent="0.2">
      <c r="A55" t="str">
        <f t="shared" si="19"/>
        <v>No Qualification</v>
      </c>
      <c r="B55" s="27">
        <f t="shared" ref="B55:E55" si="28">C13-B13</f>
        <v>0.59062004966189363</v>
      </c>
      <c r="C55" s="27">
        <f t="shared" si="28"/>
        <v>-9.4473354226653328</v>
      </c>
      <c r="D55" s="27">
        <f t="shared" si="28"/>
        <v>-3.7284456559150456</v>
      </c>
      <c r="E55" s="27">
        <f t="shared" si="28"/>
        <v>-4.1837824212537313</v>
      </c>
      <c r="F55" s="27">
        <f t="shared" si="21"/>
        <v>-7.912228077168777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92.849999999998772</v>
      </c>
      <c r="C57" s="29">
        <f t="shared" ref="C57" si="29">D15-C15</f>
        <v>-28.289999999999281</v>
      </c>
      <c r="D57" s="29">
        <f>E15-D15</f>
        <v>61.33400000000006</v>
      </c>
      <c r="E57" s="29">
        <f>F15-E15</f>
        <v>90.135999999998376</v>
      </c>
      <c r="F57" s="29">
        <f t="shared" si="21"/>
        <v>151.46999999999844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South East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100.73584880368634</v>
      </c>
      <c r="N6" s="11">
        <v>92.039615817664838</v>
      </c>
      <c r="O6" s="11">
        <v>74.954695503098762</v>
      </c>
      <c r="P6" s="11">
        <v>80.509317740192103</v>
      </c>
      <c r="Q6" s="11">
        <v>59.92205044825549</v>
      </c>
      <c r="R6" s="11">
        <v>74.446269157921392</v>
      </c>
      <c r="S6" s="11">
        <v>68.918769624372217</v>
      </c>
      <c r="T6" s="11">
        <v>71.112874319166892</v>
      </c>
      <c r="U6" s="11">
        <v>67.393664641755237</v>
      </c>
      <c r="V6" s="11">
        <v>75.036889207583286</v>
      </c>
      <c r="W6" s="11">
        <v>65.589553784917953</v>
      </c>
      <c r="X6" s="11">
        <v>73.645436189718453</v>
      </c>
      <c r="Y6" s="11">
        <v>66.056020778824077</v>
      </c>
      <c r="Z6" s="11">
        <v>64.399208779566266</v>
      </c>
      <c r="AA6" s="11">
        <v>62.52778913380012</v>
      </c>
      <c r="AB6" s="11">
        <v>61.861108129002908</v>
      </c>
      <c r="AC6" s="11">
        <v>61.322784140512042</v>
      </c>
      <c r="AD6" s="11">
        <v>60.648431632611292</v>
      </c>
      <c r="AE6" s="11">
        <v>60.122509915860284</v>
      </c>
      <c r="AF6" s="11">
        <v>59.515779422046265</v>
      </c>
      <c r="AG6" s="11">
        <v>58.993847691825302</v>
      </c>
      <c r="AH6" s="11">
        <v>58.40041755126385</v>
      </c>
      <c r="AI6" s="11">
        <v>57.743852986749978</v>
      </c>
      <c r="AJ6" s="11">
        <v>57.017367134175309</v>
      </c>
      <c r="AK6" s="11">
        <v>56.355878897892033</v>
      </c>
      <c r="AL6" s="11">
        <v>57.677325707749176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276.50208736426868</v>
      </c>
      <c r="N7" s="11">
        <v>269.25344928263479</v>
      </c>
      <c r="O7" s="11">
        <v>260.12785613858262</v>
      </c>
      <c r="P7" s="11">
        <v>248.99397870623119</v>
      </c>
      <c r="Q7" s="11">
        <v>248.26536168788292</v>
      </c>
      <c r="R7" s="11">
        <v>259.88642960346044</v>
      </c>
      <c r="S7" s="11">
        <v>260.26934632544993</v>
      </c>
      <c r="T7" s="11">
        <v>242.25503635551021</v>
      </c>
      <c r="U7" s="11">
        <v>235.56541382628268</v>
      </c>
      <c r="V7" s="11">
        <v>235.27152201069026</v>
      </c>
      <c r="W7" s="11">
        <v>206.58401019547296</v>
      </c>
      <c r="X7" s="11">
        <v>225.4018670688537</v>
      </c>
      <c r="Y7" s="11">
        <v>212.20220837658667</v>
      </c>
      <c r="Z7" s="11">
        <v>207.32319389119994</v>
      </c>
      <c r="AA7" s="11">
        <v>202.4631072150062</v>
      </c>
      <c r="AB7" s="11">
        <v>196.67891737376237</v>
      </c>
      <c r="AC7" s="11">
        <v>190.69193924854724</v>
      </c>
      <c r="AD7" s="11">
        <v>184.6304822111976</v>
      </c>
      <c r="AE7" s="11">
        <v>178.53055653974411</v>
      </c>
      <c r="AF7" s="11">
        <v>172.39730750383487</v>
      </c>
      <c r="AG7" s="11">
        <v>166.31681044593881</v>
      </c>
      <c r="AH7" s="11">
        <v>160.17394076765447</v>
      </c>
      <c r="AI7" s="11">
        <v>154.02499044754879</v>
      </c>
      <c r="AJ7" s="11">
        <v>147.8379509272884</v>
      </c>
      <c r="AK7" s="11">
        <v>141.58785707298313</v>
      </c>
      <c r="AL7" s="11">
        <v>135.0763248320099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368.17451374398257</v>
      </c>
      <c r="N8" s="11">
        <v>376.0660489990546</v>
      </c>
      <c r="O8" s="11">
        <v>374.64293064175649</v>
      </c>
      <c r="P8" s="11">
        <v>377.08671051164475</v>
      </c>
      <c r="Q8" s="11">
        <v>374.6075757375682</v>
      </c>
      <c r="R8" s="11">
        <v>380.41645222563835</v>
      </c>
      <c r="S8" s="11">
        <v>392.27452484502476</v>
      </c>
      <c r="T8" s="11">
        <v>378.82308279576756</v>
      </c>
      <c r="U8" s="11">
        <v>363.50478371341518</v>
      </c>
      <c r="V8" s="11">
        <v>378.35763512482373</v>
      </c>
      <c r="W8" s="11">
        <v>348.5997966928187</v>
      </c>
      <c r="X8" s="11">
        <v>365.75598276714885</v>
      </c>
      <c r="Y8" s="11">
        <v>354.15746738775425</v>
      </c>
      <c r="Z8" s="11">
        <v>351.62923449909641</v>
      </c>
      <c r="AA8" s="11">
        <v>349.1712479199507</v>
      </c>
      <c r="AB8" s="11">
        <v>345.12776302939841</v>
      </c>
      <c r="AC8" s="11">
        <v>340.70390738691134</v>
      </c>
      <c r="AD8" s="11">
        <v>336.10080496143735</v>
      </c>
      <c r="AE8" s="11">
        <v>331.44907861314675</v>
      </c>
      <c r="AF8" s="11">
        <v>326.74353266285362</v>
      </c>
      <c r="AG8" s="11">
        <v>322.11042558856769</v>
      </c>
      <c r="AH8" s="11">
        <v>317.41328417513893</v>
      </c>
      <c r="AI8" s="11">
        <v>312.67956252286854</v>
      </c>
      <c r="AJ8" s="11">
        <v>307.92188380349853</v>
      </c>
      <c r="AK8" s="11">
        <v>303.09551264399204</v>
      </c>
      <c r="AL8" s="11">
        <v>297.91135451529937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371.28547657633266</v>
      </c>
      <c r="N9" s="11">
        <v>366.59405760865678</v>
      </c>
      <c r="O9" s="11">
        <v>387.78116417073022</v>
      </c>
      <c r="P9" s="11">
        <v>360.29382246280744</v>
      </c>
      <c r="Q9" s="11">
        <v>377.62234217825159</v>
      </c>
      <c r="R9" s="11">
        <v>394.06474367741254</v>
      </c>
      <c r="S9" s="11">
        <v>410.94189314362848</v>
      </c>
      <c r="T9" s="11">
        <v>402.12275408362711</v>
      </c>
      <c r="U9" s="11">
        <v>400.30808786595225</v>
      </c>
      <c r="V9" s="11">
        <v>384.55892902288628</v>
      </c>
      <c r="W9" s="11">
        <v>404.07920375408526</v>
      </c>
      <c r="X9" s="11">
        <v>388.50146566483306</v>
      </c>
      <c r="Y9" s="11">
        <v>395.48975765345864</v>
      </c>
      <c r="Z9" s="11">
        <v>397.92007165420409</v>
      </c>
      <c r="AA9" s="11">
        <v>400.74195983361011</v>
      </c>
      <c r="AB9" s="11">
        <v>401.93518112135496</v>
      </c>
      <c r="AC9" s="11">
        <v>402.62112006174766</v>
      </c>
      <c r="AD9" s="11">
        <v>403.04419366757327</v>
      </c>
      <c r="AE9" s="11">
        <v>403.46179095183379</v>
      </c>
      <c r="AF9" s="11">
        <v>403.93568447748248</v>
      </c>
      <c r="AG9" s="11">
        <v>404.58631108180629</v>
      </c>
      <c r="AH9" s="11">
        <v>405.27575747726092</v>
      </c>
      <c r="AI9" s="11">
        <v>406.02981285689708</v>
      </c>
      <c r="AJ9" s="11">
        <v>406.86847014162817</v>
      </c>
      <c r="AK9" s="11">
        <v>407.74026540352156</v>
      </c>
      <c r="AL9" s="11">
        <v>408.22696951285718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92.858555437079119</v>
      </c>
      <c r="N10" s="11">
        <v>97.55018743609601</v>
      </c>
      <c r="O10" s="11">
        <v>104.79274174150854</v>
      </c>
      <c r="P10" s="11">
        <v>103.47716483915015</v>
      </c>
      <c r="Q10" s="11">
        <v>110.99185423425789</v>
      </c>
      <c r="R10" s="11">
        <v>106.73990268759962</v>
      </c>
      <c r="S10" s="11">
        <v>107.62336971932936</v>
      </c>
      <c r="T10" s="11">
        <v>112.78939864349213</v>
      </c>
      <c r="U10" s="11">
        <v>111.31368806715942</v>
      </c>
      <c r="V10" s="11">
        <v>120.24436110866318</v>
      </c>
      <c r="W10" s="11">
        <v>121.1857382681108</v>
      </c>
      <c r="X10" s="11">
        <v>117.65670895715421</v>
      </c>
      <c r="Y10" s="11">
        <v>119.79069681963142</v>
      </c>
      <c r="Z10" s="11">
        <v>121.86605656490133</v>
      </c>
      <c r="AA10" s="11">
        <v>124.10710175864716</v>
      </c>
      <c r="AB10" s="11">
        <v>125.82180573475058</v>
      </c>
      <c r="AC10" s="11">
        <v>127.53593190502274</v>
      </c>
      <c r="AD10" s="11">
        <v>129.24277502950423</v>
      </c>
      <c r="AE10">
        <v>131.01693822286046</v>
      </c>
      <c r="AF10">
        <v>132.84553362387126</v>
      </c>
      <c r="AG10">
        <v>134.78267398540044</v>
      </c>
      <c r="AH10">
        <v>136.77201427236665</v>
      </c>
      <c r="AI10" s="11">
        <v>138.80241621192832</v>
      </c>
      <c r="AJ10" s="11">
        <v>140.94335681866309</v>
      </c>
      <c r="AK10" s="11">
        <v>143.19957386486939</v>
      </c>
      <c r="AL10" s="11">
        <v>145.34374655110994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109.52199355172385</v>
      </c>
      <c r="N11" s="11">
        <v>110.14289102253657</v>
      </c>
      <c r="O11" s="11">
        <v>114.24914214477197</v>
      </c>
      <c r="P11" s="11">
        <v>112.07193204164139</v>
      </c>
      <c r="Q11" s="11">
        <v>115.99575213782254</v>
      </c>
      <c r="R11" s="11">
        <v>111.37951388333845</v>
      </c>
      <c r="S11" s="11">
        <v>111.56567866234371</v>
      </c>
      <c r="T11" s="11">
        <v>114.550101498155</v>
      </c>
      <c r="U11" s="11">
        <v>112.62495473312582</v>
      </c>
      <c r="V11" s="11">
        <v>119.0889868047275</v>
      </c>
      <c r="W11" s="11">
        <v>118.37738467360538</v>
      </c>
      <c r="X11" s="11">
        <v>114.32020381623229</v>
      </c>
      <c r="Y11" s="11">
        <v>115.57269903941088</v>
      </c>
      <c r="Z11" s="11">
        <v>116.77133417276374</v>
      </c>
      <c r="AA11" s="11">
        <v>118.23284106267853</v>
      </c>
      <c r="AB11" s="11">
        <v>119.31568370883986</v>
      </c>
      <c r="AC11" s="11">
        <v>120.45503921948304</v>
      </c>
      <c r="AD11" s="11">
        <v>121.56171668252641</v>
      </c>
      <c r="AE11">
        <v>122.707199405018</v>
      </c>
      <c r="AF11">
        <v>124.04163565319554</v>
      </c>
      <c r="AG11">
        <v>125.47835265095098</v>
      </c>
      <c r="AH11">
        <v>126.9976158009094</v>
      </c>
      <c r="AI11" s="11">
        <v>128.65349461367572</v>
      </c>
      <c r="AJ11" s="11">
        <v>130.42230978714619</v>
      </c>
      <c r="AK11" s="11">
        <v>132.2465446049151</v>
      </c>
      <c r="AL11" s="11">
        <v>133.9754015432687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288.96515264318447</v>
      </c>
      <c r="N12" s="11">
        <v>306.54845478693289</v>
      </c>
      <c r="O12" s="11">
        <v>335.00728074263458</v>
      </c>
      <c r="P12" s="11">
        <v>341.9426000238048</v>
      </c>
      <c r="Q12" s="11">
        <v>369.36080432306846</v>
      </c>
      <c r="R12" s="11">
        <v>367.54349964585208</v>
      </c>
      <c r="S12" s="11">
        <v>368.08298962911067</v>
      </c>
      <c r="T12" s="11">
        <v>383.50792209129293</v>
      </c>
      <c r="U12" s="11">
        <v>388.32494620070946</v>
      </c>
      <c r="V12" s="11">
        <v>420.42465629857872</v>
      </c>
      <c r="W12" s="11">
        <v>420.05002105478684</v>
      </c>
      <c r="X12" s="11">
        <v>420.01278983838375</v>
      </c>
      <c r="Y12" s="11">
        <v>426.69044114299965</v>
      </c>
      <c r="Z12" s="11">
        <v>435.13128633224903</v>
      </c>
      <c r="AA12" s="11">
        <v>444.2807694836564</v>
      </c>
      <c r="AB12" s="11">
        <v>451.84273478487921</v>
      </c>
      <c r="AC12" s="11">
        <v>458.95491782705255</v>
      </c>
      <c r="AD12" s="11">
        <v>466.03857053158583</v>
      </c>
      <c r="AE12">
        <v>473.26827822847849</v>
      </c>
      <c r="AF12">
        <v>480.45485584782188</v>
      </c>
      <c r="AG12">
        <v>487.86958920446148</v>
      </c>
      <c r="AH12">
        <v>495.37656635192752</v>
      </c>
      <c r="AI12">
        <v>502.96365088538857</v>
      </c>
      <c r="AJ12">
        <v>510.67627054504254</v>
      </c>
      <c r="AK12">
        <v>518.47856595309258</v>
      </c>
      <c r="AL12">
        <v>526.09331122981621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134.89540702878352</v>
      </c>
      <c r="N13" s="11">
        <v>134.86895902504403</v>
      </c>
      <c r="O13" s="11">
        <v>146.47271667238414</v>
      </c>
      <c r="P13" s="11">
        <v>137.50976015035803</v>
      </c>
      <c r="Q13" s="11">
        <v>161.41285549834876</v>
      </c>
      <c r="R13" s="11">
        <v>170.52314828322898</v>
      </c>
      <c r="S13" s="11">
        <v>203.35471723728864</v>
      </c>
      <c r="T13" s="11">
        <v>208.55714047464289</v>
      </c>
      <c r="U13" s="11">
        <v>206.11538713573992</v>
      </c>
      <c r="V13" s="11">
        <v>218.26656232222686</v>
      </c>
      <c r="W13" s="11">
        <v>236.06485506272219</v>
      </c>
      <c r="X13" s="11">
        <v>223.30422078619054</v>
      </c>
      <c r="Y13" s="11">
        <v>245.22755578821972</v>
      </c>
      <c r="Z13" s="11">
        <v>254.97606173592138</v>
      </c>
      <c r="AA13" s="11">
        <v>265.03942990990066</v>
      </c>
      <c r="AB13" s="11">
        <v>273.98802726699296</v>
      </c>
      <c r="AC13" s="11">
        <v>282.5610086965857</v>
      </c>
      <c r="AD13" s="11">
        <v>290.88439365999756</v>
      </c>
      <c r="AE13">
        <v>298.9891416110089</v>
      </c>
      <c r="AF13">
        <v>306.938013447066</v>
      </c>
      <c r="AG13">
        <v>314.81773731285796</v>
      </c>
      <c r="AH13">
        <v>322.53153625061952</v>
      </c>
      <c r="AI13">
        <v>330.08243265824751</v>
      </c>
      <c r="AJ13">
        <v>337.50806465159769</v>
      </c>
      <c r="AK13">
        <v>344.71896756578957</v>
      </c>
      <c r="AL13">
        <v>351.46430486483439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19.213964850958053</v>
      </c>
      <c r="N14" s="11">
        <v>18.83333602137894</v>
      </c>
      <c r="O14" s="11">
        <v>20.739472244531974</v>
      </c>
      <c r="P14" s="11">
        <v>19.658713524171421</v>
      </c>
      <c r="Q14" s="11">
        <v>22.374403754542193</v>
      </c>
      <c r="R14" s="11">
        <v>23.999040835549348</v>
      </c>
      <c r="S14" s="11">
        <v>28.738710813451021</v>
      </c>
      <c r="T14" s="11">
        <v>29.185689738347055</v>
      </c>
      <c r="U14" s="11">
        <v>28.736073815859417</v>
      </c>
      <c r="V14" s="11">
        <v>30.599458099820385</v>
      </c>
      <c r="W14" s="11">
        <v>33.0284365134805</v>
      </c>
      <c r="X14" s="11">
        <v>31.36832491148439</v>
      </c>
      <c r="Y14" s="11">
        <v>34.327153013113936</v>
      </c>
      <c r="Z14" s="11">
        <v>35.679552370098477</v>
      </c>
      <c r="AA14" s="11">
        <v>37.068753682748685</v>
      </c>
      <c r="AB14" s="11">
        <v>38.32177885101909</v>
      </c>
      <c r="AC14" s="11">
        <v>39.527351514137038</v>
      </c>
      <c r="AD14" s="11">
        <v>40.699631623564137</v>
      </c>
      <c r="AE14">
        <v>41.84550651204804</v>
      </c>
      <c r="AF14">
        <v>42.957657361827636</v>
      </c>
      <c r="AG14">
        <v>44.063252038187777</v>
      </c>
      <c r="AH14">
        <v>45.144867352857965</v>
      </c>
      <c r="AI14">
        <v>46.208786816696801</v>
      </c>
      <c r="AJ14">
        <v>47.251326190961713</v>
      </c>
      <c r="AK14">
        <v>48.285833992943409</v>
      </c>
      <c r="AL14">
        <v>49.260261243054273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South East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South East</v>
      </c>
      <c r="W1" s="203" t="str">
        <f>CONCATENATE("Shift-share Figure 1: Levels of Employment, ",C4," - ",F40,", ",Info!B5)</f>
        <v>Shift-share Figure 1: Levels of Employment, 2015 - 2035, South East</v>
      </c>
      <c r="AK1" s="203" t="str">
        <f>CONCATENATE("Shift-share Figure 1.1: Net Changes, ",C4,"-",F40,", ",Info!B5)</f>
        <v>Shift-share Figure 1.1: Net Changes, 2015-2035, South East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142.11344998566361</v>
      </c>
      <c r="C8" s="141">
        <f t="shared" ref="C8:C33" si="0">B8/B$35*100</f>
        <v>7.5232146753737625</v>
      </c>
      <c r="E8" s="151">
        <v>170.11400890035003</v>
      </c>
      <c r="F8" s="141">
        <f t="shared" ref="F8:F33" si="1">E8/E$35*100</f>
        <v>8.7079022901458281</v>
      </c>
      <c r="H8" s="151">
        <f>E8-B8</f>
        <v>28.000558914686422</v>
      </c>
      <c r="I8" s="141">
        <f>IF(B8&lt;&gt;0,((E8/B8)-1)*100,0)</f>
        <v>19.702961906498718</v>
      </c>
      <c r="K8" s="207">
        <f t="shared" ref="K8:K33" si="2">(($E$35/$B$35)-1)*B8</f>
        <v>4.8569873944213793</v>
      </c>
      <c r="L8" s="141">
        <f>IF(B8&lt;&gt;0,K8/B8*100,0)</f>
        <v>3.4176831221192305</v>
      </c>
      <c r="N8" s="151">
        <f>H8-(K8+Q8)</f>
        <v>23.147987203124742</v>
      </c>
      <c r="O8" s="141">
        <f>IF(B8&lt;&gt;0,N8/B8*100,0)</f>
        <v>16.288385937756004</v>
      </c>
      <c r="Q8" s="151">
        <v>-4.415682859700198E-3</v>
      </c>
      <c r="R8" s="141">
        <f>IF(B8&lt;&gt;0,Q8/B8*100,0)</f>
        <v>-3.1071533765070452E-3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65.975556355631895</v>
      </c>
      <c r="C9" s="141">
        <f t="shared" si="0"/>
        <v>3.4926199725691705</v>
      </c>
      <c r="E9" s="151">
        <v>69.428147259846497</v>
      </c>
      <c r="F9" s="141">
        <f t="shared" si="1"/>
        <v>3.5539314277094505</v>
      </c>
      <c r="H9" s="151">
        <f t="shared" ref="H9:H32" si="3">E9-B9</f>
        <v>3.4525909042146026</v>
      </c>
      <c r="I9" s="141">
        <f t="shared" ref="I9:I32" si="4">IF(B9&lt;&gt;0,((E9/B9)-1)*100,0)</f>
        <v>5.2331364749755194</v>
      </c>
      <c r="K9" s="207">
        <f t="shared" si="2"/>
        <v>2.2548354542906925</v>
      </c>
      <c r="L9" s="141">
        <f t="shared" ref="L9:L32" si="5">IF(B9&lt;&gt;0,K9/B9*100,0)</f>
        <v>3.4176831221192305</v>
      </c>
      <c r="N9" s="151">
        <f t="shared" ref="N9:N31" si="6">H9-(K9+Q9)</f>
        <v>1.5693007389089253</v>
      </c>
      <c r="O9" s="141">
        <f>IF(B9&lt;&gt;0,N9/B9*100,0)</f>
        <v>2.3786093298703412</v>
      </c>
      <c r="Q9" s="151">
        <v>-0.37154528898501527</v>
      </c>
      <c r="R9" s="141">
        <f>IF(B9&lt;&gt;0,Q9/B9*100,0)</f>
        <v>-0.56315597701405196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105.58038632047482</v>
      </c>
      <c r="C10" s="141">
        <f t="shared" si="0"/>
        <v>5.5892240451410942</v>
      </c>
      <c r="E10" s="151">
        <v>123.64888146177576</v>
      </c>
      <c r="F10" s="141">
        <f t="shared" si="1"/>
        <v>6.3294162839093007</v>
      </c>
      <c r="H10" s="151">
        <f t="shared" si="3"/>
        <v>18.068495141300943</v>
      </c>
      <c r="I10" s="141">
        <f t="shared" si="4"/>
        <v>17.113495954122104</v>
      </c>
      <c r="K10" s="207">
        <f t="shared" si="2"/>
        <v>3.6084030435431487</v>
      </c>
      <c r="L10" s="141">
        <f t="shared" si="5"/>
        <v>3.4176831221192305</v>
      </c>
      <c r="N10" s="151">
        <f t="shared" si="6"/>
        <v>15.406227187519132</v>
      </c>
      <c r="O10" s="141">
        <f t="shared" ref="O10:O32" si="7">IF(B10&lt;&gt;0,N10/B10*100,0)</f>
        <v>14.591940534064385</v>
      </c>
      <c r="Q10" s="151">
        <v>-0.94613508976133887</v>
      </c>
      <c r="R10" s="141">
        <f t="shared" ref="R10:R32" si="8">IF(B10&lt;&gt;0,Q10/B10*100,0)</f>
        <v>-0.89612770206151293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69.239672448721819</v>
      </c>
      <c r="C11" s="141">
        <f t="shared" si="0"/>
        <v>3.6654160456793163</v>
      </c>
      <c r="E11" s="151">
        <v>81.851596869197067</v>
      </c>
      <c r="F11" s="141">
        <f t="shared" si="1"/>
        <v>4.1898707369061814</v>
      </c>
      <c r="H11" s="151">
        <f>E11-B11</f>
        <v>12.611924420475248</v>
      </c>
      <c r="I11" s="141">
        <f>IF(B11&lt;&gt;0,((E11/B11)-1)*100,0)</f>
        <v>18.214881692017681</v>
      </c>
      <c r="K11" s="207">
        <f t="shared" si="2"/>
        <v>2.3663925990906045</v>
      </c>
      <c r="L11" s="141">
        <f t="shared" si="5"/>
        <v>3.4176831221192305</v>
      </c>
      <c r="N11" s="151">
        <f t="shared" si="6"/>
        <v>10.171682502049627</v>
      </c>
      <c r="O11" s="141">
        <f t="shared" si="7"/>
        <v>14.69054104723368</v>
      </c>
      <c r="Q11" s="151">
        <v>7.3849319335014943E-2</v>
      </c>
      <c r="R11" s="141">
        <f>IF(B11&lt;&gt;0,Q11/B11*100,0)</f>
        <v>0.10665752266478006</v>
      </c>
      <c r="T11" s="136"/>
    </row>
    <row r="12" spans="1:97" x14ac:dyDescent="0.2">
      <c r="A12" s="10" t="str">
        <f>name!$D8</f>
        <v>23 Teaching and other educational professionals</v>
      </c>
      <c r="B12" s="151">
        <v>82.399044379999168</v>
      </c>
      <c r="C12" s="141">
        <f t="shared" si="0"/>
        <v>4.3620480677861231</v>
      </c>
      <c r="E12" s="151">
        <v>92.034650342960504</v>
      </c>
      <c r="F12" s="141">
        <f t="shared" si="1"/>
        <v>4.7111272473961865</v>
      </c>
      <c r="H12" s="151">
        <f t="shared" si="3"/>
        <v>9.6356059629613355</v>
      </c>
      <c r="I12" s="141">
        <f t="shared" si="4"/>
        <v>11.693832174223861</v>
      </c>
      <c r="K12" s="207">
        <f t="shared" si="2"/>
        <v>2.816138232562766</v>
      </c>
      <c r="L12" s="141">
        <f t="shared" si="5"/>
        <v>3.4176831221192305</v>
      </c>
      <c r="N12" s="151">
        <f t="shared" si="6"/>
        <v>8.0201443432830413</v>
      </c>
      <c r="O12" s="141">
        <f t="shared" si="7"/>
        <v>9.7332977628922368</v>
      </c>
      <c r="Q12" s="151">
        <v>-1.2006766128844721</v>
      </c>
      <c r="R12" s="141">
        <f t="shared" si="8"/>
        <v>-1.4571487107876144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112.05047241291011</v>
      </c>
      <c r="C13" s="141">
        <f t="shared" si="0"/>
        <v>5.931738048189021</v>
      </c>
      <c r="E13" s="151">
        <v>139.68340269756936</v>
      </c>
      <c r="F13" s="141">
        <f t="shared" si="1"/>
        <v>7.1502013861659313</v>
      </c>
      <c r="H13" s="151">
        <f t="shared" si="3"/>
        <v>27.632930284659253</v>
      </c>
      <c r="I13" s="141">
        <f t="shared" si="4"/>
        <v>24.661145722644417</v>
      </c>
      <c r="K13" s="207">
        <f t="shared" si="2"/>
        <v>3.8295300839108934</v>
      </c>
      <c r="L13" s="141">
        <f t="shared" si="5"/>
        <v>3.4176831221192305</v>
      </c>
      <c r="N13" s="151">
        <f>H13-(K13+Q13)</f>
        <v>23.802786302247316</v>
      </c>
      <c r="O13" s="141">
        <f>IF(B13&lt;&gt;0,N13/B13*100,0)</f>
        <v>21.242914723762318</v>
      </c>
      <c r="Q13" s="151">
        <v>6.1389850104234713E-4</v>
      </c>
      <c r="R13" s="141">
        <f t="shared" si="8"/>
        <v>5.478767628753126E-4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28.418502038047784</v>
      </c>
      <c r="C14" s="141">
        <f t="shared" si="0"/>
        <v>1.5044212325177402</v>
      </c>
      <c r="E14" s="151">
        <v>35.873891783055704</v>
      </c>
      <c r="F14" s="141">
        <f t="shared" si="1"/>
        <v>1.8363352109179036</v>
      </c>
      <c r="H14" s="151">
        <f t="shared" si="3"/>
        <v>7.4553897450079205</v>
      </c>
      <c r="I14" s="141">
        <f t="shared" si="4"/>
        <v>26.234281226457167</v>
      </c>
      <c r="K14" s="207">
        <f t="shared" si="2"/>
        <v>0.97125434771346864</v>
      </c>
      <c r="L14" s="141">
        <f>IF(B14&lt;&gt;0,K14/B14*100,0)</f>
        <v>3.4176831221192305</v>
      </c>
      <c r="N14" s="151">
        <f t="shared" si="6"/>
        <v>6.3644854163472493</v>
      </c>
      <c r="O14" s="141">
        <f t="shared" si="7"/>
        <v>22.395569646233398</v>
      </c>
      <c r="Q14" s="151">
        <v>0.11964998094720244</v>
      </c>
      <c r="R14" s="141">
        <f t="shared" si="8"/>
        <v>0.42102845810454914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30.984473496547064</v>
      </c>
      <c r="C15" s="141">
        <f t="shared" si="0"/>
        <v>1.6402588617859017</v>
      </c>
      <c r="E15" s="151">
        <v>35.986345096937058</v>
      </c>
      <c r="F15" s="141">
        <f t="shared" si="1"/>
        <v>1.842091541485926</v>
      </c>
      <c r="H15" s="151">
        <f t="shared" si="3"/>
        <v>5.0018716003899932</v>
      </c>
      <c r="I15" s="141">
        <f t="shared" si="4"/>
        <v>16.143155057798243</v>
      </c>
      <c r="K15" s="207">
        <f t="shared" si="2"/>
        <v>1.0589511211689953</v>
      </c>
      <c r="L15" s="141">
        <f t="shared" si="5"/>
        <v>3.4176831221192305</v>
      </c>
      <c r="N15" s="151">
        <f t="shared" si="6"/>
        <v>3.9194465778410739</v>
      </c>
      <c r="O15" s="141">
        <f t="shared" si="7"/>
        <v>12.649711728288235</v>
      </c>
      <c r="Q15" s="151">
        <v>2.3473901379924188E-2</v>
      </c>
      <c r="R15" s="141">
        <f t="shared" si="8"/>
        <v>7.5760207390776352E-2</v>
      </c>
      <c r="T15" s="11"/>
    </row>
    <row r="16" spans="1:97" x14ac:dyDescent="0.2">
      <c r="A16" s="10" t="str">
        <f>name!$D12</f>
        <v>33 Protective service occupations</v>
      </c>
      <c r="B16" s="151">
        <v>24.622561847299338</v>
      </c>
      <c r="C16" s="141">
        <f t="shared" si="0"/>
        <v>1.3034714072002864</v>
      </c>
      <c r="E16" s="151">
        <v>25.254512132335314</v>
      </c>
      <c r="F16" s="141">
        <f t="shared" si="1"/>
        <v>1.2927437631694412</v>
      </c>
      <c r="H16" s="151">
        <f t="shared" si="3"/>
        <v>0.63195028503597683</v>
      </c>
      <c r="I16" s="141">
        <f t="shared" si="4"/>
        <v>2.5665496911130292</v>
      </c>
      <c r="K16" s="207">
        <f t="shared" si="2"/>
        <v>0.84152114048851845</v>
      </c>
      <c r="L16" s="141">
        <f t="shared" si="5"/>
        <v>3.4176831221192305</v>
      </c>
      <c r="N16" s="151">
        <f t="shared" si="6"/>
        <v>0.66201781869193466</v>
      </c>
      <c r="O16" s="141">
        <f t="shared" si="7"/>
        <v>2.6886634412679782</v>
      </c>
      <c r="Q16" s="151">
        <v>-0.87158867414447627</v>
      </c>
      <c r="R16" s="141">
        <f t="shared" si="8"/>
        <v>-3.5397968722741751</v>
      </c>
      <c r="T16" s="11"/>
    </row>
    <row r="17" spans="1:20" x14ac:dyDescent="0.2">
      <c r="A17" s="10" t="str">
        <f>name!$D13</f>
        <v>34 Culture, media and sports occupations</v>
      </c>
      <c r="B17" s="151">
        <v>42.404562749373561</v>
      </c>
      <c r="C17" s="141">
        <f t="shared" si="0"/>
        <v>2.2448165800709035</v>
      </c>
      <c r="E17" s="151">
        <v>43.667836288196057</v>
      </c>
      <c r="F17" s="141">
        <f t="shared" si="1"/>
        <v>2.2352965171871459</v>
      </c>
      <c r="H17" s="151">
        <f t="shared" si="3"/>
        <v>1.2632735388224958</v>
      </c>
      <c r="I17" s="141">
        <f t="shared" si="4"/>
        <v>2.9790981368889469</v>
      </c>
      <c r="K17" s="207">
        <f t="shared" si="2"/>
        <v>1.4492535840937986</v>
      </c>
      <c r="L17" s="141">
        <f t="shared" si="5"/>
        <v>3.4176831221192305</v>
      </c>
      <c r="N17" s="151">
        <f t="shared" si="6"/>
        <v>0.85200761624563159</v>
      </c>
      <c r="O17" s="141">
        <f t="shared" si="7"/>
        <v>2.0092357072075182</v>
      </c>
      <c r="Q17" s="151">
        <v>-1.0379876615169343</v>
      </c>
      <c r="R17" s="141">
        <f t="shared" si="8"/>
        <v>-2.447820692437793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120.31365488352647</v>
      </c>
      <c r="C18" s="141">
        <f t="shared" si="0"/>
        <v>6.3691751495647413</v>
      </c>
      <c r="E18" s="151">
        <v>131.54335653415575</v>
      </c>
      <c r="F18" s="141">
        <f t="shared" si="1"/>
        <v>6.7335236117340544</v>
      </c>
      <c r="H18" s="151">
        <f t="shared" si="3"/>
        <v>11.229701650629281</v>
      </c>
      <c r="I18" s="141">
        <f t="shared" si="4"/>
        <v>9.3336884009554524</v>
      </c>
      <c r="K18" s="207">
        <f t="shared" si="2"/>
        <v>4.1119394765590638</v>
      </c>
      <c r="L18" s="141">
        <f t="shared" si="5"/>
        <v>3.4176831221192305</v>
      </c>
      <c r="N18" s="151">
        <f t="shared" si="6"/>
        <v>8.1555908185598618</v>
      </c>
      <c r="O18" s="141">
        <f t="shared" si="7"/>
        <v>6.7786078200808921</v>
      </c>
      <c r="Q18" s="151">
        <v>-1.0378286444896438</v>
      </c>
      <c r="R18" s="141">
        <f t="shared" si="8"/>
        <v>-0.86260254124467217</v>
      </c>
      <c r="T18" s="11"/>
    </row>
    <row r="19" spans="1:20" x14ac:dyDescent="0.2">
      <c r="A19" s="10" t="str">
        <f>name!$D15</f>
        <v>41 Administrative occupations</v>
      </c>
      <c r="B19" s="151">
        <v>159.06669958827774</v>
      </c>
      <c r="C19" s="141">
        <f t="shared" si="0"/>
        <v>8.4206873369587676</v>
      </c>
      <c r="E19" s="151">
        <v>160.22724941451574</v>
      </c>
      <c r="F19" s="141">
        <f t="shared" si="1"/>
        <v>8.2018126616352856</v>
      </c>
      <c r="H19" s="151">
        <f t="shared" si="3"/>
        <v>1.1605498262379967</v>
      </c>
      <c r="I19" s="141">
        <f t="shared" si="4"/>
        <v>0.72959948829134369</v>
      </c>
      <c r="K19" s="207">
        <f t="shared" si="2"/>
        <v>5.4363957447406683</v>
      </c>
      <c r="L19" s="141">
        <f t="shared" si="5"/>
        <v>3.4176831221192305</v>
      </c>
      <c r="N19" s="151">
        <f t="shared" si="6"/>
        <v>-3.4987057764562097</v>
      </c>
      <c r="O19" s="141">
        <f t="shared" si="7"/>
        <v>-2.1995211980333584</v>
      </c>
      <c r="Q19" s="151">
        <v>-0.77714014204646209</v>
      </c>
      <c r="R19" s="141">
        <f t="shared" si="8"/>
        <v>-0.48856243579453296</v>
      </c>
      <c r="T19" s="11"/>
    </row>
    <row r="20" spans="1:20" x14ac:dyDescent="0.2">
      <c r="A20" s="10" t="str">
        <f>name!$D16</f>
        <v>42 Secretarial and related occupations</v>
      </c>
      <c r="B20" s="151">
        <v>47.105790488250946</v>
      </c>
      <c r="C20" s="141">
        <f t="shared" si="0"/>
        <v>2.4936905995318659</v>
      </c>
      <c r="E20" s="151">
        <v>42.092350982240532</v>
      </c>
      <c r="F20" s="141">
        <f t="shared" si="1"/>
        <v>2.1546495899146385</v>
      </c>
      <c r="H20" s="151">
        <f t="shared" si="3"/>
        <v>-5.013439506010414</v>
      </c>
      <c r="I20" s="141">
        <f t="shared" si="4"/>
        <v>-10.642936789821745</v>
      </c>
      <c r="K20" s="207">
        <f t="shared" si="2"/>
        <v>1.6099266510577985</v>
      </c>
      <c r="L20" s="141">
        <f t="shared" si="5"/>
        <v>3.4176831221192305</v>
      </c>
      <c r="N20" s="151">
        <f t="shared" si="6"/>
        <v>-6.9028495271518464</v>
      </c>
      <c r="O20" s="141">
        <f t="shared" si="7"/>
        <v>-14.653929921574175</v>
      </c>
      <c r="Q20" s="151">
        <v>0.27948337008363372</v>
      </c>
      <c r="R20" s="141">
        <f t="shared" si="8"/>
        <v>0.59331000963319369</v>
      </c>
      <c r="T20" s="11"/>
    </row>
    <row r="21" spans="1:20" x14ac:dyDescent="0.2">
      <c r="A21" s="10" t="str">
        <f>name!$D17</f>
        <v>51 Skilled agricultural and related trades</v>
      </c>
      <c r="B21" s="151">
        <v>21.627910326937872</v>
      </c>
      <c r="C21" s="141">
        <f t="shared" si="0"/>
        <v>1.1449402740254429</v>
      </c>
      <c r="E21" s="151">
        <v>18.423275047504692</v>
      </c>
      <c r="F21" s="141">
        <f t="shared" si="1"/>
        <v>0.94306212648323817</v>
      </c>
      <c r="H21" s="151">
        <f t="shared" si="3"/>
        <v>-3.2046352794331803</v>
      </c>
      <c r="I21" s="141">
        <f t="shared" si="4"/>
        <v>-14.817128566700966</v>
      </c>
      <c r="K21" s="207">
        <f t="shared" si="2"/>
        <v>0.73917344091083781</v>
      </c>
      <c r="L21" s="141">
        <f t="shared" si="5"/>
        <v>3.4176831221192305</v>
      </c>
      <c r="N21" s="151">
        <f t="shared" si="6"/>
        <v>-1.8465216526082964</v>
      </c>
      <c r="O21" s="141">
        <f t="shared" si="7"/>
        <v>-8.5376794368729527</v>
      </c>
      <c r="Q21" s="151">
        <v>-2.0972870677357216</v>
      </c>
      <c r="R21" s="141">
        <f t="shared" si="8"/>
        <v>-9.6971322519472469</v>
      </c>
      <c r="T21" s="11"/>
    </row>
    <row r="22" spans="1:20" x14ac:dyDescent="0.2">
      <c r="A22" s="10" t="str">
        <f>name!$D18</f>
        <v>52 Skilled metal, electrical and electronic trades</v>
      </c>
      <c r="B22" s="151">
        <v>65.107117441471772</v>
      </c>
      <c r="C22" s="141">
        <f t="shared" si="0"/>
        <v>3.4466464747451839</v>
      </c>
      <c r="E22" s="151">
        <v>59.313858279466132</v>
      </c>
      <c r="F22" s="141">
        <f t="shared" si="1"/>
        <v>3.0361948771174099</v>
      </c>
      <c r="H22" s="151">
        <f t="shared" si="3"/>
        <v>-5.79325916200564</v>
      </c>
      <c r="I22" s="141">
        <f t="shared" si="4"/>
        <v>-8.8980427788306056</v>
      </c>
      <c r="K22" s="207">
        <f t="shared" si="2"/>
        <v>2.2251549640955264</v>
      </c>
      <c r="L22" s="141">
        <f t="shared" si="5"/>
        <v>3.4176831221192305</v>
      </c>
      <c r="N22" s="151">
        <f t="shared" si="6"/>
        <v>-9.9546905346301919</v>
      </c>
      <c r="O22" s="141">
        <f t="shared" si="7"/>
        <v>-15.289711671813745</v>
      </c>
      <c r="Q22" s="151">
        <v>1.9362764085290258</v>
      </c>
      <c r="R22" s="141">
        <f t="shared" si="8"/>
        <v>2.9739857708639108</v>
      </c>
      <c r="T22" s="11"/>
    </row>
    <row r="23" spans="1:20" x14ac:dyDescent="0.2">
      <c r="A23" s="10" t="str">
        <f>name!$D19</f>
        <v>53 Skilled construction and building trades</v>
      </c>
      <c r="B23" s="151">
        <v>66.039361014646175</v>
      </c>
      <c r="C23" s="141">
        <f t="shared" si="0"/>
        <v>3.4959976693818353</v>
      </c>
      <c r="E23" s="151">
        <v>59.33245648123463</v>
      </c>
      <c r="F23" s="141">
        <f t="shared" si="1"/>
        <v>3.0371468935023</v>
      </c>
      <c r="H23" s="151">
        <f t="shared" si="3"/>
        <v>-6.7069045334115458</v>
      </c>
      <c r="I23" s="141">
        <f t="shared" si="4"/>
        <v>-10.155919788388157</v>
      </c>
      <c r="K23" s="207">
        <f t="shared" si="2"/>
        <v>2.2570160953529492</v>
      </c>
      <c r="L23" s="141">
        <f t="shared" si="5"/>
        <v>3.4176831221192305</v>
      </c>
      <c r="N23" s="151">
        <f t="shared" si="6"/>
        <v>-17.388280136726333</v>
      </c>
      <c r="O23" s="141">
        <f t="shared" si="7"/>
        <v>-26.330176230611873</v>
      </c>
      <c r="Q23" s="151">
        <v>8.4243595079618387</v>
      </c>
      <c r="R23" s="141">
        <f t="shared" si="8"/>
        <v>12.756573320104488</v>
      </c>
      <c r="T23" s="11"/>
    </row>
    <row r="24" spans="1:20" x14ac:dyDescent="0.2">
      <c r="A24" s="10" t="str">
        <f>name!$D20</f>
        <v>54 Textiles, printing and other skilled trades</v>
      </c>
      <c r="B24" s="151">
        <v>43.755103719755901</v>
      </c>
      <c r="C24" s="141">
        <f t="shared" si="0"/>
        <v>2.3163116401732298</v>
      </c>
      <c r="E24" s="151">
        <v>36.972227993428334</v>
      </c>
      <c r="F24" s="141">
        <f t="shared" si="1"/>
        <v>1.8925575318394949</v>
      </c>
      <c r="H24" s="151">
        <f t="shared" si="3"/>
        <v>-6.7828757263275676</v>
      </c>
      <c r="I24" s="141">
        <f t="shared" si="4"/>
        <v>-15.501907548364525</v>
      </c>
      <c r="K24" s="207">
        <f t="shared" si="2"/>
        <v>1.495410794895861</v>
      </c>
      <c r="L24" s="141">
        <f t="shared" si="5"/>
        <v>3.4176831221192305</v>
      </c>
      <c r="N24" s="151">
        <f t="shared" si="6"/>
        <v>-8.6274956317919713</v>
      </c>
      <c r="O24" s="141">
        <f t="shared" si="7"/>
        <v>-19.717689819797098</v>
      </c>
      <c r="Q24" s="151">
        <v>0.3492091105685422</v>
      </c>
      <c r="R24" s="141">
        <f t="shared" si="8"/>
        <v>0.7980991493133418</v>
      </c>
      <c r="T24" s="11"/>
    </row>
    <row r="25" spans="1:20" x14ac:dyDescent="0.2">
      <c r="A25" s="10" t="str">
        <f>name!$D21</f>
        <v>61 Caring personal service occupations</v>
      </c>
      <c r="B25" s="151">
        <v>138.92894500308412</v>
      </c>
      <c r="C25" s="141">
        <f t="shared" si="0"/>
        <v>7.3546330624359317</v>
      </c>
      <c r="E25" s="151">
        <v>138.66449033557456</v>
      </c>
      <c r="F25" s="141">
        <f t="shared" si="1"/>
        <v>7.098044662872967</v>
      </c>
      <c r="H25" s="151">
        <f t="shared" si="3"/>
        <v>-0.26445466750956825</v>
      </c>
      <c r="I25" s="141">
        <f t="shared" si="4"/>
        <v>-0.19035246219115676</v>
      </c>
      <c r="K25" s="207">
        <f t="shared" si="2"/>
        <v>4.7481511051087146</v>
      </c>
      <c r="L25" s="141">
        <f t="shared" si="5"/>
        <v>3.4176831221192305</v>
      </c>
      <c r="N25" s="151">
        <f t="shared" si="6"/>
        <v>-4.5576061181944443</v>
      </c>
      <c r="O25" s="141">
        <f t="shared" si="7"/>
        <v>-3.2805302869702699</v>
      </c>
      <c r="Q25" s="151">
        <v>-0.45499965442383816</v>
      </c>
      <c r="R25" s="141">
        <f t="shared" si="8"/>
        <v>-0.32750529734011691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47.833992930442548</v>
      </c>
      <c r="C26" s="141">
        <f t="shared" si="0"/>
        <v>2.5322402463125999</v>
      </c>
      <c r="E26" s="151">
        <v>48.079312225325836</v>
      </c>
      <c r="F26" s="141">
        <f t="shared" si="1"/>
        <v>2.4611139067376935</v>
      </c>
      <c r="H26" s="151">
        <f t="shared" si="3"/>
        <v>0.24531929488328785</v>
      </c>
      <c r="I26" s="141">
        <f t="shared" si="4"/>
        <v>0.51285556537170596</v>
      </c>
      <c r="K26" s="207">
        <f t="shared" si="2"/>
        <v>1.6348143030194409</v>
      </c>
      <c r="L26" s="141">
        <f t="shared" si="5"/>
        <v>3.4176831221192305</v>
      </c>
      <c r="N26" s="151">
        <f t="shared" si="6"/>
        <v>-0.86495330029676043</v>
      </c>
      <c r="O26" s="141">
        <f t="shared" si="7"/>
        <v>-1.8082398045978012</v>
      </c>
      <c r="Q26" s="151">
        <v>-0.52454170783939258</v>
      </c>
      <c r="R26" s="141">
        <f t="shared" si="8"/>
        <v>-1.0965877521497132</v>
      </c>
      <c r="T26" s="11"/>
    </row>
    <row r="27" spans="1:20" x14ac:dyDescent="0.2">
      <c r="A27" s="10" t="str">
        <f>name!$D23</f>
        <v>63 Community and civil enforcement occupations</v>
      </c>
      <c r="B27" s="151">
        <v>2.1998499632052932</v>
      </c>
      <c r="C27" s="141">
        <f t="shared" si="0"/>
        <v>0.11645585641947367</v>
      </c>
      <c r="E27" s="151">
        <v>2.2513796469913352</v>
      </c>
      <c r="F27" s="141">
        <f t="shared" si="1"/>
        <v>0.11524502955842818</v>
      </c>
      <c r="H27" s="151">
        <f t="shared" si="3"/>
        <v>5.1529683786041947E-2</v>
      </c>
      <c r="I27" s="141">
        <f t="shared" si="4"/>
        <v>2.3424181034128688</v>
      </c>
      <c r="K27" s="207">
        <f t="shared" si="2"/>
        <v>7.5183900904413417E-2</v>
      </c>
      <c r="L27" s="141">
        <f t="shared" si="5"/>
        <v>3.4176831221192305</v>
      </c>
      <c r="N27" s="151">
        <f t="shared" si="6"/>
        <v>2.7330965279214747E-2</v>
      </c>
      <c r="O27" s="141">
        <f t="shared" si="7"/>
        <v>1.2424013335615007</v>
      </c>
      <c r="Q27" s="151">
        <v>-5.0985182397586218E-2</v>
      </c>
      <c r="R27" s="141">
        <f t="shared" si="8"/>
        <v>-2.3176663522678709</v>
      </c>
      <c r="T27" s="172"/>
    </row>
    <row r="28" spans="1:20" x14ac:dyDescent="0.2">
      <c r="A28" s="10" t="str">
        <f>name!$D24</f>
        <v>71 Sales occupations</v>
      </c>
      <c r="B28" s="151">
        <v>124.45083461496998</v>
      </c>
      <c r="C28" s="141">
        <f t="shared" si="0"/>
        <v>6.5881895445667249</v>
      </c>
      <c r="E28" s="151">
        <v>116.88537099540051</v>
      </c>
      <c r="F28" s="141">
        <f t="shared" si="1"/>
        <v>5.9832014797300959</v>
      </c>
      <c r="H28" s="151">
        <f t="shared" si="3"/>
        <v>-7.5654636195694707</v>
      </c>
      <c r="I28" s="141">
        <f t="shared" si="4"/>
        <v>-6.0790782504398173</v>
      </c>
      <c r="K28" s="207">
        <f t="shared" si="2"/>
        <v>4.2533351699723463</v>
      </c>
      <c r="L28" s="141">
        <f t="shared" si="5"/>
        <v>3.4176831221192305</v>
      </c>
      <c r="N28" s="151">
        <f>H28-(K28+Q28)</f>
        <v>-9.2150222003464144</v>
      </c>
      <c r="O28" s="141">
        <f t="shared" si="7"/>
        <v>-7.4045483333688749</v>
      </c>
      <c r="Q28" s="151">
        <v>-2.6037765891954021</v>
      </c>
      <c r="R28" s="141">
        <f t="shared" si="8"/>
        <v>-2.0922130391901756</v>
      </c>
      <c r="T28" s="11"/>
    </row>
    <row r="29" spans="1:20" x14ac:dyDescent="0.2">
      <c r="A29" s="10" t="str">
        <f>name!$D25</f>
        <v>72 Customer service occupations</v>
      </c>
      <c r="B29" s="151">
        <v>27.622766338791287</v>
      </c>
      <c r="C29" s="141">
        <f t="shared" si="0"/>
        <v>1.4622965040633313</v>
      </c>
      <c r="E29" s="151">
        <v>30.195440648065798</v>
      </c>
      <c r="F29" s="141">
        <f t="shared" si="1"/>
        <v>1.5456631024742935</v>
      </c>
      <c r="H29" s="151">
        <f t="shared" si="3"/>
        <v>2.572674309274511</v>
      </c>
      <c r="I29" s="141">
        <f t="shared" si="4"/>
        <v>9.3136012437018181</v>
      </c>
      <c r="K29" s="207">
        <f t="shared" si="2"/>
        <v>0.9440586230233019</v>
      </c>
      <c r="L29" s="141">
        <f t="shared" si="5"/>
        <v>3.4176831221192305</v>
      </c>
      <c r="N29" s="151">
        <f t="shared" si="6"/>
        <v>2.0310011578736975</v>
      </c>
      <c r="O29" s="141">
        <f t="shared" si="7"/>
        <v>7.352634898922183</v>
      </c>
      <c r="Q29" s="151">
        <v>-0.40238547162248833</v>
      </c>
      <c r="R29" s="141">
        <f t="shared" si="8"/>
        <v>-1.4567167773396001</v>
      </c>
      <c r="T29" s="11"/>
    </row>
    <row r="30" spans="1:20" x14ac:dyDescent="0.2">
      <c r="A30" s="10" t="str">
        <f>name!$D26</f>
        <v>81 Process, plant and machine operatives</v>
      </c>
      <c r="B30" s="151">
        <v>31.989800823579124</v>
      </c>
      <c r="C30" s="141">
        <f t="shared" si="0"/>
        <v>1.6934789707977147</v>
      </c>
      <c r="E30" s="151">
        <v>28.412129261988664</v>
      </c>
      <c r="F30" s="141">
        <f t="shared" si="1"/>
        <v>1.4543778438218988</v>
      </c>
      <c r="H30" s="151">
        <f t="shared" si="3"/>
        <v>-3.57767156159046</v>
      </c>
      <c r="I30" s="141">
        <f t="shared" si="4"/>
        <v>-11.183788174615394</v>
      </c>
      <c r="K30" s="207">
        <f t="shared" si="2"/>
        <v>1.0933100235470223</v>
      </c>
      <c r="L30" s="141">
        <f t="shared" si="5"/>
        <v>3.4176831221192305</v>
      </c>
      <c r="N30" s="151">
        <f t="shared" si="6"/>
        <v>-5.7235047466199571</v>
      </c>
      <c r="O30" s="141">
        <f t="shared" si="7"/>
        <v>-17.891654837692087</v>
      </c>
      <c r="Q30" s="151">
        <v>1.052523161482475</v>
      </c>
      <c r="R30" s="141">
        <f t="shared" si="8"/>
        <v>3.2901835409574622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66.217533371869635</v>
      </c>
      <c r="C31" s="141">
        <f t="shared" si="0"/>
        <v>3.5054297737515818</v>
      </c>
      <c r="E31" s="151">
        <v>61.493967383714804</v>
      </c>
      <c r="F31" s="141">
        <f t="shared" si="1"/>
        <v>3.1477916655557769</v>
      </c>
      <c r="H31" s="151">
        <f t="shared" si="3"/>
        <v>-4.7235659881548315</v>
      </c>
      <c r="I31" s="141">
        <f t="shared" si="4"/>
        <v>-7.1334067393115657</v>
      </c>
      <c r="K31" s="207">
        <f t="shared" si="2"/>
        <v>2.2631054619340576</v>
      </c>
      <c r="L31" s="141">
        <f t="shared" si="5"/>
        <v>3.4176831221192305</v>
      </c>
      <c r="N31" s="151">
        <f t="shared" si="6"/>
        <v>-8.2229386051112812</v>
      </c>
      <c r="O31" s="141">
        <f t="shared" si="7"/>
        <v>-12.418068427484689</v>
      </c>
      <c r="Q31" s="151">
        <v>1.236267155022392</v>
      </c>
      <c r="R31" s="141">
        <f t="shared" si="8"/>
        <v>1.8669785660538964</v>
      </c>
      <c r="T31" s="11"/>
    </row>
    <row r="32" spans="1:20" x14ac:dyDescent="0.2">
      <c r="A32" s="10" t="str">
        <f>name!$D28</f>
        <v>91 Elementary trades and related occupations</v>
      </c>
      <c r="B32" s="151">
        <v>28.852951998385951</v>
      </c>
      <c r="C32" s="141">
        <f t="shared" si="0"/>
        <v>1.5274201838320696</v>
      </c>
      <c r="E32" s="151">
        <v>22.914244932899049</v>
      </c>
      <c r="F32" s="141">
        <f t="shared" si="1"/>
        <v>1.1729487019792615</v>
      </c>
      <c r="H32" s="151">
        <f t="shared" si="3"/>
        <v>-5.9387070654869021</v>
      </c>
      <c r="I32" s="141">
        <f t="shared" si="4"/>
        <v>-20.582667124733433</v>
      </c>
      <c r="K32" s="207">
        <f t="shared" si="2"/>
        <v>0.98610247068199985</v>
      </c>
      <c r="L32" s="141">
        <f t="shared" si="5"/>
        <v>3.4176831221192305</v>
      </c>
      <c r="N32" s="151">
        <f>H32-(K32+Q32)</f>
        <v>-7.233061638626654</v>
      </c>
      <c r="O32" s="141">
        <f t="shared" si="7"/>
        <v>-25.068705756801851</v>
      </c>
      <c r="Q32" s="151">
        <v>0.30825210245775214</v>
      </c>
      <c r="R32" s="141">
        <f t="shared" si="8"/>
        <v>1.068355509949193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194.09800545813565</v>
      </c>
      <c r="C33" s="141">
        <f t="shared" si="0"/>
        <v>10.275177777126174</v>
      </c>
      <c r="E33" s="151">
        <v>179.21461700527135</v>
      </c>
      <c r="F33" s="141">
        <f t="shared" si="1"/>
        <v>9.1737499100498763</v>
      </c>
      <c r="H33" s="151">
        <f t="shared" ref="H33" si="9">E33-B33</f>
        <v>-14.883388452864295</v>
      </c>
      <c r="I33" s="141">
        <f>IF(B33&lt;&gt;0,((E33/B33)-1)*100,0)</f>
        <v>-7.6679759885912135</v>
      </c>
      <c r="K33" s="207">
        <f t="shared" si="2"/>
        <v>6.6336547729127648</v>
      </c>
      <c r="L33" s="141">
        <f t="shared" ref="L33" si="10">IF(B33&lt;&gt;0,K33/B33*100,0)</f>
        <v>3.4176831221192305</v>
      </c>
      <c r="N33" s="151">
        <f>H33-(K33+Q33)</f>
        <v>-20.094378779409979</v>
      </c>
      <c r="O33" s="141">
        <f t="shared" ref="O33" si="11">IF(B33&lt;&gt;0,N33/B33*100,0)</f>
        <v>-10.352697201591836</v>
      </c>
      <c r="Q33" s="151">
        <v>-1.422664446367079</v>
      </c>
      <c r="R33" s="141">
        <f t="shared" ref="R33" si="12">IF(B33&lt;&gt;0,Q33/B33*100,0)</f>
        <v>-0.73296190911860182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1888.9989999999998</v>
      </c>
      <c r="C35" s="147">
        <f>B35/B$35*100</f>
        <v>100</v>
      </c>
      <c r="D35" s="145"/>
      <c r="E35" s="152">
        <f>SUM(E8:E33)</f>
        <v>1953.5590000000009</v>
      </c>
      <c r="F35" s="147">
        <f t="shared" ref="F35" si="13">E35/E$35*100</f>
        <v>100</v>
      </c>
      <c r="G35" s="145"/>
      <c r="H35" s="152">
        <f>E35-B35</f>
        <v>64.560000000001082</v>
      </c>
      <c r="I35" s="147">
        <f>IF(B35&lt;&gt;0,((E35/B35)-1)*100,0)</f>
        <v>3.4176831221192305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South East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170.11400890035003</v>
      </c>
      <c r="C44" s="141">
        <f t="shared" ref="C44:C68" si="15">B44/B$71*100</f>
        <v>8.7079022901458281</v>
      </c>
      <c r="E44" s="151">
        <v>171.46376856955274</v>
      </c>
      <c r="F44" s="141">
        <f t="shared" ref="F44:F68" si="16">E44/E$71*100</f>
        <v>8.1454349830597454</v>
      </c>
      <c r="H44" s="151">
        <f>E44-B44</f>
        <v>1.3497596692027116</v>
      </c>
      <c r="I44" s="141">
        <f>IF(B44&gt;0,((E44/B44)-1)*100,0)</f>
        <v>0.7934441601416653</v>
      </c>
      <c r="K44" s="151">
        <f>(($E$71/$B$71)-1)*B44</f>
        <v>13.189859598883849</v>
      </c>
      <c r="L44" s="141">
        <f>IF(B44&gt;0,K44/B44*100,0)</f>
        <v>7.7535411011389721</v>
      </c>
      <c r="N44" s="151">
        <f>H44-(K44+Q44)</f>
        <v>-10.141441094810137</v>
      </c>
      <c r="O44" s="141">
        <f>IF(B44&gt;0,N44/B44*100,0)</f>
        <v>-5.9615555240667018</v>
      </c>
      <c r="Q44" s="151">
        <v>-1.6986588348710017</v>
      </c>
      <c r="R44" s="141">
        <f>IF(B44&gt;0,Q44/B44*100,0)</f>
        <v>-0.99854141693059972</v>
      </c>
      <c r="T44" s="151"/>
    </row>
    <row r="45" spans="1:20" x14ac:dyDescent="0.2">
      <c r="A45" s="135" t="str">
        <f t="shared" si="14"/>
        <v>12 Other managers and proprietors</v>
      </c>
      <c r="B45" s="151">
        <v>69.428147259846497</v>
      </c>
      <c r="C45" s="141">
        <f t="shared" si="15"/>
        <v>3.5539314277094505</v>
      </c>
      <c r="E45" s="151">
        <v>82.824070625638811</v>
      </c>
      <c r="F45" s="141">
        <f t="shared" si="16"/>
        <v>3.9345809784871748</v>
      </c>
      <c r="H45" s="151">
        <f t="shared" ref="H45:H71" si="17">E45-B45</f>
        <v>13.395923365792314</v>
      </c>
      <c r="I45" s="141">
        <f t="shared" ref="I45:I71" si="18">IF(B45&gt;0,((E45/B45)-1)*100,0)</f>
        <v>19.294657706557871</v>
      </c>
      <c r="K45" s="151">
        <f t="shared" ref="K45:K68" si="19">(($E$71/$B$71)-1)*B45</f>
        <v>5.3831399335514893</v>
      </c>
      <c r="L45" s="141">
        <f t="shared" ref="L45:L68" si="20">IF(B45&gt;0,K45/B45*100,0)</f>
        <v>7.7535411011389721</v>
      </c>
      <c r="N45" s="151">
        <f t="shared" ref="N45:N68" si="21">H45-(K45+Q45)</f>
        <v>7.6466996292947176</v>
      </c>
      <c r="O45" s="141">
        <f t="shared" ref="O45:O68" si="22">IF(B45&gt;0,N45/B45*100,0)</f>
        <v>11.013832186354708</v>
      </c>
      <c r="Q45" s="151">
        <v>0.36608380294610704</v>
      </c>
      <c r="R45" s="141">
        <f>IF(B45&gt;0,Q45/B45*100,0)</f>
        <v>0.52728441906418289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123.64888146177576</v>
      </c>
      <c r="C46" s="141">
        <f t="shared" si="15"/>
        <v>6.3294162839093007</v>
      </c>
      <c r="E46" s="151">
        <v>175.57418246560948</v>
      </c>
      <c r="F46" s="141">
        <f t="shared" si="16"/>
        <v>8.3407013616253955</v>
      </c>
      <c r="H46" s="151">
        <f t="shared" si="17"/>
        <v>51.925301003833724</v>
      </c>
      <c r="I46" s="141">
        <f t="shared" si="18"/>
        <v>41.994153436709958</v>
      </c>
      <c r="K46" s="151">
        <f t="shared" si="19"/>
        <v>9.587166845237391</v>
      </c>
      <c r="L46" s="141">
        <f t="shared" si="20"/>
        <v>7.7535411011389721</v>
      </c>
      <c r="N46" s="151">
        <f t="shared" si="21"/>
        <v>43.092230904489767</v>
      </c>
      <c r="O46" s="141">
        <f t="shared" si="22"/>
        <v>34.850481779579297</v>
      </c>
      <c r="Q46" s="151">
        <v>-0.75409674589343456</v>
      </c>
      <c r="R46" s="141">
        <f t="shared" ref="R46:R68" si="23">IF(B46&gt;0,Q46/B46*100,0)</f>
        <v>-0.60986944400831689</v>
      </c>
      <c r="T46" s="151"/>
    </row>
    <row r="47" spans="1:20" x14ac:dyDescent="0.2">
      <c r="A47" s="135" t="str">
        <f t="shared" si="14"/>
        <v>22 Health professionals</v>
      </c>
      <c r="B47" s="151">
        <v>81.851596869197067</v>
      </c>
      <c r="C47" s="141">
        <f t="shared" si="15"/>
        <v>4.1898707369061814</v>
      </c>
      <c r="E47" s="151">
        <v>85.354136143456884</v>
      </c>
      <c r="F47" s="141">
        <f t="shared" si="16"/>
        <v>4.0547724588809402</v>
      </c>
      <c r="H47" s="151">
        <f t="shared" si="17"/>
        <v>3.5025392742598171</v>
      </c>
      <c r="I47" s="141">
        <f t="shared" si="18"/>
        <v>4.2791337105579696</v>
      </c>
      <c r="K47" s="151">
        <f t="shared" si="19"/>
        <v>6.3463972051917743</v>
      </c>
      <c r="L47" s="141">
        <f t="shared" si="20"/>
        <v>7.7535411011389721</v>
      </c>
      <c r="N47" s="151">
        <f t="shared" si="21"/>
        <v>-4.2921839332142131</v>
      </c>
      <c r="O47" s="141">
        <f t="shared" si="22"/>
        <v>-5.243860959821391</v>
      </c>
      <c r="Q47" s="151">
        <v>1.4483260022822555</v>
      </c>
      <c r="R47" s="141">
        <f t="shared" si="23"/>
        <v>1.7694535692403812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92.034650342960504</v>
      </c>
      <c r="C48" s="141">
        <f t="shared" si="15"/>
        <v>4.7111272473961865</v>
      </c>
      <c r="E48" s="151">
        <v>94.236307690618332</v>
      </c>
      <c r="F48" s="141">
        <f t="shared" si="16"/>
        <v>4.4767225387687448</v>
      </c>
      <c r="H48" s="151">
        <f t="shared" si="17"/>
        <v>2.2016573476578287</v>
      </c>
      <c r="I48" s="141">
        <f t="shared" si="18"/>
        <v>2.3922048266098894</v>
      </c>
      <c r="K48" s="151">
        <f t="shared" si="19"/>
        <v>7.1359444416309827</v>
      </c>
      <c r="L48" s="141">
        <f t="shared" si="20"/>
        <v>7.7535411011389721</v>
      </c>
      <c r="N48" s="151">
        <f t="shared" si="21"/>
        <v>-0.32308211050295288</v>
      </c>
      <c r="O48" s="141">
        <f t="shared" si="22"/>
        <v>-0.35104399190849384</v>
      </c>
      <c r="Q48" s="151">
        <v>-4.6112049834702011</v>
      </c>
      <c r="R48" s="141">
        <f t="shared" si="23"/>
        <v>-5.0102922826205969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139.68340269756936</v>
      </c>
      <c r="C49" s="141">
        <f t="shared" si="15"/>
        <v>7.1502013861659313</v>
      </c>
      <c r="E49" s="151">
        <v>164.70658062427913</v>
      </c>
      <c r="F49" s="141">
        <f t="shared" si="16"/>
        <v>7.8244328521972424</v>
      </c>
      <c r="H49" s="151">
        <f t="shared" si="17"/>
        <v>25.023177926709764</v>
      </c>
      <c r="I49" s="141">
        <f t="shared" si="18"/>
        <v>17.9142098799582</v>
      </c>
      <c r="K49" s="151">
        <f t="shared" si="19"/>
        <v>10.830410039625503</v>
      </c>
      <c r="L49" s="141">
        <f t="shared" si="20"/>
        <v>7.7535411011389721</v>
      </c>
      <c r="N49" s="151">
        <f t="shared" si="21"/>
        <v>14.104647159952414</v>
      </c>
      <c r="O49" s="141">
        <f t="shared" si="22"/>
        <v>10.097582738938996</v>
      </c>
      <c r="Q49" s="151">
        <v>8.8120727131846932E-2</v>
      </c>
      <c r="R49" s="141">
        <f t="shared" si="23"/>
        <v>6.3086039880227165E-2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35.873891783055704</v>
      </c>
      <c r="C50" s="141">
        <f t="shared" si="15"/>
        <v>1.8363352109179036</v>
      </c>
      <c r="E50" s="151">
        <v>37.569055539691277</v>
      </c>
      <c r="F50" s="141">
        <f t="shared" si="16"/>
        <v>1.7847286445788284</v>
      </c>
      <c r="H50" s="151">
        <f t="shared" si="17"/>
        <v>1.6951637566355728</v>
      </c>
      <c r="I50" s="141">
        <f t="shared" si="18"/>
        <v>4.7253411112653465</v>
      </c>
      <c r="K50" s="151">
        <f t="shared" si="19"/>
        <v>2.7814969439773405</v>
      </c>
      <c r="L50" s="141">
        <f t="shared" si="20"/>
        <v>7.7535411011389721</v>
      </c>
      <c r="N50" s="151">
        <f t="shared" si="21"/>
        <v>-0.81606525558879772</v>
      </c>
      <c r="O50" s="141">
        <f t="shared" si="22"/>
        <v>-2.2748166285494831</v>
      </c>
      <c r="Q50" s="151">
        <v>-0.27026793175297009</v>
      </c>
      <c r="R50" s="141">
        <f t="shared" si="23"/>
        <v>-0.75338336132414163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35.986345096937058</v>
      </c>
      <c r="C51" s="141">
        <f t="shared" si="15"/>
        <v>1.842091541485926</v>
      </c>
      <c r="E51" s="151">
        <v>65.606385509770902</v>
      </c>
      <c r="F51" s="141">
        <f t="shared" si="16"/>
        <v>3.1166499611060412</v>
      </c>
      <c r="H51" s="151">
        <f t="shared" si="17"/>
        <v>29.620040412833845</v>
      </c>
      <c r="I51" s="141">
        <f t="shared" si="18"/>
        <v>82.309110116756273</v>
      </c>
      <c r="K51" s="151">
        <f t="shared" si="19"/>
        <v>2.7902160578887241</v>
      </c>
      <c r="L51" s="141">
        <f t="shared" si="20"/>
        <v>7.7535411011389721</v>
      </c>
      <c r="N51" s="151">
        <f t="shared" si="21"/>
        <v>26.214332289372155</v>
      </c>
      <c r="O51" s="141">
        <f t="shared" si="22"/>
        <v>72.845220093227425</v>
      </c>
      <c r="Q51" s="151">
        <v>0.61549206557296643</v>
      </c>
      <c r="R51" s="141">
        <f t="shared" si="23"/>
        <v>1.7103489223898802</v>
      </c>
      <c r="T51" s="151"/>
    </row>
    <row r="52" spans="1:20" x14ac:dyDescent="0.2">
      <c r="A52" s="135" t="str">
        <f t="shared" si="14"/>
        <v>33 Protective service occupations</v>
      </c>
      <c r="B52" s="151">
        <v>25.254512132335314</v>
      </c>
      <c r="C52" s="141">
        <f t="shared" si="15"/>
        <v>1.2927437631694412</v>
      </c>
      <c r="E52" s="151">
        <v>24.18272601970186</v>
      </c>
      <c r="F52" s="141">
        <f t="shared" si="16"/>
        <v>1.1488072620235565</v>
      </c>
      <c r="H52" s="151">
        <f t="shared" si="17"/>
        <v>-1.071786112633454</v>
      </c>
      <c r="I52" s="141">
        <f t="shared" si="18"/>
        <v>-4.2439390910314341</v>
      </c>
      <c r="K52" s="151">
        <f t="shared" si="19"/>
        <v>1.9581189780727468</v>
      </c>
      <c r="L52" s="141">
        <f t="shared" si="20"/>
        <v>7.7535411011389721</v>
      </c>
      <c r="N52" s="151">
        <f t="shared" si="21"/>
        <v>-2.5458190729208563</v>
      </c>
      <c r="O52" s="141">
        <f t="shared" si="22"/>
        <v>-10.080650378754481</v>
      </c>
      <c r="Q52" s="151">
        <v>-0.48408601778534466</v>
      </c>
      <c r="R52" s="141">
        <f t="shared" si="23"/>
        <v>-1.916829813415923</v>
      </c>
      <c r="T52" s="151"/>
    </row>
    <row r="53" spans="1:20" x14ac:dyDescent="0.2">
      <c r="A53" s="135" t="str">
        <f t="shared" si="14"/>
        <v>34 Culture, media and sports occupations</v>
      </c>
      <c r="B53" s="151">
        <v>43.667836288196057</v>
      </c>
      <c r="C53" s="141">
        <f t="shared" si="15"/>
        <v>2.2352965171871459</v>
      </c>
      <c r="E53" s="151">
        <v>42.094140984087467</v>
      </c>
      <c r="F53" s="141">
        <f t="shared" si="16"/>
        <v>1.9996941127218417</v>
      </c>
      <c r="H53" s="151">
        <f t="shared" si="17"/>
        <v>-1.5736953041085897</v>
      </c>
      <c r="I53" s="141">
        <f t="shared" si="18"/>
        <v>-3.6037858476033025</v>
      </c>
      <c r="K53" s="151">
        <f t="shared" si="19"/>
        <v>3.3858036345833602</v>
      </c>
      <c r="L53" s="141">
        <f t="shared" si="20"/>
        <v>7.7535411011389721</v>
      </c>
      <c r="N53" s="151">
        <f t="shared" si="21"/>
        <v>-4.2371038548670672</v>
      </c>
      <c r="O53" s="141">
        <f t="shared" si="22"/>
        <v>-9.7030313728010551</v>
      </c>
      <c r="Q53" s="151">
        <v>-0.72239508382488249</v>
      </c>
      <c r="R53" s="141">
        <f t="shared" si="23"/>
        <v>-1.6542955759412212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131.54335653415575</v>
      </c>
      <c r="C54" s="141">
        <f t="shared" si="15"/>
        <v>6.7335236117340544</v>
      </c>
      <c r="E54" s="151">
        <v>143.95131335234819</v>
      </c>
      <c r="F54" s="141">
        <f t="shared" si="16"/>
        <v>6.8384479906142932</v>
      </c>
      <c r="H54" s="151">
        <f t="shared" si="17"/>
        <v>12.407956818192446</v>
      </c>
      <c r="I54" s="141">
        <f t="shared" si="18"/>
        <v>9.4325986086349225</v>
      </c>
      <c r="K54" s="151">
        <f t="shared" si="19"/>
        <v>10.199268214693543</v>
      </c>
      <c r="L54" s="141">
        <f t="shared" si="20"/>
        <v>7.7535411011389721</v>
      </c>
      <c r="N54" s="151">
        <f t="shared" si="21"/>
        <v>4.1970110881250235</v>
      </c>
      <c r="O54" s="141">
        <f t="shared" si="22"/>
        <v>3.1905914511427671</v>
      </c>
      <c r="Q54" s="151">
        <v>-1.9883224846261207</v>
      </c>
      <c r="R54" s="141">
        <f t="shared" si="23"/>
        <v>-1.5115339436468196</v>
      </c>
      <c r="T54" s="151"/>
    </row>
    <row r="55" spans="1:20" x14ac:dyDescent="0.2">
      <c r="A55" s="135" t="str">
        <f t="shared" si="14"/>
        <v>41 Administrative occupations</v>
      </c>
      <c r="B55" s="151">
        <v>160.22724941451574</v>
      </c>
      <c r="C55" s="141">
        <f t="shared" si="15"/>
        <v>8.2018126616352856</v>
      </c>
      <c r="E55" s="151">
        <v>158.57009356589407</v>
      </c>
      <c r="F55" s="141">
        <f t="shared" si="16"/>
        <v>7.5329172931058928</v>
      </c>
      <c r="H55" s="151">
        <f t="shared" si="17"/>
        <v>-1.6571558486216702</v>
      </c>
      <c r="I55" s="141">
        <f t="shared" si="18"/>
        <v>-1.0342534460755393</v>
      </c>
      <c r="K55" s="151">
        <f t="shared" si="19"/>
        <v>12.42328563857893</v>
      </c>
      <c r="L55" s="141">
        <f t="shared" si="20"/>
        <v>7.7535411011389721</v>
      </c>
      <c r="N55" s="151">
        <f t="shared" si="21"/>
        <v>-12.6438861008809</v>
      </c>
      <c r="O55" s="141">
        <f t="shared" si="22"/>
        <v>-7.8912208423241097</v>
      </c>
      <c r="Q55" s="151">
        <v>-1.4365553863197003</v>
      </c>
      <c r="R55" s="141">
        <f t="shared" si="23"/>
        <v>-0.89657370489039678</v>
      </c>
      <c r="T55" s="151"/>
    </row>
    <row r="56" spans="1:20" x14ac:dyDescent="0.2">
      <c r="A56" s="135" t="str">
        <f t="shared" si="14"/>
        <v>42 Secretarial and related occupations</v>
      </c>
      <c r="B56" s="151">
        <v>42.092350982240532</v>
      </c>
      <c r="C56" s="141">
        <f t="shared" si="15"/>
        <v>2.1546495899146385</v>
      </c>
      <c r="E56" s="151">
        <v>29.74639670211457</v>
      </c>
      <c r="F56" s="141">
        <f t="shared" si="16"/>
        <v>1.4131110166232657</v>
      </c>
      <c r="H56" s="151">
        <f t="shared" si="17"/>
        <v>-12.345954280125962</v>
      </c>
      <c r="I56" s="141">
        <f t="shared" si="18"/>
        <v>-29.330636070517723</v>
      </c>
      <c r="K56" s="151">
        <f t="shared" si="19"/>
        <v>3.2636477338436936</v>
      </c>
      <c r="L56" s="141">
        <f t="shared" si="20"/>
        <v>7.7535411011389721</v>
      </c>
      <c r="N56" s="151">
        <f t="shared" si="21"/>
        <v>-16.214682288927605</v>
      </c>
      <c r="O56" s="141">
        <f t="shared" si="22"/>
        <v>-38.521683656417409</v>
      </c>
      <c r="Q56" s="151">
        <v>0.60508027495794836</v>
      </c>
      <c r="R56" s="141">
        <f t="shared" si="23"/>
        <v>1.4375064847607155</v>
      </c>
      <c r="T56" s="151"/>
    </row>
    <row r="57" spans="1:20" x14ac:dyDescent="0.2">
      <c r="A57" s="135" t="str">
        <f t="shared" si="14"/>
        <v>51 Skilled agricultural and related trades</v>
      </c>
      <c r="B57" s="151">
        <v>18.423275047504692</v>
      </c>
      <c r="C57" s="141">
        <f t="shared" si="15"/>
        <v>0.94306212648323817</v>
      </c>
      <c r="E57" s="151">
        <v>21.640890898208802</v>
      </c>
      <c r="F57" s="141">
        <f t="shared" si="16"/>
        <v>1.0280566632672898</v>
      </c>
      <c r="H57" s="151">
        <f t="shared" si="17"/>
        <v>3.2176158507041102</v>
      </c>
      <c r="I57" s="141">
        <f t="shared" si="18"/>
        <v>17.464950408694648</v>
      </c>
      <c r="K57" s="151">
        <f t="shared" si="19"/>
        <v>1.4284562029841568</v>
      </c>
      <c r="L57" s="141">
        <f t="shared" si="20"/>
        <v>7.7535411011389721</v>
      </c>
      <c r="N57" s="151">
        <f t="shared" si="21"/>
        <v>1.9741694750012493</v>
      </c>
      <c r="O57" s="141">
        <f t="shared" si="22"/>
        <v>10.715627215632528</v>
      </c>
      <c r="Q57" s="151">
        <v>-0.18500982728129586</v>
      </c>
      <c r="R57" s="141">
        <f t="shared" si="23"/>
        <v>-1.0042179080768499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59.313858279466132</v>
      </c>
      <c r="C58" s="141">
        <f t="shared" si="15"/>
        <v>3.0361948771174099</v>
      </c>
      <c r="E58" s="151">
        <v>61.41682244855987</v>
      </c>
      <c r="F58" s="141">
        <f t="shared" si="16"/>
        <v>2.9176235789891662</v>
      </c>
      <c r="H58" s="151">
        <f t="shared" si="17"/>
        <v>2.1029641690937382</v>
      </c>
      <c r="I58" s="141">
        <f t="shared" si="18"/>
        <v>3.5454853723817958</v>
      </c>
      <c r="K58" s="151">
        <f t="shared" si="19"/>
        <v>4.5989243803697279</v>
      </c>
      <c r="L58" s="141">
        <f t="shared" si="20"/>
        <v>7.7535411011389721</v>
      </c>
      <c r="N58" s="151">
        <f t="shared" si="21"/>
        <v>-1.9251804559856334</v>
      </c>
      <c r="O58" s="141">
        <f t="shared" si="22"/>
        <v>-3.245751518835374</v>
      </c>
      <c r="Q58" s="151">
        <v>-0.57077975529035618</v>
      </c>
      <c r="R58" s="141">
        <f t="shared" si="23"/>
        <v>-0.96230420992180588</v>
      </c>
      <c r="T58" s="151"/>
    </row>
    <row r="59" spans="1:20" x14ac:dyDescent="0.2">
      <c r="A59" s="135" t="str">
        <f t="shared" si="14"/>
        <v>53 Skilled construction and building trades</v>
      </c>
      <c r="B59" s="151">
        <v>59.33245648123463</v>
      </c>
      <c r="C59" s="141">
        <f t="shared" si="15"/>
        <v>3.0371468935023</v>
      </c>
      <c r="E59" s="151">
        <v>58.211100050560603</v>
      </c>
      <c r="F59" s="141">
        <f t="shared" si="16"/>
        <v>2.7653348267677353</v>
      </c>
      <c r="H59" s="151">
        <f t="shared" si="17"/>
        <v>-1.1213564306740267</v>
      </c>
      <c r="I59" s="141">
        <f t="shared" si="18"/>
        <v>-1.889954499066937</v>
      </c>
      <c r="K59" s="151">
        <f t="shared" si="19"/>
        <v>4.6003663995879212</v>
      </c>
      <c r="L59" s="141">
        <f t="shared" si="20"/>
        <v>7.7535411011389721</v>
      </c>
      <c r="N59" s="151">
        <f t="shared" si="21"/>
        <v>-10.983723132873145</v>
      </c>
      <c r="O59" s="141">
        <f t="shared" si="22"/>
        <v>-18.512166500888132</v>
      </c>
      <c r="Q59" s="151">
        <v>5.2620003026111979</v>
      </c>
      <c r="R59" s="141">
        <f t="shared" si="23"/>
        <v>8.868670900682222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36.972227993428334</v>
      </c>
      <c r="C60" s="141">
        <f t="shared" si="15"/>
        <v>1.8925575318394949</v>
      </c>
      <c r="E60" s="151">
        <v>42.704101516781968</v>
      </c>
      <c r="F60" s="141">
        <f t="shared" si="16"/>
        <v>2.0286704609191588</v>
      </c>
      <c r="H60" s="151">
        <f t="shared" si="17"/>
        <v>5.7318735233536344</v>
      </c>
      <c r="I60" s="141">
        <f t="shared" si="18"/>
        <v>15.50318667398798</v>
      </c>
      <c r="K60" s="151">
        <f t="shared" si="19"/>
        <v>2.8666568934772747</v>
      </c>
      <c r="L60" s="141">
        <f t="shared" si="20"/>
        <v>7.7535411011389721</v>
      </c>
      <c r="N60" s="151">
        <f t="shared" si="21"/>
        <v>1.7246251702005706</v>
      </c>
      <c r="O60" s="141">
        <f t="shared" si="22"/>
        <v>4.6646503708327121</v>
      </c>
      <c r="Q60" s="151">
        <v>1.1405914596757889</v>
      </c>
      <c r="R60" s="141">
        <f t="shared" si="23"/>
        <v>3.0849952020162932</v>
      </c>
      <c r="T60" s="151"/>
    </row>
    <row r="61" spans="1:20" x14ac:dyDescent="0.2">
      <c r="A61" s="135" t="str">
        <f t="shared" si="14"/>
        <v>61 Caring personal service occupations</v>
      </c>
      <c r="B61" s="151">
        <v>138.66449033557456</v>
      </c>
      <c r="C61" s="141">
        <f t="shared" si="15"/>
        <v>7.098044662872967</v>
      </c>
      <c r="E61" s="151">
        <v>158.0465478757414</v>
      </c>
      <c r="F61" s="141">
        <f t="shared" si="16"/>
        <v>7.5080461065259136</v>
      </c>
      <c r="H61" s="151">
        <f t="shared" si="17"/>
        <v>19.382057540166841</v>
      </c>
      <c r="I61" s="141">
        <f t="shared" si="18"/>
        <v>13.977664716656268</v>
      </c>
      <c r="K61" s="151">
        <f t="shared" si="19"/>
        <v>10.75140825085365</v>
      </c>
      <c r="L61" s="141">
        <f t="shared" si="20"/>
        <v>7.7535411011389721</v>
      </c>
      <c r="N61" s="151">
        <f t="shared" si="21"/>
        <v>7.2978828412766727</v>
      </c>
      <c r="O61" s="141">
        <f t="shared" si="22"/>
        <v>5.2629788806171325</v>
      </c>
      <c r="Q61" s="151">
        <v>1.332766448036518</v>
      </c>
      <c r="R61" s="141">
        <f t="shared" si="23"/>
        <v>0.96114473490016139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48.079312225325836</v>
      </c>
      <c r="C62" s="141">
        <f t="shared" si="15"/>
        <v>2.4611139067376935</v>
      </c>
      <c r="E62" s="151">
        <v>46.056125994401043</v>
      </c>
      <c r="F62" s="141">
        <f t="shared" si="16"/>
        <v>2.1879093349498291</v>
      </c>
      <c r="H62" s="151">
        <f t="shared" si="17"/>
        <v>-2.023186230924793</v>
      </c>
      <c r="I62" s="141">
        <f t="shared" si="18"/>
        <v>-4.2080182458580921</v>
      </c>
      <c r="K62" s="151">
        <f t="shared" si="19"/>
        <v>3.7278492345355732</v>
      </c>
      <c r="L62" s="141">
        <f t="shared" si="20"/>
        <v>7.7535411011389721</v>
      </c>
      <c r="N62" s="151">
        <f t="shared" si="21"/>
        <v>-4.4190361653908763</v>
      </c>
      <c r="O62" s="141">
        <f t="shared" si="22"/>
        <v>-9.1911384769417381</v>
      </c>
      <c r="Q62" s="151">
        <v>-1.3319993000694901</v>
      </c>
      <c r="R62" s="141">
        <f t="shared" si="23"/>
        <v>-2.7704208700553288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2.2513796469913352</v>
      </c>
      <c r="C63" s="141">
        <f t="shared" si="15"/>
        <v>0.11524502955842818</v>
      </c>
      <c r="E63" s="151">
        <v>1.8852288017415892</v>
      </c>
      <c r="F63" s="141">
        <f t="shared" si="16"/>
        <v>8.9558329207891627E-2</v>
      </c>
      <c r="H63" s="151">
        <f t="shared" si="17"/>
        <v>-0.36615084524974595</v>
      </c>
      <c r="I63" s="141">
        <f t="shared" si="18"/>
        <v>-16.263398567143362</v>
      </c>
      <c r="K63" s="151">
        <f t="shared" si="19"/>
        <v>0.17456164627215068</v>
      </c>
      <c r="L63" s="141">
        <f t="shared" si="20"/>
        <v>7.7535411011389721</v>
      </c>
      <c r="N63" s="151">
        <f t="shared" si="21"/>
        <v>-0.56422803460848348</v>
      </c>
      <c r="O63" s="141">
        <f t="shared" si="22"/>
        <v>-25.061434456978326</v>
      </c>
      <c r="Q63" s="151">
        <v>2.3515543086586856E-2</v>
      </c>
      <c r="R63" s="141">
        <f t="shared" si="23"/>
        <v>1.0444947886959981</v>
      </c>
      <c r="T63" s="151"/>
    </row>
    <row r="64" spans="1:20" x14ac:dyDescent="0.2">
      <c r="A64" s="135" t="str">
        <f t="shared" si="14"/>
        <v>71 Sales occupations</v>
      </c>
      <c r="B64" s="151">
        <v>116.88537099540051</v>
      </c>
      <c r="C64" s="141">
        <f t="shared" si="15"/>
        <v>5.9832014797300959</v>
      </c>
      <c r="E64" s="151">
        <v>113.07006864782468</v>
      </c>
      <c r="F64" s="141">
        <f t="shared" si="16"/>
        <v>5.3714256975948862</v>
      </c>
      <c r="H64" s="151">
        <f t="shared" si="17"/>
        <v>-3.8153023475758232</v>
      </c>
      <c r="I64" s="141">
        <f t="shared" si="18"/>
        <v>-3.2641401700525541</v>
      </c>
      <c r="K64" s="151">
        <f t="shared" si="19"/>
        <v>9.0627552813471492</v>
      </c>
      <c r="L64" s="141">
        <f t="shared" si="20"/>
        <v>7.7535411011389721</v>
      </c>
      <c r="N64" s="151">
        <f t="shared" si="21"/>
        <v>-9.4733095509903542</v>
      </c>
      <c r="O64" s="141">
        <f t="shared" si="22"/>
        <v>-8.1047863135611156</v>
      </c>
      <c r="Q64" s="151">
        <v>-3.4047480779326191</v>
      </c>
      <c r="R64" s="141">
        <f t="shared" si="23"/>
        <v>-2.9128949576304097</v>
      </c>
      <c r="T64" s="151"/>
    </row>
    <row r="65" spans="1:20" x14ac:dyDescent="0.2">
      <c r="A65" s="135" t="str">
        <f t="shared" si="14"/>
        <v>72 Customer service occupations</v>
      </c>
      <c r="B65" s="151">
        <v>30.195440648065798</v>
      </c>
      <c r="C65" s="141">
        <f t="shared" si="15"/>
        <v>1.5456631024742935</v>
      </c>
      <c r="E65" s="151">
        <v>37.779933076243466</v>
      </c>
      <c r="F65" s="141">
        <f t="shared" si="16"/>
        <v>1.7947464417945529</v>
      </c>
      <c r="H65" s="151">
        <f t="shared" si="17"/>
        <v>7.5844924281776684</v>
      </c>
      <c r="I65" s="141">
        <f t="shared" si="18"/>
        <v>25.118005451804869</v>
      </c>
      <c r="K65" s="151">
        <f t="shared" si="19"/>
        <v>2.3412159013178058</v>
      </c>
      <c r="L65" s="141">
        <f t="shared" si="20"/>
        <v>7.7535411011389721</v>
      </c>
      <c r="N65" s="151">
        <f t="shared" si="21"/>
        <v>5.5994740942488583</v>
      </c>
      <c r="O65" s="141">
        <f t="shared" si="22"/>
        <v>18.544104586887485</v>
      </c>
      <c r="Q65" s="151">
        <v>-0.35619756738899605</v>
      </c>
      <c r="R65" s="141">
        <f t="shared" si="23"/>
        <v>-1.179640236221599</v>
      </c>
      <c r="T65" s="151"/>
    </row>
    <row r="66" spans="1:20" x14ac:dyDescent="0.2">
      <c r="A66" s="135" t="str">
        <f t="shared" si="14"/>
        <v>81 Process, plant and machine operatives</v>
      </c>
      <c r="B66" s="151">
        <v>28.412129261988664</v>
      </c>
      <c r="C66" s="141">
        <f t="shared" si="15"/>
        <v>1.4543778438218988</v>
      </c>
      <c r="E66" s="151">
        <v>29.966938492040839</v>
      </c>
      <c r="F66" s="141">
        <f t="shared" si="16"/>
        <v>1.423587916938001</v>
      </c>
      <c r="H66" s="151">
        <f t="shared" si="17"/>
        <v>1.5548092300521752</v>
      </c>
      <c r="I66" s="141">
        <f t="shared" si="18"/>
        <v>5.472343222555609</v>
      </c>
      <c r="K66" s="151">
        <f t="shared" si="19"/>
        <v>2.2029461200370242</v>
      </c>
      <c r="L66" s="141">
        <f t="shared" si="20"/>
        <v>7.7535411011389739</v>
      </c>
      <c r="N66" s="151">
        <f t="shared" si="21"/>
        <v>-0.21891571122238651</v>
      </c>
      <c r="O66" s="141">
        <f t="shared" si="22"/>
        <v>-0.77050089841476332</v>
      </c>
      <c r="Q66" s="151">
        <v>-0.42922117876246241</v>
      </c>
      <c r="R66" s="141">
        <f t="shared" si="23"/>
        <v>-1.5106969801686019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61.493967383714804</v>
      </c>
      <c r="C67" s="141">
        <f t="shared" si="15"/>
        <v>3.1477916655557769</v>
      </c>
      <c r="E67" s="151">
        <v>61.548373290700511</v>
      </c>
      <c r="F67" s="141">
        <f t="shared" si="16"/>
        <v>2.9238729390759226</v>
      </c>
      <c r="H67" s="151">
        <f t="shared" si="17"/>
        <v>5.440590698570702E-2</v>
      </c>
      <c r="I67" s="141">
        <f t="shared" si="18"/>
        <v>8.8473567896873995E-2</v>
      </c>
      <c r="K67" s="151">
        <f t="shared" si="19"/>
        <v>4.7679600358173211</v>
      </c>
      <c r="L67" s="141">
        <f t="shared" si="20"/>
        <v>7.7535411011389721</v>
      </c>
      <c r="N67" s="151">
        <f t="shared" si="21"/>
        <v>-4.85407291530767</v>
      </c>
      <c r="O67" s="141">
        <f t="shared" si="22"/>
        <v>-7.8935757795863966</v>
      </c>
      <c r="Q67" s="151">
        <v>0.14051878647605615</v>
      </c>
      <c r="R67" s="141">
        <f t="shared" si="23"/>
        <v>0.22850824634428965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22.914244932899049</v>
      </c>
      <c r="C68" s="141">
        <f t="shared" si="15"/>
        <v>1.1729487019792615</v>
      </c>
      <c r="E68" s="151">
        <v>46.067724720186334</v>
      </c>
      <c r="F68" s="141">
        <f t="shared" si="16"/>
        <v>2.1884603357096895</v>
      </c>
      <c r="H68" s="151">
        <f t="shared" si="17"/>
        <v>23.153479787287285</v>
      </c>
      <c r="I68" s="141">
        <f t="shared" si="18"/>
        <v>101.04404424011699</v>
      </c>
      <c r="K68" s="151">
        <f t="shared" si="19"/>
        <v>1.7766653988879819</v>
      </c>
      <c r="L68" s="141">
        <f t="shared" si="20"/>
        <v>7.7535411011389721</v>
      </c>
      <c r="N68" s="151">
        <f t="shared" si="21"/>
        <v>21.057725649652376</v>
      </c>
      <c r="O68" s="141">
        <f t="shared" si="22"/>
        <v>91.89796875837186</v>
      </c>
      <c r="Q68" s="151">
        <v>0.319088738746927</v>
      </c>
      <c r="R68" s="141">
        <f t="shared" si="23"/>
        <v>1.3925343806061723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179.21461700527135</v>
      </c>
      <c r="C69" s="141">
        <f t="shared" ref="C69" si="25">B69/B$71*100</f>
        <v>9.1737499100498763</v>
      </c>
      <c r="E69" s="151">
        <v>150.75598639424518</v>
      </c>
      <c r="F69" s="141">
        <f t="shared" ref="F69" si="26">E69/E$71*100</f>
        <v>7.1617059144669817</v>
      </c>
      <c r="H69" s="151">
        <f t="shared" ref="H69" si="27">E69-B69</f>
        <v>-28.458630611026166</v>
      </c>
      <c r="I69" s="141">
        <f t="shared" ref="I69" si="28">IF(B69&gt;0,((E69/B69)-1)*100,0)</f>
        <v>-15.879636988644229</v>
      </c>
      <c r="K69" s="151">
        <f t="shared" ref="K69" si="29">(($E$71/$B$71)-1)*B69</f>
        <v>13.895478988752508</v>
      </c>
      <c r="L69" s="141">
        <f t="shared" ref="L69" si="30">IF(B69&gt;0,K69/B69*100,0)</f>
        <v>7.7535411011389721</v>
      </c>
      <c r="N69" s="151">
        <f t="shared" ref="N69" si="31">H69-(K69+Q69)</f>
        <v>-49.256068623541189</v>
      </c>
      <c r="O69" s="141">
        <f t="shared" ref="O69" si="32">IF(B69&gt;0,N69/B69*100,0)</f>
        <v>-27.484403586395185</v>
      </c>
      <c r="Q69" s="151">
        <v>6.9019590237625144</v>
      </c>
      <c r="R69" s="141">
        <f t="shared" ref="R69" si="33">IF(B69&gt;0,Q69/B69*100,0)</f>
        <v>3.8512254966119772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1953.5590000000009</v>
      </c>
      <c r="C71" s="147">
        <f>B71/B$71*100</f>
        <v>100</v>
      </c>
      <c r="D71" s="145"/>
      <c r="E71" s="152">
        <f>SUM(E44:E69)</f>
        <v>2105.0290000000005</v>
      </c>
      <c r="F71" s="147">
        <f>E71/E$71*100</f>
        <v>100</v>
      </c>
      <c r="G71" s="145"/>
      <c r="H71" s="152">
        <f t="shared" si="17"/>
        <v>151.46999999999957</v>
      </c>
      <c r="I71" s="147">
        <f t="shared" si="18"/>
        <v>7.7535411011389721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South East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South East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South East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South East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170.11400890035009</v>
      </c>
      <c r="C7" s="11">
        <f t="shared" si="2"/>
        <v>171.46376856955237</v>
      </c>
      <c r="D7" s="11">
        <f t="shared" si="2"/>
        <v>1.3497596692023111</v>
      </c>
      <c r="E7" s="11">
        <f t="shared" si="2"/>
        <v>82.813954592859218</v>
      </c>
      <c r="F7" s="11">
        <f t="shared" si="2"/>
        <v>84.163714262061532</v>
      </c>
      <c r="G7" s="200">
        <f>IF(B7&gt;0,(1+(E7/B7))^(1/($C$6-$B$6))-1,0)</f>
        <v>2.6795092990945735E-2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110.49445458149943</v>
      </c>
      <c r="R7" s="11">
        <v>101.6252810584452</v>
      </c>
      <c r="S7" s="345">
        <f>R7-Q7</f>
        <v>-8.8691735230542292</v>
      </c>
      <c r="T7" s="345">
        <v>45.91680870516489</v>
      </c>
      <c r="U7" s="345">
        <f>SUM(S7:T7)</f>
        <v>37.04763518211066</v>
      </c>
      <c r="V7" s="346">
        <f>IF(Q7&gt;0,(1+(T7/Q7))^(1/($C$6-$B$6))-1,0)</f>
        <v>2.343870201296161E-2</v>
      </c>
      <c r="X7" s="10" t="str">
        <f>name!B4</f>
        <v>Agriculture</v>
      </c>
      <c r="Y7" s="11">
        <v>20.182999999999982</v>
      </c>
      <c r="Z7" s="11">
        <v>21.275000000000013</v>
      </c>
      <c r="AA7" s="345">
        <f>Z7-Y7</f>
        <v>1.0920000000000307</v>
      </c>
      <c r="AB7" s="11">
        <v>10.67722343760745</v>
      </c>
      <c r="AC7" s="345">
        <f>SUM(AA7:AB7)</f>
        <v>11.769223437607481</v>
      </c>
      <c r="AD7" s="348">
        <f>IF(Y7&gt;0,(1+(AB7/Y7))^(1/($C$6-$B$6))-1,0)</f>
        <v>2.8712988038856135E-2</v>
      </c>
    </row>
    <row r="8" spans="1:30" x14ac:dyDescent="0.2">
      <c r="A8" s="10" t="str">
        <f>name!D5</f>
        <v>12 Other managers and proprietors</v>
      </c>
      <c r="B8" s="11">
        <f t="shared" si="2"/>
        <v>69.428147259846469</v>
      </c>
      <c r="C8" s="11">
        <f t="shared" si="2"/>
        <v>82.824070625638811</v>
      </c>
      <c r="D8" s="11">
        <f t="shared" si="2"/>
        <v>13.395923365792337</v>
      </c>
      <c r="E8" s="11">
        <f t="shared" si="2"/>
        <v>42.620835631764123</v>
      </c>
      <c r="F8" s="11">
        <f t="shared" si="2"/>
        <v>56.016758997556465</v>
      </c>
      <c r="G8" s="200">
        <f t="shared" ref="G8:G33" si="3">IF(B8&gt;0,(1+(E8/B8))^(1/($C$6-$B$6))-1,0)</f>
        <v>3.2424153252857524E-2</v>
      </c>
      <c r="H8" s="11"/>
      <c r="I8" s="10" t="str">
        <f>name!E4</f>
        <v>Managers, directors and senior officials</v>
      </c>
      <c r="J8" s="11">
        <f t="array" ref="J8:J16">MMULT(aggregation!$B$13:$AA$21,B7:B32)</f>
        <v>239.54215616019655</v>
      </c>
      <c r="K8" s="11">
        <f t="array" ref="K8:K16">MMULT(aggregation!$B$13:$AA$21,C7:C32)</f>
        <v>254.28783919519117</v>
      </c>
      <c r="L8" s="11">
        <f t="array" ref="L8:L16">MMULT(aggregation!$B$13:$AA$21,D7:D32)</f>
        <v>14.745683034994649</v>
      </c>
      <c r="M8" s="11">
        <f t="array" ref="M8:M16">MMULT(aggregation!$B$13:$AA$21,E7:E32)</f>
        <v>125.43479022462334</v>
      </c>
      <c r="N8" s="11">
        <f t="array" ref="N8:N16">MMULT(aggregation!$B$13:$AA$21,F7:F32)</f>
        <v>140.180473259618</v>
      </c>
      <c r="O8" s="11"/>
      <c r="P8" s="10" t="str">
        <f>name!D5</f>
        <v>12 Other managers and proprietors</v>
      </c>
      <c r="Q8" s="11">
        <v>38.059701847702563</v>
      </c>
      <c r="R8" s="11">
        <v>49.028730828399127</v>
      </c>
      <c r="S8" s="345">
        <f t="shared" ref="S8:S31" si="4">R8-Q8</f>
        <v>10.969028980696564</v>
      </c>
      <c r="T8" s="345">
        <v>22.551745047901147</v>
      </c>
      <c r="U8" s="345">
        <f t="shared" ref="U8:U31" si="5">SUM(S8:T8)</f>
        <v>33.520774028597714</v>
      </c>
      <c r="V8" s="346">
        <f t="shared" ref="V8:V33" si="6">IF(Q8&gt;0,(1+(T8/Q8))^(1/($C$6-$B$6))-1,0)</f>
        <v>3.1508041390323704E-2</v>
      </c>
      <c r="X8" s="10" t="str">
        <f>name!B5</f>
        <v>Mining and quarrying</v>
      </c>
      <c r="Y8" s="11">
        <v>1.017999999999998</v>
      </c>
      <c r="Z8" s="11">
        <v>0.68000000000000027</v>
      </c>
      <c r="AA8" s="345">
        <f t="shared" ref="AA8:AA29" si="7">Z8-Y8</f>
        <v>-0.33799999999999775</v>
      </c>
      <c r="AB8" s="11">
        <v>0.33615069538636455</v>
      </c>
      <c r="AC8" s="345">
        <f t="shared" ref="AC8:AC29" si="8">SUM(AA8:AB8)</f>
        <v>-1.8493046136331959E-3</v>
      </c>
      <c r="AD8" s="348">
        <f t="shared" ref="AD8:AD29" si="9">IF(Y8&gt;0,(1+(AB8/Y8))^(1/($C$6-$B$6))-1,0)</f>
        <v>1.9204379788843484E-2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123.64888146177566</v>
      </c>
      <c r="C9" s="11">
        <f t="shared" si="2"/>
        <v>175.57418246560948</v>
      </c>
      <c r="D9" s="11">
        <f t="shared" si="2"/>
        <v>51.92530100383383</v>
      </c>
      <c r="E9" s="11">
        <f t="shared" si="2"/>
        <v>59.113064465022283</v>
      </c>
      <c r="F9" s="11">
        <f t="shared" si="2"/>
        <v>111.03836546885613</v>
      </c>
      <c r="G9" s="200">
        <f t="shared" si="3"/>
        <v>2.6391481009014894E-2</v>
      </c>
      <c r="H9" s="11"/>
      <c r="I9" s="10" t="str">
        <f>name!E5</f>
        <v>Professional occupations</v>
      </c>
      <c r="J9" s="11">
        <v>437.21853137150237</v>
      </c>
      <c r="K9" s="11">
        <v>519.87120692396388</v>
      </c>
      <c r="L9" s="11">
        <v>82.652675552461517</v>
      </c>
      <c r="M9" s="11">
        <v>221.89014962029722</v>
      </c>
      <c r="N9" s="11">
        <v>304.54282517275874</v>
      </c>
      <c r="O9" s="11"/>
      <c r="P9" s="10" t="str">
        <f>name!D6</f>
        <v>21 Science, research, engineering and technology professionals</v>
      </c>
      <c r="Q9" s="11">
        <v>93.487321240116998</v>
      </c>
      <c r="R9" s="11">
        <v>125.65098413100752</v>
      </c>
      <c r="S9" s="345">
        <f t="shared" si="4"/>
        <v>32.163662890890521</v>
      </c>
      <c r="T9" s="345">
        <v>37.158438402150871</v>
      </c>
      <c r="U9" s="345">
        <f t="shared" si="5"/>
        <v>69.322101293041385</v>
      </c>
      <c r="V9" s="346">
        <f t="shared" si="6"/>
        <v>2.2561663801596632E-2</v>
      </c>
      <c r="X9" s="10" t="str">
        <f>name!B6</f>
        <v>Food drink and tobacco</v>
      </c>
      <c r="Y9" s="11">
        <v>12.156999999999995</v>
      </c>
      <c r="Z9" s="11">
        <v>14.894999999999971</v>
      </c>
      <c r="AA9" s="345">
        <f t="shared" si="7"/>
        <v>2.7379999999999765</v>
      </c>
      <c r="AB9" s="11">
        <v>6.1915744915461932</v>
      </c>
      <c r="AC9" s="345">
        <f t="shared" si="8"/>
        <v>8.9295744915461697</v>
      </c>
      <c r="AD9" s="348">
        <f t="shared" si="9"/>
        <v>2.782314754213755E-2</v>
      </c>
    </row>
    <row r="10" spans="1:30" x14ac:dyDescent="0.2">
      <c r="A10" s="10" t="str">
        <f>name!D7</f>
        <v>22 Health professionals</v>
      </c>
      <c r="B10" s="11">
        <f t="shared" si="2"/>
        <v>81.851596869197053</v>
      </c>
      <c r="C10" s="11">
        <f t="shared" si="2"/>
        <v>85.354136143456842</v>
      </c>
      <c r="D10" s="11">
        <f t="shared" si="2"/>
        <v>3.5025392742597865</v>
      </c>
      <c r="E10" s="11">
        <f t="shared" si="2"/>
        <v>43.881432105055985</v>
      </c>
      <c r="F10" s="11">
        <f t="shared" si="2"/>
        <v>47.383971379315781</v>
      </c>
      <c r="G10" s="200">
        <f t="shared" si="3"/>
        <v>2.9030265071220196E-2</v>
      </c>
      <c r="H10" s="11"/>
      <c r="I10" s="10" t="str">
        <f>name!E6</f>
        <v>Associate professional occupations</v>
      </c>
      <c r="J10" s="11">
        <v>272.32594183467984</v>
      </c>
      <c r="K10" s="11">
        <v>313.40362140559978</v>
      </c>
      <c r="L10" s="11">
        <v>41.077679570919919</v>
      </c>
      <c r="M10" s="11">
        <v>137.23162541604736</v>
      </c>
      <c r="N10" s="11">
        <v>178.30930498696728</v>
      </c>
      <c r="O10" s="11"/>
      <c r="P10" s="10" t="str">
        <f>name!D7</f>
        <v>22 Health professionals</v>
      </c>
      <c r="Q10" s="11">
        <v>18.588767950083852</v>
      </c>
      <c r="R10" s="11">
        <v>19.663378718482065</v>
      </c>
      <c r="S10" s="345">
        <f t="shared" si="4"/>
        <v>1.0746107683982125</v>
      </c>
      <c r="T10" s="345">
        <v>6.9996036628099843</v>
      </c>
      <c r="U10" s="345">
        <f t="shared" si="5"/>
        <v>8.0742144312081976</v>
      </c>
      <c r="V10" s="346">
        <f t="shared" si="6"/>
        <v>2.1533945732444382E-2</v>
      </c>
      <c r="X10" s="10" t="str">
        <f>name!B7</f>
        <v>Engineering</v>
      </c>
      <c r="Y10" s="11">
        <v>24.507000000000019</v>
      </c>
      <c r="Z10" s="11">
        <v>18.988999999999983</v>
      </c>
      <c r="AA10" s="345">
        <f t="shared" si="7"/>
        <v>-5.5180000000000362</v>
      </c>
      <c r="AB10" s="11">
        <v>9.2897045290674587</v>
      </c>
      <c r="AC10" s="345">
        <f t="shared" si="8"/>
        <v>3.7717045290674225</v>
      </c>
      <c r="AD10" s="348">
        <f t="shared" si="9"/>
        <v>2.1658173026199767E-2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92.034650342960347</v>
      </c>
      <c r="C11" s="11">
        <f t="shared" si="2"/>
        <v>94.236307690618489</v>
      </c>
      <c r="D11" s="11">
        <f t="shared" si="2"/>
        <v>2.2016573476581485</v>
      </c>
      <c r="E11" s="11">
        <f t="shared" si="2"/>
        <v>46.767991125348892</v>
      </c>
      <c r="F11" s="11">
        <f t="shared" si="2"/>
        <v>48.969648473007034</v>
      </c>
      <c r="G11" s="200">
        <f t="shared" si="3"/>
        <v>2.7771153806879445E-2</v>
      </c>
      <c r="H11" s="11"/>
      <c r="I11" s="10" t="str">
        <f>name!E7</f>
        <v>Administrative and secretarial occupations</v>
      </c>
      <c r="J11" s="11">
        <v>202.31960039675621</v>
      </c>
      <c r="K11" s="11">
        <v>188.31649026800875</v>
      </c>
      <c r="L11" s="11">
        <v>-14.003110128747458</v>
      </c>
      <c r="M11" s="11">
        <v>100.88540863753609</v>
      </c>
      <c r="N11" s="11">
        <v>86.882298508788637</v>
      </c>
      <c r="O11" s="11"/>
      <c r="P11" s="10" t="str">
        <f>name!D8</f>
        <v>23 Teaching and other educational professionals</v>
      </c>
      <c r="Q11" s="11">
        <v>28.52846464207585</v>
      </c>
      <c r="R11" s="11">
        <v>30.100030424911594</v>
      </c>
      <c r="S11" s="345">
        <f t="shared" si="4"/>
        <v>1.5715657828357443</v>
      </c>
      <c r="T11" s="345">
        <v>12.41360282157474</v>
      </c>
      <c r="U11" s="345">
        <f t="shared" si="5"/>
        <v>13.985168604410484</v>
      </c>
      <c r="V11" s="346">
        <f t="shared" si="6"/>
        <v>2.4376070325349719E-2</v>
      </c>
      <c r="X11" s="10" t="str">
        <f>name!B8</f>
        <v>Rest of manufacturing</v>
      </c>
      <c r="Y11" s="11">
        <v>81.048999999999893</v>
      </c>
      <c r="Z11" s="11">
        <v>67.602000000000189</v>
      </c>
      <c r="AA11" s="345">
        <f t="shared" si="7"/>
        <v>-13.446999999999704</v>
      </c>
      <c r="AB11" s="11">
        <v>31.1612735556138</v>
      </c>
      <c r="AC11" s="345">
        <f t="shared" si="8"/>
        <v>17.714273555614096</v>
      </c>
      <c r="AD11" s="348">
        <f t="shared" si="9"/>
        <v>2.1924938001165239E-2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139.68340269756931</v>
      </c>
      <c r="C12" s="11">
        <f t="shared" si="2"/>
        <v>164.70658062427904</v>
      </c>
      <c r="D12" s="11">
        <f t="shared" si="2"/>
        <v>25.023177926709756</v>
      </c>
      <c r="E12" s="11">
        <f t="shared" si="2"/>
        <v>72.127661924870068</v>
      </c>
      <c r="F12" s="11">
        <f t="shared" si="2"/>
        <v>97.150839851579818</v>
      </c>
      <c r="G12" s="200">
        <f t="shared" si="3"/>
        <v>2.8143156550980208E-2</v>
      </c>
      <c r="H12" s="11"/>
      <c r="I12" s="10" t="str">
        <f>name!E8</f>
        <v>Skilled trades occupations</v>
      </c>
      <c r="J12" s="11">
        <v>174.04181780163373</v>
      </c>
      <c r="K12" s="11">
        <v>183.97291491411113</v>
      </c>
      <c r="L12" s="11">
        <v>9.9310971124774063</v>
      </c>
      <c r="M12" s="11">
        <v>77.083872829421921</v>
      </c>
      <c r="N12" s="11">
        <v>87.014969941899338</v>
      </c>
      <c r="O12" s="11"/>
      <c r="P12" s="10" t="str">
        <f>name!D9</f>
        <v>24 Business, media and public service professionals</v>
      </c>
      <c r="Q12" s="11">
        <v>77.043548438604887</v>
      </c>
      <c r="R12" s="11">
        <v>90.614768557171388</v>
      </c>
      <c r="S12" s="345">
        <f t="shared" si="4"/>
        <v>13.571220118566501</v>
      </c>
      <c r="T12" s="345">
        <v>35.356017027433779</v>
      </c>
      <c r="U12" s="345">
        <f t="shared" si="5"/>
        <v>48.92723714600028</v>
      </c>
      <c r="V12" s="346">
        <f t="shared" si="6"/>
        <v>2.5498958599593724E-2</v>
      </c>
      <c r="X12" s="10" t="str">
        <f>name!B9</f>
        <v>Electricity and gas</v>
      </c>
      <c r="Y12" s="11">
        <v>5.1399999999999935</v>
      </c>
      <c r="Z12" s="11">
        <v>4.9780000000000069</v>
      </c>
      <c r="AA12" s="345">
        <f t="shared" si="7"/>
        <v>-0.1619999999999866</v>
      </c>
      <c r="AB12" s="11">
        <v>2.1735599525519134</v>
      </c>
      <c r="AC12" s="345">
        <f t="shared" si="8"/>
        <v>2.0115599525519268</v>
      </c>
      <c r="AD12" s="348">
        <f t="shared" si="9"/>
        <v>2.3790386409068054E-2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35.873891783055747</v>
      </c>
      <c r="C13" s="11">
        <f t="shared" si="2"/>
        <v>37.569055539691242</v>
      </c>
      <c r="D13" s="11">
        <f t="shared" si="2"/>
        <v>1.6951637566354945</v>
      </c>
      <c r="E13" s="11">
        <f t="shared" si="2"/>
        <v>14.507939828172294</v>
      </c>
      <c r="F13" s="11">
        <f t="shared" si="2"/>
        <v>16.203103584807788</v>
      </c>
      <c r="G13" s="200">
        <f t="shared" si="3"/>
        <v>2.2899651288867284E-2</v>
      </c>
      <c r="H13" s="11"/>
      <c r="I13" s="10" t="str">
        <f>name!E9</f>
        <v>Caring, leisure and other service occupations</v>
      </c>
      <c r="J13" s="11">
        <v>188.99518220789173</v>
      </c>
      <c r="K13" s="11">
        <v>205.98790267188409</v>
      </c>
      <c r="L13" s="11">
        <v>16.992720463992281</v>
      </c>
      <c r="M13" s="11">
        <v>105.88538278320402</v>
      </c>
      <c r="N13" s="11">
        <v>122.87810324719631</v>
      </c>
      <c r="O13" s="11"/>
      <c r="P13" s="10" t="str">
        <f>name!D10</f>
        <v>31 Science, engineering and technology associate professionals</v>
      </c>
      <c r="Q13" s="11">
        <v>24.81837008289985</v>
      </c>
      <c r="R13" s="11">
        <v>23.392716118224392</v>
      </c>
      <c r="S13" s="345">
        <f t="shared" si="4"/>
        <v>-1.4256539646754582</v>
      </c>
      <c r="T13" s="345">
        <v>8.2121975091443442</v>
      </c>
      <c r="U13" s="345">
        <f t="shared" si="5"/>
        <v>6.786543544468886</v>
      </c>
      <c r="V13" s="346">
        <f t="shared" si="6"/>
        <v>1.9239357354058573E-2</v>
      </c>
      <c r="X13" s="10" t="str">
        <f>name!B10</f>
        <v>Water and sewerage</v>
      </c>
      <c r="Y13" s="11">
        <v>14.456999999999944</v>
      </c>
      <c r="Z13" s="11">
        <v>16.982000000000014</v>
      </c>
      <c r="AA13" s="345">
        <f t="shared" si="7"/>
        <v>2.5250000000000696</v>
      </c>
      <c r="AB13" s="11">
        <v>6.7438654389535104</v>
      </c>
      <c r="AC13" s="345">
        <f t="shared" si="8"/>
        <v>9.2688654389535792</v>
      </c>
      <c r="AD13" s="348">
        <f t="shared" si="9"/>
        <v>2.5852750557805448E-2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35.986345096937036</v>
      </c>
      <c r="C14" s="11">
        <f t="shared" si="2"/>
        <v>65.606385509770888</v>
      </c>
      <c r="D14" s="11">
        <f t="shared" si="2"/>
        <v>29.620040412833852</v>
      </c>
      <c r="E14" s="11">
        <f t="shared" si="2"/>
        <v>33.074526646209911</v>
      </c>
      <c r="F14" s="11">
        <f t="shared" si="2"/>
        <v>62.694567059043763</v>
      </c>
      <c r="G14" s="200">
        <f t="shared" si="3"/>
        <v>4.4414648410265212E-2</v>
      </c>
      <c r="H14" s="11"/>
      <c r="I14" s="10" t="str">
        <f>name!E10</f>
        <v>Sales and customer service occupations</v>
      </c>
      <c r="J14" s="11">
        <v>147.08081164346618</v>
      </c>
      <c r="K14" s="11">
        <v>150.85000172406831</v>
      </c>
      <c r="L14" s="11">
        <v>3.769190080602117</v>
      </c>
      <c r="M14" s="11">
        <v>66.366788551866819</v>
      </c>
      <c r="N14" s="11">
        <v>70.135978632468948</v>
      </c>
      <c r="O14" s="11"/>
      <c r="P14" s="10" t="str">
        <f>name!D11</f>
        <v>32 Health and social care associate professionals</v>
      </c>
      <c r="Q14" s="11">
        <v>7.2873701581683346</v>
      </c>
      <c r="R14" s="11">
        <v>10.941162576514222</v>
      </c>
      <c r="S14" s="345">
        <f t="shared" si="4"/>
        <v>3.653792418345887</v>
      </c>
      <c r="T14" s="345">
        <v>4.5551268552687052</v>
      </c>
      <c r="U14" s="345">
        <f t="shared" si="5"/>
        <v>8.2089192736145922</v>
      </c>
      <c r="V14" s="346">
        <f t="shared" si="6"/>
        <v>3.2899729291529844E-2</v>
      </c>
      <c r="X14" s="10" t="str">
        <f>name!B11</f>
        <v>Construction</v>
      </c>
      <c r="Y14" s="11">
        <v>189.16200000000023</v>
      </c>
      <c r="Z14" s="11">
        <v>227.98799999999994</v>
      </c>
      <c r="AA14" s="345">
        <f t="shared" si="7"/>
        <v>38.825999999999709</v>
      </c>
      <c r="AB14" s="11">
        <v>87.20748507330778</v>
      </c>
      <c r="AC14" s="345">
        <f t="shared" si="8"/>
        <v>126.03348507330749</v>
      </c>
      <c r="AD14" s="348">
        <f t="shared" si="9"/>
        <v>2.5597797418917434E-2</v>
      </c>
    </row>
    <row r="15" spans="1:30" x14ac:dyDescent="0.2">
      <c r="A15" s="10" t="str">
        <f>name!D12</f>
        <v>33 Protective service occupations</v>
      </c>
      <c r="B15" s="11">
        <f t="shared" si="2"/>
        <v>25.254512132335272</v>
      </c>
      <c r="C15" s="11">
        <f t="shared" si="2"/>
        <v>24.182726019701846</v>
      </c>
      <c r="D15" s="11">
        <f t="shared" si="2"/>
        <v>-1.0717861126334294</v>
      </c>
      <c r="E15" s="11">
        <f t="shared" si="2"/>
        <v>7.9626772664622631</v>
      </c>
      <c r="F15" s="11">
        <f t="shared" si="2"/>
        <v>6.8908911538288349</v>
      </c>
      <c r="G15" s="200">
        <f t="shared" si="3"/>
        <v>1.8438776856445349E-2</v>
      </c>
      <c r="H15" s="11"/>
      <c r="I15" s="10" t="str">
        <f>name!E11</f>
        <v>Process, plant and machine operatives</v>
      </c>
      <c r="J15" s="11">
        <v>89.906096645703428</v>
      </c>
      <c r="K15" s="11">
        <v>91.515311782741421</v>
      </c>
      <c r="L15" s="11">
        <v>1.6092151370379901</v>
      </c>
      <c r="M15" s="11">
        <v>44.106325110414126</v>
      </c>
      <c r="N15" s="11">
        <v>45.715540247452104</v>
      </c>
      <c r="O15" s="11"/>
      <c r="P15" s="10" t="str">
        <f>name!D12</f>
        <v>33 Protective service occupations</v>
      </c>
      <c r="Q15" s="11">
        <v>18.393704462502196</v>
      </c>
      <c r="R15" s="11">
        <v>15.981921236330733</v>
      </c>
      <c r="S15" s="345">
        <f t="shared" si="4"/>
        <v>-2.4117832261714636</v>
      </c>
      <c r="T15" s="345">
        <v>4.5039967104153211</v>
      </c>
      <c r="U15" s="345">
        <f t="shared" si="5"/>
        <v>2.0922134842438576</v>
      </c>
      <c r="V15" s="346">
        <f t="shared" si="6"/>
        <v>1.4708998955828445E-2</v>
      </c>
      <c r="X15" s="10" t="str">
        <f>name!B12</f>
        <v>Wholesale and retail trade</v>
      </c>
      <c r="Y15" s="11">
        <v>306.52600000000018</v>
      </c>
      <c r="Z15" s="11">
        <v>314.80600000000027</v>
      </c>
      <c r="AA15" s="345">
        <f t="shared" si="7"/>
        <v>8.2800000000000864</v>
      </c>
      <c r="AB15" s="11">
        <v>142.33626694154725</v>
      </c>
      <c r="AC15" s="345">
        <f t="shared" si="8"/>
        <v>150.61626694154734</v>
      </c>
      <c r="AD15" s="348">
        <f t="shared" si="9"/>
        <v>2.5753605172236238E-2</v>
      </c>
    </row>
    <row r="16" spans="1:30" x14ac:dyDescent="0.2">
      <c r="A16" s="10" t="str">
        <f>name!D13</f>
        <v>34 Culture, media and sports occupations</v>
      </c>
      <c r="B16" s="11">
        <f t="shared" si="2"/>
        <v>43.667836288196085</v>
      </c>
      <c r="C16" s="11">
        <f t="shared" si="2"/>
        <v>42.09414098408746</v>
      </c>
      <c r="D16" s="11">
        <f t="shared" si="2"/>
        <v>-1.5736953041086266</v>
      </c>
      <c r="E16" s="11">
        <f t="shared" si="2"/>
        <v>18.89127964653639</v>
      </c>
      <c r="F16" s="11">
        <f t="shared" si="2"/>
        <v>17.317584342427764</v>
      </c>
      <c r="G16" s="200">
        <f t="shared" si="3"/>
        <v>2.4256185367894645E-2</v>
      </c>
      <c r="H16" s="11"/>
      <c r="I16" s="10" t="str">
        <f>name!E12</f>
        <v>Elementary occupations</v>
      </c>
      <c r="J16" s="11">
        <v>202.12886193817059</v>
      </c>
      <c r="K16" s="11">
        <v>196.82371111443126</v>
      </c>
      <c r="L16" s="11">
        <v>-5.3051508237393499</v>
      </c>
      <c r="M16" s="11">
        <v>94.169668956346044</v>
      </c>
      <c r="N16" s="11">
        <v>88.864518132606705</v>
      </c>
      <c r="O16" s="11"/>
      <c r="P16" s="10" t="str">
        <f>name!D13</f>
        <v>34 Culture, media and sports occupations</v>
      </c>
      <c r="Q16" s="11">
        <v>21.275917110620529</v>
      </c>
      <c r="R16" s="11">
        <v>20.738551550923372</v>
      </c>
      <c r="S16" s="345">
        <f t="shared" si="4"/>
        <v>-0.53736555969715738</v>
      </c>
      <c r="T16" s="345">
        <v>7.8449246405615813</v>
      </c>
      <c r="U16" s="345">
        <f t="shared" si="5"/>
        <v>7.307559080864424</v>
      </c>
      <c r="V16" s="346">
        <f t="shared" si="6"/>
        <v>2.1145690791716243E-2</v>
      </c>
      <c r="X16" s="10" t="str">
        <f>name!B13</f>
        <v>Transport and storage</v>
      </c>
      <c r="Y16" s="11">
        <v>102.60800000000005</v>
      </c>
      <c r="Z16" s="11">
        <v>111.45299999999986</v>
      </c>
      <c r="AA16" s="345">
        <f t="shared" si="7"/>
        <v>8.8449999999998141</v>
      </c>
      <c r="AB16" s="11">
        <v>49.071098347811535</v>
      </c>
      <c r="AC16" s="345">
        <f t="shared" si="8"/>
        <v>57.916098347811349</v>
      </c>
      <c r="AD16" s="348">
        <f t="shared" si="9"/>
        <v>2.6399190982005605E-2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131.54335653415572</v>
      </c>
      <c r="C17" s="11">
        <f t="shared" si="10"/>
        <v>143.95131335234836</v>
      </c>
      <c r="D17" s="11">
        <f t="shared" si="10"/>
        <v>12.407956818192627</v>
      </c>
      <c r="E17" s="11">
        <f t="shared" si="10"/>
        <v>62.795202028666509</v>
      </c>
      <c r="F17" s="11">
        <f t="shared" si="10"/>
        <v>75.203158846859139</v>
      </c>
      <c r="G17" s="200">
        <f t="shared" si="3"/>
        <v>2.6359099852269585E-2</v>
      </c>
      <c r="H17" s="11"/>
      <c r="O17" s="11"/>
      <c r="P17" s="10" t="str">
        <f>name!D14</f>
        <v>35 Business and public service associate professionals</v>
      </c>
      <c r="Q17" s="11">
        <v>68.820748078196857</v>
      </c>
      <c r="R17" s="11">
        <v>72.922281403550201</v>
      </c>
      <c r="S17" s="345">
        <f t="shared" si="4"/>
        <v>4.1015333253533441</v>
      </c>
      <c r="T17" s="345">
        <v>27.124114688210248</v>
      </c>
      <c r="U17" s="345">
        <f t="shared" si="5"/>
        <v>31.225648013563593</v>
      </c>
      <c r="V17" s="346">
        <f t="shared" si="6"/>
        <v>2.2398387355279326E-2</v>
      </c>
      <c r="X17" s="10" t="str">
        <f>name!B14</f>
        <v>Accommodation and food</v>
      </c>
      <c r="Y17" s="11">
        <v>129.72500000000016</v>
      </c>
      <c r="Z17" s="11">
        <v>153.29099999999997</v>
      </c>
      <c r="AA17" s="345">
        <f t="shared" si="7"/>
        <v>23.565999999999804</v>
      </c>
      <c r="AB17" s="11">
        <v>68.872446871948554</v>
      </c>
      <c r="AC17" s="345">
        <f t="shared" si="8"/>
        <v>92.438446871948358</v>
      </c>
      <c r="AD17" s="348">
        <f t="shared" si="9"/>
        <v>2.8797733427613492E-2</v>
      </c>
    </row>
    <row r="18" spans="1:30" x14ac:dyDescent="0.2">
      <c r="A18" s="10" t="str">
        <f>name!D15</f>
        <v>41 Administrative occupations</v>
      </c>
      <c r="B18" s="11">
        <f t="shared" si="10"/>
        <v>160.22724941451568</v>
      </c>
      <c r="C18" s="11">
        <f t="shared" si="10"/>
        <v>158.57009356589418</v>
      </c>
      <c r="D18" s="11">
        <f t="shared" si="10"/>
        <v>-1.6571558486214952</v>
      </c>
      <c r="E18" s="11">
        <f t="shared" si="10"/>
        <v>81.735289611531883</v>
      </c>
      <c r="F18" s="11">
        <f t="shared" si="10"/>
        <v>80.078133762910397</v>
      </c>
      <c r="G18" s="200">
        <f t="shared" si="3"/>
        <v>2.7860358760688264E-2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43.186034050324828</v>
      </c>
      <c r="R18" s="11">
        <v>49.261205253128054</v>
      </c>
      <c r="S18" s="345">
        <f t="shared" si="4"/>
        <v>6.0751712028032259</v>
      </c>
      <c r="T18" s="345">
        <v>17.080148790375812</v>
      </c>
      <c r="U18" s="345">
        <f t="shared" si="5"/>
        <v>23.155319993179038</v>
      </c>
      <c r="V18" s="346">
        <f t="shared" si="6"/>
        <v>2.246556550922163E-2</v>
      </c>
      <c r="X18" s="10" t="str">
        <f>name!B15</f>
        <v>Media</v>
      </c>
      <c r="Y18" s="11">
        <v>14.993999999999984</v>
      </c>
      <c r="Z18" s="11">
        <v>14.241000000000005</v>
      </c>
      <c r="AA18" s="345">
        <f t="shared" si="7"/>
        <v>-0.7529999999999788</v>
      </c>
      <c r="AB18" s="11">
        <v>6.9796915984491026</v>
      </c>
      <c r="AC18" s="345">
        <f t="shared" si="8"/>
        <v>6.2266915984491238</v>
      </c>
      <c r="AD18" s="348">
        <f t="shared" si="9"/>
        <v>2.5807101341518868E-2</v>
      </c>
    </row>
    <row r="19" spans="1:30" x14ac:dyDescent="0.2">
      <c r="A19" s="10" t="str">
        <f>name!D16</f>
        <v>42 Secretarial and related occupations</v>
      </c>
      <c r="B19" s="11">
        <f t="shared" si="10"/>
        <v>42.092350982240525</v>
      </c>
      <c r="C19" s="11">
        <f t="shared" si="10"/>
        <v>29.746396702114573</v>
      </c>
      <c r="D19" s="11">
        <f t="shared" si="10"/>
        <v>-12.345954280125962</v>
      </c>
      <c r="E19" s="11">
        <f t="shared" si="10"/>
        <v>19.150119026004202</v>
      </c>
      <c r="F19" s="11">
        <f t="shared" si="10"/>
        <v>6.8041647458782419</v>
      </c>
      <c r="G19" s="200">
        <f t="shared" si="3"/>
        <v>2.5313402502912474E-2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3.7865163565706093</v>
      </c>
      <c r="K19" s="11">
        <f t="array" ref="K19:K27">MMULT(aggregation!$B$13:$AA$21,C36:C61)</f>
        <v>5.3863856269387753</v>
      </c>
      <c r="L19" s="11">
        <f t="array" ref="L19:L27">MMULT(aggregation!$B$13:$AA$21,D36:D61)</f>
        <v>1.5998692703681661</v>
      </c>
      <c r="M19" s="11">
        <f t="array" ref="M19:M27">MMULT(aggregation!$B$13:$AA$21,E36:E61)</f>
        <v>2.495041735031585</v>
      </c>
      <c r="N19" s="11">
        <f t="array" ref="N19:N27">MMULT(aggregation!$B$13:$AA$21,F36:F61)</f>
        <v>4.0949110053997515</v>
      </c>
      <c r="O19" s="11"/>
      <c r="P19" s="10" t="str">
        <f>name!D16</f>
        <v>42 Secretarial and related occupations</v>
      </c>
      <c r="Q19" s="11">
        <v>1.6658956783112528</v>
      </c>
      <c r="R19" s="11">
        <v>1.8087218688644733</v>
      </c>
      <c r="S19" s="345">
        <f t="shared" si="4"/>
        <v>0.14282619055322043</v>
      </c>
      <c r="T19" s="345">
        <v>0.53479718675943233</v>
      </c>
      <c r="U19" s="345">
        <f t="shared" si="5"/>
        <v>0.67762337731265276</v>
      </c>
      <c r="V19" s="346">
        <f t="shared" si="6"/>
        <v>1.873394069640244E-2</v>
      </c>
      <c r="X19" s="10" t="str">
        <f>name!B16</f>
        <v>Information technology</v>
      </c>
      <c r="Y19" s="11">
        <v>41.783000000000015</v>
      </c>
      <c r="Z19" s="11">
        <v>48.558999999999905</v>
      </c>
      <c r="AA19" s="345">
        <f t="shared" si="7"/>
        <v>6.7759999999998897</v>
      </c>
      <c r="AB19" s="11">
        <v>19.665809874889643</v>
      </c>
      <c r="AC19" s="345">
        <f t="shared" si="8"/>
        <v>26.441809874889532</v>
      </c>
      <c r="AD19" s="348">
        <f t="shared" si="9"/>
        <v>2.6047792807356585E-2</v>
      </c>
    </row>
    <row r="20" spans="1:30" x14ac:dyDescent="0.2">
      <c r="A20" s="10" t="str">
        <f>name!D17</f>
        <v>51 Skilled agricultural and related trades</v>
      </c>
      <c r="B20" s="11">
        <f t="shared" si="10"/>
        <v>18.423275047504688</v>
      </c>
      <c r="C20" s="11">
        <f t="shared" si="10"/>
        <v>21.640890898208795</v>
      </c>
      <c r="D20" s="11">
        <f t="shared" si="10"/>
        <v>3.2176158507041048</v>
      </c>
      <c r="E20" s="11">
        <f t="shared" si="10"/>
        <v>10.980130005730999</v>
      </c>
      <c r="F20" s="11">
        <f t="shared" si="10"/>
        <v>14.197745856435104</v>
      </c>
      <c r="G20" s="200">
        <f t="shared" si="3"/>
        <v>3.1657134817243859E-2</v>
      </c>
      <c r="H20" s="11"/>
      <c r="I20" s="11" t="str">
        <f t="shared" si="11"/>
        <v>Professional occupations</v>
      </c>
      <c r="J20" s="11">
        <v>22.910821495227658</v>
      </c>
      <c r="K20" s="11">
        <v>33.288374132965366</v>
      </c>
      <c r="L20" s="11">
        <v>10.377552637737711</v>
      </c>
      <c r="M20" s="11">
        <v>13.242720873232681</v>
      </c>
      <c r="N20" s="11">
        <v>23.620273510970392</v>
      </c>
      <c r="O20" s="11"/>
      <c r="P20" s="10" t="str">
        <f>name!D17</f>
        <v>51 Skilled agricultural and related trades</v>
      </c>
      <c r="Q20" s="11">
        <v>13.82224393758807</v>
      </c>
      <c r="R20" s="11">
        <v>15.524834670186657</v>
      </c>
      <c r="S20" s="345">
        <f t="shared" si="4"/>
        <v>1.702590732598587</v>
      </c>
      <c r="T20" s="345">
        <v>7.3354112448125672</v>
      </c>
      <c r="U20" s="345">
        <f t="shared" si="5"/>
        <v>9.0380019774111542</v>
      </c>
      <c r="V20" s="346">
        <f t="shared" si="6"/>
        <v>2.8788099982459014E-2</v>
      </c>
      <c r="X20" s="10" t="str">
        <f>name!B17</f>
        <v>Finance and insurance</v>
      </c>
      <c r="Y20" s="11">
        <v>49.270999999999987</v>
      </c>
      <c r="Z20" s="11">
        <v>43.150999999999968</v>
      </c>
      <c r="AA20" s="345">
        <f t="shared" si="7"/>
        <v>-6.1200000000000188</v>
      </c>
      <c r="AB20" s="11">
        <v>22.277721561860744</v>
      </c>
      <c r="AC20" s="345">
        <f t="shared" si="8"/>
        <v>16.157721561860726</v>
      </c>
      <c r="AD20" s="348">
        <f t="shared" si="9"/>
        <v>2.5181357439999941E-2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59.313858279466146</v>
      </c>
      <c r="C21" s="11">
        <f t="shared" si="10"/>
        <v>61.416822448559799</v>
      </c>
      <c r="D21" s="11">
        <f t="shared" si="10"/>
        <v>2.1029641690936547</v>
      </c>
      <c r="E21" s="11">
        <f t="shared" si="10"/>
        <v>23.281739174381858</v>
      </c>
      <c r="F21" s="11">
        <f t="shared" si="10"/>
        <v>25.384703343475518</v>
      </c>
      <c r="G21" s="200">
        <f t="shared" si="3"/>
        <v>2.2319665240840614E-2</v>
      </c>
      <c r="H21" s="11"/>
      <c r="I21" s="11" t="str">
        <f t="shared" si="11"/>
        <v>Associate professional occupations</v>
      </c>
      <c r="J21" s="11">
        <v>3.6957618475384102</v>
      </c>
      <c r="K21" s="11">
        <v>5.9488582361616231</v>
      </c>
      <c r="L21" s="11">
        <v>2.2530963886232129</v>
      </c>
      <c r="M21" s="11">
        <v>2.3931240990973519</v>
      </c>
      <c r="N21" s="11">
        <v>4.6462204877205657</v>
      </c>
      <c r="O21" s="11"/>
      <c r="P21" s="10" t="str">
        <f>name!D18</f>
        <v>52 Skilled metal, electrical and electronic trades</v>
      </c>
      <c r="Q21" s="11">
        <v>57.582922860326626</v>
      </c>
      <c r="R21" s="11">
        <v>56.94503095117723</v>
      </c>
      <c r="S21" s="345">
        <f t="shared" si="4"/>
        <v>-0.63789190914939553</v>
      </c>
      <c r="T21" s="345">
        <v>21.338711982278511</v>
      </c>
      <c r="U21" s="345">
        <f t="shared" si="5"/>
        <v>20.700820073129115</v>
      </c>
      <c r="V21" s="346">
        <f t="shared" si="6"/>
        <v>2.1237666276335165E-2</v>
      </c>
      <c r="X21" s="10" t="str">
        <f>name!B18</f>
        <v>Real estate</v>
      </c>
      <c r="Y21" s="11">
        <v>34.425999999999974</v>
      </c>
      <c r="Z21" s="11">
        <v>39.315999999999917</v>
      </c>
      <c r="AA21" s="345">
        <f t="shared" si="7"/>
        <v>4.8899999999999437</v>
      </c>
      <c r="AB21" s="11">
        <v>17.855388800359425</v>
      </c>
      <c r="AC21" s="345">
        <f t="shared" si="8"/>
        <v>22.745388800359368</v>
      </c>
      <c r="AD21" s="348">
        <f t="shared" si="9"/>
        <v>2.8246808199505535E-2</v>
      </c>
    </row>
    <row r="22" spans="1:30" x14ac:dyDescent="0.2">
      <c r="A22" s="10" t="str">
        <f>name!D19</f>
        <v>53 Skilled construction and building trades</v>
      </c>
      <c r="B22" s="11">
        <f t="shared" si="10"/>
        <v>59.33245648123458</v>
      </c>
      <c r="C22" s="11">
        <f t="shared" si="10"/>
        <v>58.211100050560589</v>
      </c>
      <c r="D22" s="11">
        <f t="shared" si="10"/>
        <v>-1.1213564306739867</v>
      </c>
      <c r="E22" s="11">
        <f t="shared" si="10"/>
        <v>25.241438186755463</v>
      </c>
      <c r="F22" s="11">
        <f t="shared" si="10"/>
        <v>24.120081756081479</v>
      </c>
      <c r="G22" s="200">
        <f t="shared" si="3"/>
        <v>2.3912708605598132E-2</v>
      </c>
      <c r="H22" s="11"/>
      <c r="I22" s="11" t="str">
        <f t="shared" si="11"/>
        <v>Administrative and secretarial occupations</v>
      </c>
      <c r="J22" s="11">
        <v>1.2013970640487861</v>
      </c>
      <c r="K22" s="11">
        <v>2.2621536922498922</v>
      </c>
      <c r="L22" s="11">
        <v>1.0607566282011061</v>
      </c>
      <c r="M22" s="11">
        <v>0.95859472662867828</v>
      </c>
      <c r="N22" s="11">
        <v>2.0193513548297841</v>
      </c>
      <c r="O22" s="11"/>
      <c r="P22" s="10" t="str">
        <f>name!D19</f>
        <v>53 Skilled construction and building trades</v>
      </c>
      <c r="Q22" s="11">
        <v>58.185711660511359</v>
      </c>
      <c r="R22" s="11">
        <v>57.2463896730386</v>
      </c>
      <c r="S22" s="345">
        <f t="shared" si="4"/>
        <v>-0.93932198747275919</v>
      </c>
      <c r="T22" s="345">
        <v>24.789416365380553</v>
      </c>
      <c r="U22" s="345">
        <f t="shared" si="5"/>
        <v>23.850094377907794</v>
      </c>
      <c r="V22" s="346">
        <f t="shared" si="6"/>
        <v>2.3942192108342697E-2</v>
      </c>
      <c r="X22" s="10" t="str">
        <f>name!B19</f>
        <v>Professional services</v>
      </c>
      <c r="Y22" s="11">
        <v>154.65800000000024</v>
      </c>
      <c r="Z22" s="11">
        <v>177.56700000000009</v>
      </c>
      <c r="AA22" s="345">
        <f t="shared" si="7"/>
        <v>22.90899999999985</v>
      </c>
      <c r="AB22" s="11">
        <v>80.232322378261486</v>
      </c>
      <c r="AC22" s="345">
        <f t="shared" si="8"/>
        <v>103.14132237826134</v>
      </c>
      <c r="AD22" s="348">
        <f t="shared" si="9"/>
        <v>2.8251888039030781E-2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36.972227993428312</v>
      </c>
      <c r="C23" s="11">
        <f t="shared" si="10"/>
        <v>42.704101516781947</v>
      </c>
      <c r="D23" s="11">
        <f t="shared" si="10"/>
        <v>5.7318735233536326</v>
      </c>
      <c r="E23" s="11">
        <f t="shared" si="10"/>
        <v>17.580565462553604</v>
      </c>
      <c r="F23" s="11">
        <f t="shared" si="10"/>
        <v>23.312438985907235</v>
      </c>
      <c r="G23" s="200">
        <f t="shared" si="3"/>
        <v>2.6272656925830473E-2</v>
      </c>
      <c r="H23" s="11"/>
      <c r="I23" s="11" t="str">
        <f t="shared" si="11"/>
        <v>Skilled trades occupations</v>
      </c>
      <c r="J23" s="11">
        <v>0.32515665977051089</v>
      </c>
      <c r="K23" s="11">
        <v>0.55388686521337172</v>
      </c>
      <c r="L23" s="11">
        <v>0.2287302054428608</v>
      </c>
      <c r="M23" s="11">
        <v>0.2451780476802724</v>
      </c>
      <c r="N23" s="11">
        <v>0.47390825312313317</v>
      </c>
      <c r="O23" s="11"/>
      <c r="P23" s="10" t="str">
        <f>name!D20</f>
        <v>54 Textiles, printing and other skilled trades</v>
      </c>
      <c r="Q23" s="11">
        <v>21.334135981153462</v>
      </c>
      <c r="R23" s="11">
        <v>24.45111715486162</v>
      </c>
      <c r="S23" s="345">
        <f t="shared" si="4"/>
        <v>3.1169811737081581</v>
      </c>
      <c r="T23" s="345">
        <v>7.6344108537126161</v>
      </c>
      <c r="U23" s="345">
        <f t="shared" si="5"/>
        <v>10.751392027420774</v>
      </c>
      <c r="V23" s="346">
        <f t="shared" si="6"/>
        <v>2.0602849973244686E-2</v>
      </c>
      <c r="X23" s="10" t="str">
        <f>name!B20</f>
        <v>Support services</v>
      </c>
      <c r="Y23" s="11">
        <v>148.69699999999997</v>
      </c>
      <c r="Z23" s="11">
        <v>169.25999999999996</v>
      </c>
      <c r="AA23" s="345">
        <f t="shared" si="7"/>
        <v>20.562999999999988</v>
      </c>
      <c r="AB23" s="11">
        <v>74.175338247005826</v>
      </c>
      <c r="AC23" s="345">
        <f t="shared" si="8"/>
        <v>94.738338247005814</v>
      </c>
      <c r="AD23" s="348">
        <f t="shared" si="9"/>
        <v>2.7346464890848798E-2</v>
      </c>
    </row>
    <row r="24" spans="1:30" x14ac:dyDescent="0.2">
      <c r="A24" s="10" t="str">
        <f>name!D21</f>
        <v>61 Caring personal service occupations</v>
      </c>
      <c r="B24" s="11">
        <f t="shared" si="10"/>
        <v>138.66449033557456</v>
      </c>
      <c r="C24" s="11">
        <f t="shared" si="10"/>
        <v>158.04654787574145</v>
      </c>
      <c r="D24" s="11">
        <f t="shared" si="10"/>
        <v>19.382057540166858</v>
      </c>
      <c r="E24" s="11">
        <f t="shared" si="10"/>
        <v>81.816283857961437</v>
      </c>
      <c r="F24" s="11">
        <f t="shared" si="10"/>
        <v>101.19834139812829</v>
      </c>
      <c r="G24" s="200">
        <f t="shared" si="3"/>
        <v>3.1399771917878239E-2</v>
      </c>
      <c r="H24" s="11"/>
      <c r="I24" s="11" t="str">
        <f t="shared" si="11"/>
        <v>Caring, leisure and other service occupations</v>
      </c>
      <c r="J24" s="11">
        <v>0.23669021510144123</v>
      </c>
      <c r="K24" s="11">
        <v>0.41744342485259911</v>
      </c>
      <c r="L24" s="11">
        <v>0.18075320975115788</v>
      </c>
      <c r="M24" s="11">
        <v>0.18427225012179013</v>
      </c>
      <c r="N24" s="11">
        <v>0.36502545987294804</v>
      </c>
      <c r="O24" s="11"/>
      <c r="P24" s="10" t="str">
        <f>name!D21</f>
        <v>61 Caring personal service occupations</v>
      </c>
      <c r="Q24" s="11">
        <v>26.143125146049439</v>
      </c>
      <c r="R24" s="11">
        <v>37.354792529440253</v>
      </c>
      <c r="S24" s="345">
        <f t="shared" si="4"/>
        <v>11.211667383390814</v>
      </c>
      <c r="T24" s="345">
        <v>14.496819985892794</v>
      </c>
      <c r="U24" s="345">
        <f t="shared" si="5"/>
        <v>25.70848736928361</v>
      </c>
      <c r="V24" s="346">
        <f t="shared" si="6"/>
        <v>2.9847788531487174E-2</v>
      </c>
      <c r="X24" s="10" t="str">
        <f>name!B21</f>
        <v>Public admin. and defence</v>
      </c>
      <c r="Y24" s="11">
        <v>75.850000000000094</v>
      </c>
      <c r="Z24" s="11">
        <v>79.802000000000021</v>
      </c>
      <c r="AA24" s="345">
        <f t="shared" si="7"/>
        <v>3.9519999999999271</v>
      </c>
      <c r="AB24" s="11">
        <v>38.21483895435545</v>
      </c>
      <c r="AC24" s="345">
        <f t="shared" si="8"/>
        <v>42.166838954355377</v>
      </c>
      <c r="AD24" s="348">
        <f t="shared" si="9"/>
        <v>2.7573936960240797E-2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48.079312225325857</v>
      </c>
      <c r="C25" s="11">
        <f t="shared" si="10"/>
        <v>46.056125994401036</v>
      </c>
      <c r="D25" s="11">
        <f t="shared" si="10"/>
        <v>-2.0231862309248307</v>
      </c>
      <c r="E25" s="11">
        <f t="shared" si="10"/>
        <v>23.1682293431947</v>
      </c>
      <c r="F25" s="11">
        <f t="shared" si="10"/>
        <v>21.145043112269871</v>
      </c>
      <c r="G25" s="200">
        <f t="shared" si="3"/>
        <v>2.6567338334717583E-2</v>
      </c>
      <c r="H25" s="11"/>
      <c r="I25" s="11" t="str">
        <f t="shared" si="11"/>
        <v>Sales and customer service occupations</v>
      </c>
      <c r="J25" s="11">
        <v>0.43598397482398676</v>
      </c>
      <c r="K25" s="11">
        <v>0.68402235890321683</v>
      </c>
      <c r="L25" s="11">
        <v>0.24803838407923007</v>
      </c>
      <c r="M25" s="11">
        <v>0.26124974484686669</v>
      </c>
      <c r="N25" s="11">
        <v>0.50928812892609676</v>
      </c>
      <c r="O25" s="11"/>
      <c r="P25" s="10" t="str">
        <f>name!D22</f>
        <v>62 Leisure, travel and related personal service occupations</v>
      </c>
      <c r="Q25" s="11">
        <v>14.8098701137158</v>
      </c>
      <c r="R25" s="11">
        <v>16.340505192896295</v>
      </c>
      <c r="S25" s="345">
        <f t="shared" si="4"/>
        <v>1.5306350791804952</v>
      </c>
      <c r="T25" s="345">
        <v>6.651450586482194</v>
      </c>
      <c r="U25" s="345">
        <f t="shared" si="5"/>
        <v>8.1820856656626901</v>
      </c>
      <c r="V25" s="346">
        <f t="shared" si="6"/>
        <v>2.5038898176081403E-2</v>
      </c>
      <c r="X25" s="10" t="str">
        <f>name!B22</f>
        <v>Education</v>
      </c>
      <c r="Y25" s="11">
        <v>176.68399999999994</v>
      </c>
      <c r="Z25" s="11">
        <v>178.82100000000005</v>
      </c>
      <c r="AA25" s="345">
        <f t="shared" si="7"/>
        <v>2.1370000000001141</v>
      </c>
      <c r="AB25" s="11">
        <v>92.859197232588272</v>
      </c>
      <c r="AC25" s="345">
        <f t="shared" si="8"/>
        <v>94.996197232588386</v>
      </c>
      <c r="AD25" s="348">
        <f t="shared" si="9"/>
        <v>2.8557898373008817E-2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2.2513796469913352</v>
      </c>
      <c r="C26" s="11">
        <f t="shared" si="10"/>
        <v>1.885228801741589</v>
      </c>
      <c r="D26" s="11">
        <f t="shared" si="10"/>
        <v>-0.36615084524974584</v>
      </c>
      <c r="E26" s="11">
        <f t="shared" si="10"/>
        <v>0.9008695820478847</v>
      </c>
      <c r="F26" s="11">
        <f t="shared" si="10"/>
        <v>0.53471873679813886</v>
      </c>
      <c r="G26" s="200">
        <f t="shared" si="3"/>
        <v>2.2691832191878758E-2</v>
      </c>
      <c r="H26" s="11"/>
      <c r="I26" s="11" t="str">
        <f t="shared" si="11"/>
        <v>Process, plant and machine operatives</v>
      </c>
      <c r="J26" s="11">
        <v>0.2774077925978104</v>
      </c>
      <c r="K26" s="11">
        <v>0.50783424538097144</v>
      </c>
      <c r="L26" s="11">
        <v>0.23042645278316104</v>
      </c>
      <c r="M26" s="11">
        <v>0.23957709527771603</v>
      </c>
      <c r="N26" s="11">
        <v>0.47000354806087707</v>
      </c>
      <c r="O26" s="11"/>
      <c r="P26" s="10" t="str">
        <f>name!D23</f>
        <v>63 Community and civil enforcement occupations</v>
      </c>
      <c r="Q26" s="11">
        <v>1.7007440425411808</v>
      </c>
      <c r="R26" s="11">
        <v>1.1129674795316498</v>
      </c>
      <c r="S26" s="345">
        <f t="shared" si="4"/>
        <v>-0.58777656300953107</v>
      </c>
      <c r="T26" s="345">
        <v>0.43894297792907089</v>
      </c>
      <c r="U26" s="345">
        <f t="shared" si="5"/>
        <v>-0.14883358508046018</v>
      </c>
      <c r="V26" s="346">
        <f t="shared" si="6"/>
        <v>1.5423989843475594E-2</v>
      </c>
      <c r="X26" s="10" t="str">
        <f>name!B23</f>
        <v>Health and social work</v>
      </c>
      <c r="Y26" s="11">
        <v>249.79599999999988</v>
      </c>
      <c r="Z26" s="11">
        <v>278.39499999999981</v>
      </c>
      <c r="AA26" s="345">
        <f t="shared" si="7"/>
        <v>28.598999999999933</v>
      </c>
      <c r="AB26" s="11">
        <v>145.90822834633451</v>
      </c>
      <c r="AC26" s="345">
        <f t="shared" si="8"/>
        <v>174.50722834633444</v>
      </c>
      <c r="AD26" s="348">
        <f t="shared" si="9"/>
        <v>3.1143275913396495E-2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116.88537099540042</v>
      </c>
      <c r="C27" s="11">
        <f t="shared" si="12"/>
        <v>113.07006864782483</v>
      </c>
      <c r="D27" s="11">
        <f t="shared" si="12"/>
        <v>-3.8153023475756047</v>
      </c>
      <c r="E27" s="11">
        <f t="shared" si="12"/>
        <v>50.613662540190383</v>
      </c>
      <c r="F27" s="11">
        <f t="shared" si="12"/>
        <v>46.798360192614787</v>
      </c>
      <c r="G27" s="200">
        <f t="shared" si="3"/>
        <v>2.4275558782671958E-2</v>
      </c>
      <c r="H27" s="11"/>
      <c r="I27" s="11" t="str">
        <f t="shared" si="11"/>
        <v>Elementary occupations</v>
      </c>
      <c r="J27" s="11">
        <v>0.15870110780128344</v>
      </c>
      <c r="K27" s="11">
        <v>0.21130266038849935</v>
      </c>
      <c r="L27" s="11">
        <v>5.2601552587215904E-2</v>
      </c>
      <c r="M27" s="11">
        <v>0.10407975230936632</v>
      </c>
      <c r="N27" s="11">
        <v>0.15668130489658222</v>
      </c>
      <c r="O27" s="11"/>
      <c r="P27" s="10" t="str">
        <f>name!D24</f>
        <v>71 Sales occupations</v>
      </c>
      <c r="Q27" s="11">
        <v>52.789025871328001</v>
      </c>
      <c r="R27" s="11">
        <v>53.645104429968136</v>
      </c>
      <c r="S27" s="345">
        <f t="shared" si="4"/>
        <v>0.85607855864013516</v>
      </c>
      <c r="T27" s="345">
        <v>17.712367180096148</v>
      </c>
      <c r="U27" s="345">
        <f t="shared" si="5"/>
        <v>18.568445738736283</v>
      </c>
      <c r="V27" s="346">
        <f t="shared" si="6"/>
        <v>1.9475836638936705E-2</v>
      </c>
      <c r="X27" s="10" t="str">
        <f>name!B24</f>
        <v>Arts and entertainment</v>
      </c>
      <c r="Y27" s="11">
        <v>59.180999999999933</v>
      </c>
      <c r="Z27" s="11">
        <v>63.406000000000049</v>
      </c>
      <c r="AA27" s="345">
        <f t="shared" si="7"/>
        <v>4.2250000000001151</v>
      </c>
      <c r="AB27" s="11">
        <v>30.086821337848409</v>
      </c>
      <c r="AC27" s="345">
        <f t="shared" si="8"/>
        <v>34.311821337848528</v>
      </c>
      <c r="AD27" s="348">
        <f t="shared" si="9"/>
        <v>2.7781609500155957E-2</v>
      </c>
    </row>
    <row r="28" spans="1:30" x14ac:dyDescent="0.2">
      <c r="A28" s="10" t="str">
        <f>name!D25</f>
        <v>72 Customer service occupations</v>
      </c>
      <c r="B28" s="11">
        <f t="shared" si="12"/>
        <v>30.195440648065752</v>
      </c>
      <c r="C28" s="11">
        <f t="shared" si="12"/>
        <v>37.779933076243481</v>
      </c>
      <c r="D28" s="11">
        <f t="shared" si="12"/>
        <v>7.5844924281777217</v>
      </c>
      <c r="E28" s="11">
        <f t="shared" si="12"/>
        <v>15.753126011676443</v>
      </c>
      <c r="F28" s="11">
        <f t="shared" si="12"/>
        <v>23.337618439854168</v>
      </c>
      <c r="G28" s="200">
        <f t="shared" si="3"/>
        <v>2.83841468308621E-2</v>
      </c>
      <c r="H28" s="11"/>
      <c r="O28" s="11"/>
      <c r="P28" s="10" t="str">
        <f>name!D25</f>
        <v>72 Customer service occupations</v>
      </c>
      <c r="Q28" s="11">
        <v>10.439746903964977</v>
      </c>
      <c r="R28" s="11">
        <v>15.672396254073469</v>
      </c>
      <c r="S28" s="345">
        <f t="shared" si="4"/>
        <v>5.2326493501084919</v>
      </c>
      <c r="T28" s="345">
        <v>4.6197235566344101</v>
      </c>
      <c r="U28" s="345">
        <f t="shared" si="5"/>
        <v>9.852372906742902</v>
      </c>
      <c r="V28" s="346">
        <f t="shared" si="6"/>
        <v>2.4726534483900275E-2</v>
      </c>
      <c r="X28" s="10" t="str">
        <f>name!B25</f>
        <v>Other services</v>
      </c>
      <c r="Y28" s="11">
        <v>61.686999999999955</v>
      </c>
      <c r="Z28" s="11">
        <v>59.57200000000001</v>
      </c>
      <c r="AA28" s="345">
        <f t="shared" si="7"/>
        <v>-2.1149999999999451</v>
      </c>
      <c r="AB28" s="11">
        <v>30.738004462462293</v>
      </c>
      <c r="AC28" s="345">
        <f t="shared" si="8"/>
        <v>28.623004462462347</v>
      </c>
      <c r="AD28" s="348">
        <f t="shared" si="9"/>
        <v>2.7321527140379498E-2</v>
      </c>
    </row>
    <row r="29" spans="1:30" x14ac:dyDescent="0.2">
      <c r="A29" s="10" t="str">
        <f>name!D26</f>
        <v>81 Process, plant and machine operatives</v>
      </c>
      <c r="B29" s="11">
        <f t="shared" si="12"/>
        <v>28.412129261988675</v>
      </c>
      <c r="C29" s="11">
        <f t="shared" si="12"/>
        <v>29.966938492040882</v>
      </c>
      <c r="D29" s="11">
        <f t="shared" si="12"/>
        <v>1.5548092300522067</v>
      </c>
      <c r="E29" s="11">
        <f t="shared" si="12"/>
        <v>11.483978160038392</v>
      </c>
      <c r="F29" s="11">
        <f t="shared" si="12"/>
        <v>13.038787390090597</v>
      </c>
      <c r="G29" s="200">
        <f t="shared" si="3"/>
        <v>2.288886155918779E-2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24.002027667932765</v>
      </c>
      <c r="R29" s="11">
        <v>24.806759539187468</v>
      </c>
      <c r="S29" s="345">
        <f t="shared" si="4"/>
        <v>0.80473187125470247</v>
      </c>
      <c r="T29" s="345">
        <v>9.0923624735337718</v>
      </c>
      <c r="U29" s="345">
        <f t="shared" si="5"/>
        <v>9.8970943447884743</v>
      </c>
      <c r="V29" s="346">
        <f t="shared" si="6"/>
        <v>2.1645978953287015E-2</v>
      </c>
      <c r="X29" s="231" t="str">
        <f>name!B3</f>
        <v>All industries</v>
      </c>
      <c r="Y29" s="34">
        <f>SUM(Y7:Y28)</f>
        <v>1953.5590000000004</v>
      </c>
      <c r="Z29" s="34">
        <f>SUM(Z7:Z28)</f>
        <v>2105.029</v>
      </c>
      <c r="AA29" s="349">
        <f t="shared" si="7"/>
        <v>151.46999999999957</v>
      </c>
      <c r="AB29" s="34">
        <f>SUM(AB7:AB28)</f>
        <v>973.05401212975698</v>
      </c>
      <c r="AC29" s="349">
        <f t="shared" si="8"/>
        <v>1124.5240121297566</v>
      </c>
      <c r="AD29" s="350">
        <f t="shared" si="9"/>
        <v>2.7312528340017739E-2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61.493967383714747</v>
      </c>
      <c r="C30" s="11">
        <f t="shared" si="12"/>
        <v>61.548373290700539</v>
      </c>
      <c r="D30" s="11">
        <f t="shared" si="12"/>
        <v>5.4405906985783403E-2</v>
      </c>
      <c r="E30" s="11">
        <f t="shared" si="12"/>
        <v>32.622346950375736</v>
      </c>
      <c r="F30" s="11">
        <f t="shared" si="12"/>
        <v>32.676752857361507</v>
      </c>
      <c r="G30" s="200">
        <f t="shared" si="3"/>
        <v>2.8779164107949784E-2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32.345140177932365</v>
      </c>
      <c r="K30" s="11">
        <f t="array" ref="K30:K38">MMULT(aggregation!$B$13:$AA$21,C65:C90)</f>
        <v>45.001153867040237</v>
      </c>
      <c r="L30" s="11">
        <f t="array" ref="L30:L38">MMULT(aggregation!$B$13:$AA$21,D65:D90)</f>
        <v>12.656013689107874</v>
      </c>
      <c r="M30" s="11">
        <f t="array" ref="M30:M38">MMULT(aggregation!$B$13:$AA$21,E65:E90)</f>
        <v>21.014542023638146</v>
      </c>
      <c r="N30" s="11">
        <f t="array" ref="N30:N38">MMULT(aggregation!$B$13:$AA$21,F65:F90)</f>
        <v>33.670555712746022</v>
      </c>
      <c r="O30" s="11"/>
      <c r="P30" s="10" t="str">
        <f>name!D27</f>
        <v>82 Transport and mobile machine drivers and operatives</v>
      </c>
      <c r="Q30" s="11">
        <v>56.61269280681578</v>
      </c>
      <c r="R30" s="11">
        <v>54.119371344079241</v>
      </c>
      <c r="S30" s="345">
        <f t="shared" si="4"/>
        <v>-2.4933214627365388</v>
      </c>
      <c r="T30" s="345">
        <v>28.684604274727818</v>
      </c>
      <c r="U30" s="345">
        <f t="shared" si="5"/>
        <v>26.191282811991279</v>
      </c>
      <c r="V30" s="346">
        <f t="shared" si="6"/>
        <v>2.7704118855386373E-2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22.914244932899077</v>
      </c>
      <c r="C31" s="11">
        <f t="shared" si="12"/>
        <v>46.067724720186327</v>
      </c>
      <c r="D31" s="11">
        <f t="shared" si="12"/>
        <v>23.153479787287253</v>
      </c>
      <c r="E31" s="11">
        <f t="shared" si="12"/>
        <v>17.418096928300436</v>
      </c>
      <c r="F31" s="11">
        <f t="shared" si="12"/>
        <v>40.571576715587689</v>
      </c>
      <c r="G31" s="200">
        <f t="shared" si="3"/>
        <v>3.8412384968079527E-2</v>
      </c>
      <c r="H31" s="11"/>
      <c r="I31" s="11" t="str">
        <f>I20</f>
        <v>Professional occupations</v>
      </c>
      <c r="J31" s="11">
        <v>123.75615463994517</v>
      </c>
      <c r="K31" s="11">
        <v>176.29072198756046</v>
      </c>
      <c r="L31" s="11">
        <v>52.534567347615294</v>
      </c>
      <c r="M31" s="11">
        <v>74.702755706432583</v>
      </c>
      <c r="N31" s="11">
        <v>127.23732305404786</v>
      </c>
      <c r="O31" s="11"/>
      <c r="P31" s="10" t="str">
        <f>name!D28</f>
        <v>91 Elementary trades and related occupations</v>
      </c>
      <c r="Q31" s="11">
        <v>19.305698433689567</v>
      </c>
      <c r="R31" s="11">
        <v>28.74691282595429</v>
      </c>
      <c r="S31" s="345">
        <f t="shared" si="4"/>
        <v>9.4412143922647225</v>
      </c>
      <c r="T31" s="345">
        <v>8.7528367675634033</v>
      </c>
      <c r="U31" s="345">
        <f t="shared" si="5"/>
        <v>18.194051159828128</v>
      </c>
      <c r="V31" s="346">
        <f t="shared" si="6"/>
        <v>2.5239425189927278E-2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179.21461700527152</v>
      </c>
      <c r="C32" s="11">
        <f t="shared" si="12"/>
        <v>150.75598639424493</v>
      </c>
      <c r="D32" s="11">
        <f t="shared" si="12"/>
        <v>-28.458630611026603</v>
      </c>
      <c r="E32" s="11">
        <f t="shared" si="12"/>
        <v>76.751572028045615</v>
      </c>
      <c r="F32" s="11">
        <f t="shared" si="12"/>
        <v>48.292941417019016</v>
      </c>
      <c r="G32" s="200">
        <f t="shared" ref="G32" si="13">IF(B32&gt;0,(1+(E32/B32))^(1/($C$6-$B$6))-1,0)</f>
        <v>2.404870239910184E-2</v>
      </c>
      <c r="H32" s="11"/>
      <c r="I32" s="11" t="str">
        <f>I21</f>
        <v>Associate professional occupations</v>
      </c>
      <c r="J32" s="11">
        <v>39.76261377491744</v>
      </c>
      <c r="K32" s="11">
        <v>60.477089657826014</v>
      </c>
      <c r="L32" s="11">
        <v>20.714475882908584</v>
      </c>
      <c r="M32" s="11">
        <v>25.422202925535913</v>
      </c>
      <c r="N32" s="11">
        <v>46.136678808444501</v>
      </c>
      <c r="O32" s="11"/>
      <c r="P32" s="10" t="str">
        <f>name!D29</f>
        <v>92 Elementary administration and service occupations</v>
      </c>
      <c r="Q32" s="11">
        <v>85.161100872768117</v>
      </c>
      <c r="R32" s="11">
        <v>75.304659655226743</v>
      </c>
      <c r="S32" s="345">
        <f t="shared" ref="S32" si="14">R32-Q32</f>
        <v>-9.8564412175413736</v>
      </c>
      <c r="T32" s="345">
        <v>31.302070260435393</v>
      </c>
      <c r="U32" s="345">
        <f>SUM(S32:T32)</f>
        <v>21.445629042894019</v>
      </c>
      <c r="V32" s="346">
        <f t="shared" ref="V32" si="15">IF(Q32&gt;0,(1+(T32/Q32))^(1/($C$6-$B$6))-1,0)</f>
        <v>2.1087962300721852E-2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1953.5590000000009</v>
      </c>
      <c r="C33" s="11">
        <f>SUM(C62,C91,C120,C149,C178,C207,C236,C265,C294)</f>
        <v>2105.0289999999995</v>
      </c>
      <c r="D33" s="11">
        <f t="shared" si="12"/>
        <v>151.46999999999903</v>
      </c>
      <c r="E33" s="11">
        <f t="shared" si="12"/>
        <v>973.05401212975698</v>
      </c>
      <c r="F33" s="11">
        <f t="shared" si="12"/>
        <v>1124.5240121297563</v>
      </c>
      <c r="G33" s="200">
        <f t="shared" si="3"/>
        <v>2.7312528340017739E-2</v>
      </c>
      <c r="H33" s="11"/>
      <c r="I33" s="11" t="str">
        <f>I22</f>
        <v>Administrative and secretarial occupations</v>
      </c>
      <c r="J33" s="11">
        <v>13.949932643560901</v>
      </c>
      <c r="K33" s="11">
        <v>23.562665777956848</v>
      </c>
      <c r="L33" s="11">
        <v>9.6127331343959455</v>
      </c>
      <c r="M33" s="11">
        <v>10.659281336847792</v>
      </c>
      <c r="N33" s="11">
        <v>20.27201447124374</v>
      </c>
      <c r="O33" s="11"/>
      <c r="P33" s="10" t="str">
        <f>name!D3</f>
        <v>All occupations</v>
      </c>
      <c r="Q33" s="11">
        <f>SUM(Q7:Q32)</f>
        <v>993.53934461949257</v>
      </c>
      <c r="R33" s="11">
        <f>SUM(R7:R32)</f>
        <v>1073.0005754255742</v>
      </c>
      <c r="S33" s="345">
        <f>R33-Q33</f>
        <v>79.46123080608163</v>
      </c>
      <c r="T33" s="11">
        <f>SUM(T7:T32)</f>
        <v>413.10065055725005</v>
      </c>
      <c r="U33" s="345">
        <f>SUM(S33:T33)</f>
        <v>492.56188136333168</v>
      </c>
      <c r="V33" s="346">
        <f t="shared" si="6"/>
        <v>2.3449754369016862E-2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4.0344121421221173</v>
      </c>
      <c r="K34" s="11">
        <v>7.7991703193670272</v>
      </c>
      <c r="L34" s="11">
        <v>3.7647581772449099</v>
      </c>
      <c r="M34" s="11">
        <v>3.1094858416129796</v>
      </c>
      <c r="N34" s="11">
        <v>6.8742440188578895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8.3626914791134581</v>
      </c>
      <c r="K35" s="11">
        <v>14.583432015597632</v>
      </c>
      <c r="L35" s="11">
        <v>6.2207405364841737</v>
      </c>
      <c r="M35" s="11">
        <v>6.9190099732877206</v>
      </c>
      <c r="N35" s="11">
        <v>13.139750509771893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2.7838738662502158</v>
      </c>
      <c r="C36" s="11">
        <v>3.7766144792883312</v>
      </c>
      <c r="D36" s="11">
        <f>C36-B36</f>
        <v>0.99274061303811534</v>
      </c>
      <c r="E36" s="11">
        <v>1.6923932582393773</v>
      </c>
      <c r="F36" s="11">
        <f>SUM(D36:E36)</f>
        <v>2.6851338712774924</v>
      </c>
      <c r="G36" s="200">
        <f>IF(B36&gt;0,(1+(E36/B36))^(1/($C$6-$B$6))-1,0)</f>
        <v>3.216967662424719E-2</v>
      </c>
      <c r="I36" s="11" t="str">
        <f t="shared" si="17"/>
        <v>Sales and customer service occupations</v>
      </c>
      <c r="J36" s="11">
        <v>6.4785203951756989</v>
      </c>
      <c r="K36" s="11">
        <v>11.323851716576012</v>
      </c>
      <c r="L36" s="11">
        <v>4.8453313214003142</v>
      </c>
      <c r="M36" s="11">
        <v>4.3139179560403029</v>
      </c>
      <c r="N36" s="11">
        <v>9.1592492774406153</v>
      </c>
      <c r="P36" s="10" t="str">
        <f>name!D4</f>
        <v>11 Corporate managers and directors</v>
      </c>
      <c r="Q36" s="11">
        <v>59.61955431885076</v>
      </c>
      <c r="R36" s="11">
        <v>69.83848751110726</v>
      </c>
      <c r="S36" s="345">
        <f>R36-Q36</f>
        <v>10.2189331922565</v>
      </c>
      <c r="T36" s="345">
        <v>36.897145887694343</v>
      </c>
      <c r="U36" s="345">
        <f>SUM(S36:T36)</f>
        <v>47.116079079950843</v>
      </c>
      <c r="V36" s="346">
        <f>IF(Q36&gt;0,(1+(T36/Q36))^(1/($C$6-$B$6))-1,0)</f>
        <v>3.2636763809505087E-2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1.0026424903203934</v>
      </c>
      <c r="C37" s="11">
        <v>1.6097711476504442</v>
      </c>
      <c r="D37" s="11">
        <f t="shared" ref="D37:D60" si="25">C37-B37</f>
        <v>0.60712865733005072</v>
      </c>
      <c r="E37" s="11">
        <v>0.80264847679220785</v>
      </c>
      <c r="F37" s="11">
        <f t="shared" ref="F37:F60" si="26">SUM(D37:E37)</f>
        <v>1.4097771341222587</v>
      </c>
      <c r="G37" s="200">
        <f t="shared" ref="G37:G62" si="27">IF(B37&gt;0,(1+(E37/B37))^(1/($C$6-$B$6))-1,0)</f>
        <v>3.9984197460757098E-2</v>
      </c>
      <c r="I37" s="11" t="str">
        <f t="shared" si="17"/>
        <v>Process, plant and machine operatives</v>
      </c>
      <c r="J37" s="11">
        <v>1.9999696410616701</v>
      </c>
      <c r="K37" s="11">
        <v>3.532520949669534</v>
      </c>
      <c r="L37" s="11">
        <v>1.5325513086078637</v>
      </c>
      <c r="M37" s="11">
        <v>1.6090319534028603</v>
      </c>
      <c r="N37" s="11">
        <v>3.141583262010724</v>
      </c>
      <c r="P37" s="10" t="str">
        <f>name!D5</f>
        <v>12 Other managers and proprietors</v>
      </c>
      <c r="Q37" s="11">
        <v>31.368445412143853</v>
      </c>
      <c r="R37" s="11">
        <v>33.795339797239656</v>
      </c>
      <c r="S37" s="345">
        <f t="shared" ref="S37:S60" si="28">R37-Q37</f>
        <v>2.4268943850958031</v>
      </c>
      <c r="T37" s="345">
        <v>20.069090583862984</v>
      </c>
      <c r="U37" s="345">
        <f t="shared" ref="U37:U60" si="29">SUM(S37:T37)</f>
        <v>22.495984968958787</v>
      </c>
      <c r="V37" s="346">
        <f t="shared" ref="V37:V62" si="30">IF(Q37&gt;0,(1+(T37/Q37))^(1/($C$6-$B$6))-1,0)</f>
        <v>3.3520615890532124E-2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6.8624723988977774</v>
      </c>
      <c r="C38" s="11">
        <v>11.395242809508796</v>
      </c>
      <c r="D38" s="11">
        <f t="shared" si="25"/>
        <v>4.5327704106110183</v>
      </c>
      <c r="E38" s="11">
        <v>3.6444147384929702</v>
      </c>
      <c r="F38" s="11">
        <f t="shared" si="26"/>
        <v>8.1771851491039875</v>
      </c>
      <c r="G38" s="200">
        <f t="shared" si="27"/>
        <v>2.8804599271848641E-2</v>
      </c>
      <c r="I38" s="11" t="str">
        <f t="shared" si="17"/>
        <v>Elementary occupations</v>
      </c>
      <c r="J38" s="11">
        <v>5.3754201688933696</v>
      </c>
      <c r="K38" s="11">
        <v>8.89369857324</v>
      </c>
      <c r="L38" s="11">
        <v>3.51827840434663</v>
      </c>
      <c r="M38" s="11">
        <v>4.0379311177391504</v>
      </c>
      <c r="N38" s="11">
        <v>7.5562095220857799</v>
      </c>
      <c r="P38" s="10" t="str">
        <f>name!D6</f>
        <v>21 Science, research, engineering and technology professionals</v>
      </c>
      <c r="Q38" s="11">
        <v>30.161560221658643</v>
      </c>
      <c r="R38" s="11">
        <v>49.923198334601921</v>
      </c>
      <c r="S38" s="345">
        <f t="shared" si="28"/>
        <v>19.761638112943277</v>
      </c>
      <c r="T38" s="345">
        <v>21.954626062871412</v>
      </c>
      <c r="U38" s="345">
        <f t="shared" si="29"/>
        <v>41.716264175814686</v>
      </c>
      <c r="V38" s="346">
        <f t="shared" si="30"/>
        <v>3.7133322922222378E-2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5.162882314085504</v>
      </c>
      <c r="C39" s="11">
        <v>7.543224898339866</v>
      </c>
      <c r="D39" s="11">
        <f t="shared" si="25"/>
        <v>2.380342584254362</v>
      </c>
      <c r="E39" s="11">
        <v>3.2554900352014031</v>
      </c>
      <c r="F39" s="11">
        <f t="shared" si="26"/>
        <v>5.6358326194557655</v>
      </c>
      <c r="G39" s="200">
        <f t="shared" si="27"/>
        <v>3.3131794296078487E-2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63.262828919113254</v>
      </c>
      <c r="R39" s="11">
        <v>65.690757424974805</v>
      </c>
      <c r="S39" s="345">
        <f t="shared" si="28"/>
        <v>2.4279285058615514</v>
      </c>
      <c r="T39" s="345">
        <v>36.881828442245997</v>
      </c>
      <c r="U39" s="345">
        <f t="shared" si="29"/>
        <v>39.309756948107548</v>
      </c>
      <c r="V39" s="346">
        <f t="shared" si="30"/>
        <v>3.1094835947532262E-2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8.1107037211002311</v>
      </c>
      <c r="C40" s="11">
        <v>9.9649681527874758</v>
      </c>
      <c r="D40" s="11">
        <f>C40-B40</f>
        <v>1.8542644316872448</v>
      </c>
      <c r="E40" s="11">
        <v>4.5697403029894224</v>
      </c>
      <c r="F40" s="11">
        <f>SUM(D40:E40)</f>
        <v>6.4240047346766671</v>
      </c>
      <c r="G40" s="200">
        <f>IF(B40&gt;0,(1+(E40/B40))^(1/($C$6-$B$6))-1,0)</f>
        <v>3.0239969612559703E-2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63.50618570088443</v>
      </c>
      <c r="R40" s="11">
        <v>64.136277265706909</v>
      </c>
      <c r="S40" s="345">
        <f t="shared" si="28"/>
        <v>0.63009156482247874</v>
      </c>
      <c r="T40" s="345">
        <v>34.354388303774144</v>
      </c>
      <c r="U40" s="345">
        <f t="shared" si="29"/>
        <v>34.984479868596623</v>
      </c>
      <c r="V40" s="346">
        <f t="shared" si="30"/>
        <v>2.9246618070428942E-2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2.7747630611441454</v>
      </c>
      <c r="C41" s="11">
        <v>4.3849382723292321</v>
      </c>
      <c r="D41" s="11">
        <f t="shared" si="25"/>
        <v>1.6101752111850867</v>
      </c>
      <c r="E41" s="11">
        <v>1.773075796548885</v>
      </c>
      <c r="F41" s="11">
        <f t="shared" si="26"/>
        <v>3.3832510077339717</v>
      </c>
      <c r="G41" s="200">
        <f t="shared" si="27"/>
        <v>3.3487617470757458E-2</v>
      </c>
      <c r="I41" s="11" t="str">
        <f>I30</f>
        <v>Managers, directors and senior officials</v>
      </c>
      <c r="J41" s="11">
        <f t="array" ref="J41:J49">MMULT(aggregation!$B$13:$AA$21,B94:B119)</f>
        <v>65.663673014952337</v>
      </c>
      <c r="K41" s="11">
        <f t="array" ref="K41:K49">MMULT(aggregation!$B$13:$AA$21,C94:C119)</f>
        <v>74.315716250822604</v>
      </c>
      <c r="L41" s="11">
        <f t="array" ref="L41:L49">MMULT(aggregation!$B$13:$AA$21,D94:D119)</f>
        <v>8.6520432358702664</v>
      </c>
      <c r="M41" s="11">
        <f t="array" ref="M41:M49">MMULT(aggregation!$B$13:$AA$21,E94:E119)</f>
        <v>39.857384039949913</v>
      </c>
      <c r="N41" s="11">
        <f t="array" ref="N41:N49">MMULT(aggregation!$B$13:$AA$21,F94:F119)</f>
        <v>48.50942727582018</v>
      </c>
      <c r="P41" s="10" t="str">
        <f>name!D9</f>
        <v>24 Business, media and public service professionals</v>
      </c>
      <c r="Q41" s="11">
        <v>62.639854258964448</v>
      </c>
      <c r="R41" s="11">
        <v>74.091812067107767</v>
      </c>
      <c r="S41" s="345">
        <f t="shared" si="28"/>
        <v>11.45195780814332</v>
      </c>
      <c r="T41" s="345">
        <v>36.771644897436282</v>
      </c>
      <c r="U41" s="345">
        <f t="shared" si="29"/>
        <v>48.223602705579601</v>
      </c>
      <c r="V41" s="346">
        <f t="shared" si="30"/>
        <v>3.1270019342724442E-2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0.8803088531479466</v>
      </c>
      <c r="C42" s="11">
        <v>1.4417017742962683</v>
      </c>
      <c r="D42" s="11">
        <f t="shared" si="25"/>
        <v>0.56139292114832173</v>
      </c>
      <c r="E42" s="11">
        <v>0.53523026454117428</v>
      </c>
      <c r="F42" s="11">
        <f t="shared" si="26"/>
        <v>1.0966231856894959</v>
      </c>
      <c r="G42" s="200">
        <f t="shared" si="27"/>
        <v>3.217290325077049E-2</v>
      </c>
      <c r="I42" s="11" t="str">
        <f>I31</f>
        <v>Professional occupations</v>
      </c>
      <c r="J42" s="11">
        <v>149.71829882425382</v>
      </c>
      <c r="K42" s="11">
        <v>166.96685736048653</v>
      </c>
      <c r="L42" s="11">
        <v>17.248558536232704</v>
      </c>
      <c r="M42" s="11">
        <v>77.941251099244582</v>
      </c>
      <c r="N42" s="11">
        <v>95.189809635477289</v>
      </c>
      <c r="P42" s="10" t="str">
        <f>name!D10</f>
        <v>31 Science, engineering and technology associate professionals</v>
      </c>
      <c r="Q42" s="11">
        <v>11.055521700155865</v>
      </c>
      <c r="R42" s="11">
        <v>14.176339421466855</v>
      </c>
      <c r="S42" s="345">
        <f t="shared" si="28"/>
        <v>3.1208177213109902</v>
      </c>
      <c r="T42" s="345">
        <v>6.2957423190279505</v>
      </c>
      <c r="U42" s="345">
        <f t="shared" si="29"/>
        <v>9.4165600403389398</v>
      </c>
      <c r="V42" s="346">
        <f t="shared" si="30"/>
        <v>3.0505051737653277E-2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0.18896480980220823</v>
      </c>
      <c r="C43" s="11">
        <v>0.48835204197394866</v>
      </c>
      <c r="D43" s="11">
        <f t="shared" si="25"/>
        <v>0.29938723217174046</v>
      </c>
      <c r="E43" s="11">
        <v>0.22551697105350912</v>
      </c>
      <c r="F43" s="11">
        <f t="shared" si="26"/>
        <v>0.52490420322524955</v>
      </c>
      <c r="G43" s="200">
        <f t="shared" si="27"/>
        <v>5.3759818037477647E-2</v>
      </c>
      <c r="I43" s="11" t="str">
        <f>I32</f>
        <v>Associate professional occupations</v>
      </c>
      <c r="J43" s="11">
        <v>80.894870461068848</v>
      </c>
      <c r="K43" s="11">
        <v>101.55165120943226</v>
      </c>
      <c r="L43" s="11">
        <v>20.65678074836342</v>
      </c>
      <c r="M43" s="11">
        <v>47.412901780791138</v>
      </c>
      <c r="N43" s="11">
        <v>68.069682529154548</v>
      </c>
      <c r="P43" s="10" t="str">
        <f>name!D11</f>
        <v>32 Health and social care associate professionals</v>
      </c>
      <c r="Q43" s="11">
        <v>28.698974938768728</v>
      </c>
      <c r="R43" s="11">
        <v>54.665222933256665</v>
      </c>
      <c r="S43" s="345">
        <f t="shared" si="28"/>
        <v>25.966247994487937</v>
      </c>
      <c r="T43" s="345">
        <v>28.519399790941208</v>
      </c>
      <c r="U43" s="345">
        <f t="shared" si="29"/>
        <v>54.485647785429144</v>
      </c>
      <c r="V43" s="346">
        <f t="shared" si="30"/>
        <v>4.7075365723463491E-2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9.0021641019392265E-2</v>
      </c>
      <c r="C44" s="11">
        <v>0.13051408471672554</v>
      </c>
      <c r="D44" s="11">
        <f t="shared" si="25"/>
        <v>4.0492443697333277E-2</v>
      </c>
      <c r="E44" s="11">
        <v>3.6998741563547523E-2</v>
      </c>
      <c r="F44" s="11">
        <f t="shared" si="26"/>
        <v>7.7491185260880807E-2</v>
      </c>
      <c r="G44" s="200">
        <f t="shared" si="27"/>
        <v>2.3218615582970559E-2</v>
      </c>
      <c r="I44" s="11" t="str">
        <f>I33</f>
        <v>Administrative and secretarial occupations</v>
      </c>
      <c r="J44" s="11">
        <v>40.601625070547158</v>
      </c>
      <c r="K44" s="11">
        <v>61.197839393831387</v>
      </c>
      <c r="L44" s="11">
        <v>20.596214323284226</v>
      </c>
      <c r="M44" s="11">
        <v>29.1872400496258</v>
      </c>
      <c r="N44" s="11">
        <v>49.783454372910029</v>
      </c>
      <c r="P44" s="10" t="str">
        <f>name!D12</f>
        <v>33 Protective service occupations</v>
      </c>
      <c r="Q44" s="11">
        <v>6.8608076698330844</v>
      </c>
      <c r="R44" s="11">
        <v>8.2008047833711242</v>
      </c>
      <c r="S44" s="345">
        <f t="shared" si="28"/>
        <v>1.3399971135380397</v>
      </c>
      <c r="T44" s="345">
        <v>3.458680556046942</v>
      </c>
      <c r="U44" s="345">
        <f t="shared" si="29"/>
        <v>4.7986776695849818</v>
      </c>
      <c r="V44" s="346">
        <f t="shared" si="30"/>
        <v>2.7587614313856701E-2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0.61037592023734843</v>
      </c>
      <c r="C45" s="11">
        <v>0.83873736438155022</v>
      </c>
      <c r="D45" s="11">
        <f t="shared" ref="D45:D46" si="31">C45-B45</f>
        <v>0.22836144414420179</v>
      </c>
      <c r="E45" s="11">
        <v>0.38558627625994601</v>
      </c>
      <c r="F45" s="11">
        <f t="shared" ref="F45:F46" si="32">SUM(D45:E45)</f>
        <v>0.6139477204041478</v>
      </c>
      <c r="G45" s="200">
        <f t="shared" si="27"/>
        <v>3.3180888587817536E-2</v>
      </c>
      <c r="I45" s="11" t="str">
        <f t="shared" ref="I45:I49" si="33">I34</f>
        <v>Skilled trades occupations</v>
      </c>
      <c r="J45" s="11">
        <v>12.972500390743321</v>
      </c>
      <c r="K45" s="11">
        <v>20.080076285339697</v>
      </c>
      <c r="L45" s="11">
        <v>7.1075758945963763</v>
      </c>
      <c r="M45" s="11">
        <v>9.449656737890578</v>
      </c>
      <c r="N45" s="11">
        <v>16.557232632486958</v>
      </c>
      <c r="P45" s="10" t="str">
        <f>name!D13</f>
        <v>34 Culture, media and sports occupations</v>
      </c>
      <c r="Q45" s="11">
        <v>22.391919177575559</v>
      </c>
      <c r="R45" s="11">
        <v>21.355589433164091</v>
      </c>
      <c r="S45" s="345">
        <f t="shared" si="28"/>
        <v>-1.0363297444114679</v>
      </c>
      <c r="T45" s="345">
        <v>11.046355005974808</v>
      </c>
      <c r="U45" s="345">
        <f t="shared" si="29"/>
        <v>10.01002526156334</v>
      </c>
      <c r="V45" s="346">
        <f t="shared" si="30"/>
        <v>2.7093945395031627E-2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1.9260906233315147</v>
      </c>
      <c r="C46" s="11">
        <v>3.0495529707931306</v>
      </c>
      <c r="D46" s="11">
        <f t="shared" si="31"/>
        <v>1.1234623474616159</v>
      </c>
      <c r="E46" s="11">
        <v>1.2097918456791752</v>
      </c>
      <c r="F46" s="11">
        <f t="shared" si="32"/>
        <v>2.3332541931407911</v>
      </c>
      <c r="G46" s="200">
        <f t="shared" si="27"/>
        <v>3.3028263738242636E-2</v>
      </c>
      <c r="I46" s="11" t="str">
        <f t="shared" si="33"/>
        <v>Caring, leisure and other service occupations</v>
      </c>
      <c r="J46" s="11">
        <v>25.136318267440856</v>
      </c>
      <c r="K46" s="11">
        <v>35.511372194197342</v>
      </c>
      <c r="L46" s="11">
        <v>10.375053926756486</v>
      </c>
      <c r="M46" s="11">
        <v>19.352545821477303</v>
      </c>
      <c r="N46" s="11">
        <v>29.727599748233793</v>
      </c>
      <c r="P46" s="10" t="str">
        <f>name!D14</f>
        <v>35 Business and public service associate professionals</v>
      </c>
      <c r="Q46" s="11">
        <v>62.722608455958877</v>
      </c>
      <c r="R46" s="11">
        <v>71.029031948798277</v>
      </c>
      <c r="S46" s="345">
        <f t="shared" si="28"/>
        <v>8.3064234928394001</v>
      </c>
      <c r="T46" s="345">
        <v>35.671087340456232</v>
      </c>
      <c r="U46" s="345">
        <f t="shared" si="29"/>
        <v>43.977510833295632</v>
      </c>
      <c r="V46" s="346">
        <f t="shared" si="30"/>
        <v>3.0472036085013254E-2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1.0941088033652029</v>
      </c>
      <c r="C47" s="11">
        <v>1.9474646162548697</v>
      </c>
      <c r="D47" s="11">
        <f t="shared" si="25"/>
        <v>0.85335581288966678</v>
      </c>
      <c r="E47" s="11">
        <v>0.82328564358766976</v>
      </c>
      <c r="F47" s="11">
        <f t="shared" si="26"/>
        <v>1.6766414564773364</v>
      </c>
      <c r="G47" s="200">
        <f t="shared" si="27"/>
        <v>3.8110053256994014E-2</v>
      </c>
      <c r="I47" s="11" t="str">
        <f t="shared" si="33"/>
        <v>Sales and customer service occupations</v>
      </c>
      <c r="J47" s="11">
        <v>22.925902501064943</v>
      </c>
      <c r="K47" s="11">
        <v>33.103860281213514</v>
      </c>
      <c r="L47" s="11">
        <v>10.177957780148567</v>
      </c>
      <c r="M47" s="11">
        <v>14.681424756191577</v>
      </c>
      <c r="N47" s="11">
        <v>24.859382536340146</v>
      </c>
      <c r="P47" s="10" t="str">
        <f>name!D15</f>
        <v>41 Administrative occupations</v>
      </c>
      <c r="Q47" s="11">
        <v>117.04121536419089</v>
      </c>
      <c r="R47" s="11">
        <v>109.30888831276627</v>
      </c>
      <c r="S47" s="345">
        <f t="shared" si="28"/>
        <v>-7.732327051424619</v>
      </c>
      <c r="T47" s="345">
        <v>64.655140821156053</v>
      </c>
      <c r="U47" s="345">
        <f t="shared" si="29"/>
        <v>56.922813769731434</v>
      </c>
      <c r="V47" s="346">
        <f t="shared" si="30"/>
        <v>2.9754803131697205E-2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0.10728826068358317</v>
      </c>
      <c r="C48" s="11">
        <v>0.31468907599502238</v>
      </c>
      <c r="D48" s="11">
        <f t="shared" si="25"/>
        <v>0.20740081531143922</v>
      </c>
      <c r="E48" s="11">
        <v>0.13530908304100855</v>
      </c>
      <c r="F48" s="11">
        <f t="shared" si="26"/>
        <v>0.34270989835244781</v>
      </c>
      <c r="G48" s="200">
        <f t="shared" si="27"/>
        <v>5.5898701429368369E-2</v>
      </c>
      <c r="I48" s="11" t="str">
        <f t="shared" si="33"/>
        <v>Process, plant and machine operatives</v>
      </c>
      <c r="J48" s="11">
        <v>4.938020775220096</v>
      </c>
      <c r="K48" s="11">
        <v>8.2767582877232257</v>
      </c>
      <c r="L48" s="11">
        <v>3.3387375125031289</v>
      </c>
      <c r="M48" s="11">
        <v>4.054494793270389</v>
      </c>
      <c r="N48" s="11">
        <v>7.3932323057735179</v>
      </c>
      <c r="P48" s="10" t="str">
        <f>name!D16</f>
        <v>42 Secretarial and related occupations</v>
      </c>
      <c r="Q48" s="11">
        <v>40.426455303929281</v>
      </c>
      <c r="R48" s="11">
        <v>27.937674833250096</v>
      </c>
      <c r="S48" s="345">
        <f t="shared" si="28"/>
        <v>-12.488780470679185</v>
      </c>
      <c r="T48" s="345">
        <v>18.615321839244764</v>
      </c>
      <c r="U48" s="345">
        <f t="shared" si="29"/>
        <v>6.1265413685655794</v>
      </c>
      <c r="V48" s="346">
        <f t="shared" si="30"/>
        <v>2.5572224928283482E-2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7.6789218698476311E-2</v>
      </c>
      <c r="C49" s="11">
        <v>0.11694379379383238</v>
      </c>
      <c r="D49" s="11">
        <f t="shared" si="25"/>
        <v>4.0154575095356068E-2</v>
      </c>
      <c r="E49" s="11">
        <v>7.0598255675705851E-2</v>
      </c>
      <c r="F49" s="11">
        <f t="shared" si="26"/>
        <v>0.11075283077106192</v>
      </c>
      <c r="G49" s="200">
        <f t="shared" si="27"/>
        <v>4.4425231798971954E-2</v>
      </c>
      <c r="I49" s="11" t="str">
        <f t="shared" si="33"/>
        <v>Elementary occupations</v>
      </c>
      <c r="J49" s="11">
        <v>17.198811749494809</v>
      </c>
      <c r="K49" s="11">
        <v>25.089179966770352</v>
      </c>
      <c r="L49" s="11">
        <v>7.8903682172755421</v>
      </c>
      <c r="M49" s="11">
        <v>13.273881158575627</v>
      </c>
      <c r="N49" s="11">
        <v>21.16424937585117</v>
      </c>
      <c r="P49" s="10" t="str">
        <f>name!D17</f>
        <v>51 Skilled agricultural and related trades</v>
      </c>
      <c r="Q49" s="11">
        <v>4.6010311099166286</v>
      </c>
      <c r="R49" s="11">
        <v>6.1160562280221376</v>
      </c>
      <c r="S49" s="345">
        <f t="shared" si="28"/>
        <v>1.515025118105509</v>
      </c>
      <c r="T49" s="345">
        <v>3.6447187609184324</v>
      </c>
      <c r="U49" s="345">
        <f t="shared" si="29"/>
        <v>5.1597438790239414</v>
      </c>
      <c r="V49" s="346">
        <f t="shared" si="30"/>
        <v>3.9660791413375751E-2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7.6189512099921586E-2</v>
      </c>
      <c r="C50" s="11">
        <v>0.11044411345797257</v>
      </c>
      <c r="D50" s="11">
        <f t="shared" si="25"/>
        <v>3.4254601358050987E-2</v>
      </c>
      <c r="E50" s="11">
        <v>4.0586898866013993E-2</v>
      </c>
      <c r="F50" s="11">
        <f t="shared" si="26"/>
        <v>7.484150022406498E-2</v>
      </c>
      <c r="G50" s="200">
        <f t="shared" si="27"/>
        <v>2.8878270983559995E-2</v>
      </c>
      <c r="O50" s="71"/>
      <c r="P50" s="10" t="str">
        <f>name!D18</f>
        <v>52 Skilled metal, electrical and electronic trades</v>
      </c>
      <c r="Q50" s="11">
        <v>1.7309354191394881</v>
      </c>
      <c r="R50" s="11">
        <v>4.4717914973826449</v>
      </c>
      <c r="S50" s="345">
        <f t="shared" si="28"/>
        <v>2.7408560782431568</v>
      </c>
      <c r="T50" s="345">
        <v>1.9430271921033486</v>
      </c>
      <c r="U50" s="345">
        <f t="shared" si="29"/>
        <v>4.6838832703465059</v>
      </c>
      <c r="V50" s="346">
        <f t="shared" si="30"/>
        <v>5.1453952364898692E-2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2.5352636085215978E-2</v>
      </c>
      <c r="C51" s="11">
        <v>3.9215717281810059E-2</v>
      </c>
      <c r="D51" s="11">
        <f t="shared" ref="D51" si="34">C51-B51</f>
        <v>1.3863081196594081E-2</v>
      </c>
      <c r="E51" s="11">
        <v>1.6817267901931991E-2</v>
      </c>
      <c r="F51" s="11">
        <f t="shared" ref="F51" si="35">SUM(D51:E51)</f>
        <v>3.0680349098526072E-2</v>
      </c>
      <c r="G51" s="200">
        <f t="shared" si="27"/>
        <v>3.4503503904743438E-2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1.1467448207232565</v>
      </c>
      <c r="R51" s="11">
        <v>0.96471037752200595</v>
      </c>
      <c r="S51" s="345">
        <f t="shared" si="28"/>
        <v>-0.18203444320125051</v>
      </c>
      <c r="T51" s="345">
        <v>0.45202182137490554</v>
      </c>
      <c r="U51" s="345">
        <f t="shared" si="29"/>
        <v>0.26998737817365503</v>
      </c>
      <c r="V51" s="346">
        <f t="shared" si="30"/>
        <v>2.2400891238832932E-2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0.14682529288689697</v>
      </c>
      <c r="C52" s="11">
        <v>0.28728324067975664</v>
      </c>
      <c r="D52" s="11">
        <f t="shared" si="25"/>
        <v>0.14045794779285967</v>
      </c>
      <c r="E52" s="11">
        <v>0.11717562523662055</v>
      </c>
      <c r="F52" s="11">
        <f t="shared" si="26"/>
        <v>0.2576335730294802</v>
      </c>
      <c r="G52" s="200">
        <f t="shared" si="27"/>
        <v>3.9888967718579638E-2</v>
      </c>
      <c r="I52" s="11" t="str">
        <f>I41</f>
        <v>Managers, directors and senior officials</v>
      </c>
      <c r="J52" s="11">
        <f t="array" ref="J52:J60">MMULT(aggregation!$B$13:$AA$21,B123:B148)</f>
        <v>15.129471580449064</v>
      </c>
      <c r="K52" s="11">
        <f t="array" ref="K52:K60">MMULT(aggregation!$B$13:$AA$21,C123:C148)</f>
        <v>16.505766290094616</v>
      </c>
      <c r="L52" s="11">
        <f t="array" ref="L52:L60">MMULT(aggregation!$B$13:$AA$21,D123:D148)</f>
        <v>1.3762947096455509</v>
      </c>
      <c r="M52" s="11">
        <f t="array" ref="M52:M60">MMULT(aggregation!$B$13:$AA$21,E123:E148)</f>
        <v>8.668635848858262</v>
      </c>
      <c r="N52" s="11">
        <f t="array" ref="N52:N60">MMULT(aggregation!$B$13:$AA$21,F123:F148)</f>
        <v>10.044930558503813</v>
      </c>
      <c r="P52" s="10" t="str">
        <f>name!D20</f>
        <v>54 Textiles, printing and other skilled trades</v>
      </c>
      <c r="Q52" s="11">
        <v>15.63809201227488</v>
      </c>
      <c r="R52" s="11">
        <v>18.252984361920323</v>
      </c>
      <c r="S52" s="345">
        <f t="shared" si="28"/>
        <v>2.6148923496454426</v>
      </c>
      <c r="T52" s="345">
        <v>9.94615460884099</v>
      </c>
      <c r="U52" s="345">
        <f t="shared" si="29"/>
        <v>12.561046958486433</v>
      </c>
      <c r="V52" s="346">
        <f t="shared" si="30"/>
        <v>3.3362247767647846E-2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0.14452866120312199</v>
      </c>
      <c r="C53" s="11">
        <v>0.27760316294186116</v>
      </c>
      <c r="D53" s="11">
        <f t="shared" si="25"/>
        <v>0.13307450173873916</v>
      </c>
      <c r="E53" s="11">
        <v>0.11938396639944962</v>
      </c>
      <c r="F53" s="11">
        <f t="shared" si="26"/>
        <v>0.25245846813818879</v>
      </c>
      <c r="G53" s="200">
        <f t="shared" si="27"/>
        <v>4.0959291624461436E-2</v>
      </c>
      <c r="I53" s="11" t="str">
        <f>I42</f>
        <v>Professional occupations</v>
      </c>
      <c r="J53" s="11">
        <v>21.636589061660981</v>
      </c>
      <c r="K53" s="11">
        <v>14.964218419722279</v>
      </c>
      <c r="L53" s="11">
        <v>-6.6723706419387021</v>
      </c>
      <c r="M53" s="11">
        <v>6.3506509456056888</v>
      </c>
      <c r="N53" s="11">
        <v>-0.32171969633301289</v>
      </c>
      <c r="P53" s="10" t="str">
        <f>name!D21</f>
        <v>61 Caring personal service occupations</v>
      </c>
      <c r="Q53" s="11">
        <v>112.52136518952524</v>
      </c>
      <c r="R53" s="11">
        <v>120.69175534630114</v>
      </c>
      <c r="S53" s="345">
        <f t="shared" si="28"/>
        <v>8.1703901567758948</v>
      </c>
      <c r="T53" s="345">
        <v>67.319463872068638</v>
      </c>
      <c r="U53" s="345">
        <f t="shared" si="29"/>
        <v>75.489854028844533</v>
      </c>
      <c r="V53" s="346">
        <f t="shared" si="30"/>
        <v>3.1755723856920604E-2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8.6917299661675537E-2</v>
      </c>
      <c r="C54" s="11">
        <v>0.13246444509914782</v>
      </c>
      <c r="D54" s="11">
        <f t="shared" ref="D54:D55" si="36">C54-B54</f>
        <v>4.5547145437472278E-2</v>
      </c>
      <c r="E54" s="11">
        <v>6.1527602031893155E-2</v>
      </c>
      <c r="F54" s="11">
        <f t="shared" ref="F54:F55" si="37">SUM(D54:E54)</f>
        <v>0.10707474746936543</v>
      </c>
      <c r="G54" s="200">
        <f t="shared" si="27"/>
        <v>3.6328091775176263E-2</v>
      </c>
      <c r="I54" s="11" t="str">
        <f>I43</f>
        <v>Associate professional occupations</v>
      </c>
      <c r="J54" s="11">
        <v>21.493124681425492</v>
      </c>
      <c r="K54" s="11">
        <v>23.263166470626054</v>
      </c>
      <c r="L54" s="11">
        <v>1.7700417892005598</v>
      </c>
      <c r="M54" s="11">
        <v>10.369695483749261</v>
      </c>
      <c r="N54" s="11">
        <v>12.139737272949819</v>
      </c>
      <c r="P54" s="10" t="str">
        <f>name!D22</f>
        <v>62 Leisure, travel and related personal service occupations</v>
      </c>
      <c r="Q54" s="11">
        <v>33.269442111610019</v>
      </c>
      <c r="R54" s="11">
        <v>29.715620801504766</v>
      </c>
      <c r="S54" s="345">
        <f t="shared" si="28"/>
        <v>-3.5538213101052527</v>
      </c>
      <c r="T54" s="345">
        <v>16.516778756712508</v>
      </c>
      <c r="U54" s="345">
        <f t="shared" si="29"/>
        <v>12.962957446607255</v>
      </c>
      <c r="V54" s="346">
        <f t="shared" si="30"/>
        <v>2.7237604814381422E-2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5.2442542366436971E-3</v>
      </c>
      <c r="C55" s="11">
        <v>7.3758168115901522E-3</v>
      </c>
      <c r="D55" s="11">
        <f t="shared" si="36"/>
        <v>2.1315625749464551E-3</v>
      </c>
      <c r="E55" s="11">
        <v>3.3606816904473659E-3</v>
      </c>
      <c r="F55" s="11">
        <f t="shared" si="37"/>
        <v>5.4922442653938209E-3</v>
      </c>
      <c r="G55" s="200">
        <f t="shared" si="27"/>
        <v>3.356452241103014E-2</v>
      </c>
      <c r="I55" s="11" t="str">
        <f>I44</f>
        <v>Administrative and secretarial occupations</v>
      </c>
      <c r="J55" s="11">
        <v>17.005584439958817</v>
      </c>
      <c r="K55" s="11">
        <v>23.648389908275728</v>
      </c>
      <c r="L55" s="11">
        <v>6.6428054683169115</v>
      </c>
      <c r="M55" s="11">
        <v>12.06661758908578</v>
      </c>
      <c r="N55" s="11">
        <v>18.709423057402692</v>
      </c>
      <c r="P55" s="10" t="str">
        <f>name!D23</f>
        <v>63 Community and civil enforcement occupations</v>
      </c>
      <c r="Q55" s="11">
        <v>0.55063560445015325</v>
      </c>
      <c r="R55" s="11">
        <v>0.7722613222099397</v>
      </c>
      <c r="S55" s="345">
        <f t="shared" si="28"/>
        <v>0.22162571775978646</v>
      </c>
      <c r="T55" s="345">
        <v>0.46192660411881381</v>
      </c>
      <c r="U55" s="345">
        <f t="shared" si="29"/>
        <v>0.68355232187860027</v>
      </c>
      <c r="V55" s="346">
        <f t="shared" si="30"/>
        <v>4.1446972088375E-2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0.30851270429374938</v>
      </c>
      <c r="C56" s="11">
        <v>0.45280964806246071</v>
      </c>
      <c r="D56" s="11">
        <f t="shared" si="25"/>
        <v>0.14429694376871133</v>
      </c>
      <c r="E56" s="11">
        <v>0.17744399071175301</v>
      </c>
      <c r="F56" s="11">
        <f t="shared" si="26"/>
        <v>0.32174093448046437</v>
      </c>
      <c r="G56" s="200">
        <f t="shared" si="27"/>
        <v>3.0753855189354473E-2</v>
      </c>
      <c r="I56" s="11" t="str">
        <f t="shared" ref="I56:I60" si="38">I45</f>
        <v>Skilled trades occupations</v>
      </c>
      <c r="J56" s="11">
        <v>5.665618904235397</v>
      </c>
      <c r="K56" s="11">
        <v>7.9433148886296472</v>
      </c>
      <c r="L56" s="11">
        <v>2.2776959843942501</v>
      </c>
      <c r="M56" s="11">
        <v>3.863510925319892</v>
      </c>
      <c r="N56" s="11">
        <v>6.1412069097141426</v>
      </c>
      <c r="P56" s="10" t="str">
        <f>name!D24</f>
        <v>71 Sales occupations</v>
      </c>
      <c r="Q56" s="11">
        <v>64.096345124072457</v>
      </c>
      <c r="R56" s="11">
        <v>59.424964217856711</v>
      </c>
      <c r="S56" s="345">
        <f t="shared" si="28"/>
        <v>-4.6713809062157452</v>
      </c>
      <c r="T56" s="345">
        <v>32.901295360094238</v>
      </c>
      <c r="U56" s="345">
        <f t="shared" si="29"/>
        <v>28.229914453878493</v>
      </c>
      <c r="V56" s="346">
        <f t="shared" si="30"/>
        <v>2.8004920969075586E-2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0.12747127053023735</v>
      </c>
      <c r="C57" s="11">
        <v>0.23121271084075609</v>
      </c>
      <c r="D57" s="11">
        <f t="shared" si="25"/>
        <v>0.10374144031051874</v>
      </c>
      <c r="E57" s="11">
        <v>8.3805754135113653E-2</v>
      </c>
      <c r="F57" s="11">
        <f t="shared" si="26"/>
        <v>0.18754719444563239</v>
      </c>
      <c r="G57" s="200">
        <f t="shared" si="27"/>
        <v>3.4259051798438911E-2</v>
      </c>
      <c r="I57" s="11" t="str">
        <f t="shared" si="38"/>
        <v>Caring, leisure and other service occupations</v>
      </c>
      <c r="J57" s="11">
        <v>18.713780922000772</v>
      </c>
      <c r="K57" s="11">
        <v>21.137844463313414</v>
      </c>
      <c r="L57" s="11">
        <v>2.4240635413126395</v>
      </c>
      <c r="M57" s="11">
        <v>11.444133847364121</v>
      </c>
      <c r="N57" s="11">
        <v>13.868197388676759</v>
      </c>
      <c r="P57" s="10" t="str">
        <f>name!D25</f>
        <v>72 Customer service occupations</v>
      </c>
      <c r="Q57" s="11">
        <v>19.755693744100785</v>
      </c>
      <c r="R57" s="11">
        <v>22.107536822170012</v>
      </c>
      <c r="S57" s="345">
        <f t="shared" si="28"/>
        <v>2.3518430780692263</v>
      </c>
      <c r="T57" s="345">
        <v>11.133402455042031</v>
      </c>
      <c r="U57" s="345">
        <f t="shared" si="29"/>
        <v>13.485245533111257</v>
      </c>
      <c r="V57" s="346">
        <f t="shared" si="30"/>
        <v>3.0245819846252742E-2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9.0851622931041043E-2</v>
      </c>
      <c r="C58" s="11">
        <v>0.17357235139361593</v>
      </c>
      <c r="D58" s="11">
        <f t="shared" ref="D58:D59" si="39">C58-B58</f>
        <v>8.2720728462574888E-2</v>
      </c>
      <c r="E58" s="11">
        <v>6.6508956327979055E-2</v>
      </c>
      <c r="F58" s="11">
        <f t="shared" ref="F58:F59" si="40">SUM(D58:E58)</f>
        <v>0.14922968479055393</v>
      </c>
      <c r="G58" s="200">
        <f t="shared" si="27"/>
        <v>3.7299615840228562E-2</v>
      </c>
      <c r="I58" s="11" t="str">
        <f t="shared" si="38"/>
        <v>Sales and customer service occupations</v>
      </c>
      <c r="J58" s="11">
        <v>7.3443246276474419</v>
      </c>
      <c r="K58" s="11">
        <v>9.6227684791343719</v>
      </c>
      <c r="L58" s="11">
        <v>2.2784438514869314</v>
      </c>
      <c r="M58" s="11">
        <v>4.4636644645142569</v>
      </c>
      <c r="N58" s="11">
        <v>6.7421083160011888</v>
      </c>
      <c r="P58" s="10" t="str">
        <f>name!D26</f>
        <v>81 Process, plant and machine operatives</v>
      </c>
      <c r="Q58" s="11">
        <v>4.4101015940559298</v>
      </c>
      <c r="R58" s="11">
        <v>5.1601789528533919</v>
      </c>
      <c r="S58" s="345">
        <f t="shared" si="28"/>
        <v>0.75007735879746207</v>
      </c>
      <c r="T58" s="345">
        <v>2.3916156865046214</v>
      </c>
      <c r="U58" s="345">
        <f t="shared" si="29"/>
        <v>3.1416930453020835</v>
      </c>
      <c r="V58" s="346">
        <f t="shared" si="30"/>
        <v>2.9306381810700444E-2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0.18655616966676936</v>
      </c>
      <c r="C59" s="11">
        <v>0.33426189398735551</v>
      </c>
      <c r="D59" s="11">
        <f t="shared" si="39"/>
        <v>0.14770572432058615</v>
      </c>
      <c r="E59" s="11">
        <v>0.17306813894973699</v>
      </c>
      <c r="F59" s="11">
        <f t="shared" si="40"/>
        <v>0.32077386327032315</v>
      </c>
      <c r="G59" s="200">
        <f t="shared" si="27"/>
        <v>4.4726541627426286E-2</v>
      </c>
      <c r="I59" s="11" t="str">
        <f t="shared" si="38"/>
        <v>Process, plant and machine operatives</v>
      </c>
      <c r="J59" s="11">
        <v>2.3353922119306851</v>
      </c>
      <c r="K59" s="11">
        <v>3.6801873387896298</v>
      </c>
      <c r="L59" s="11">
        <v>1.3447951268589449</v>
      </c>
      <c r="M59" s="11">
        <v>1.8572974204622499</v>
      </c>
      <c r="N59" s="11">
        <v>3.2020925473211945</v>
      </c>
      <c r="P59" s="10" t="str">
        <f>name!D27</f>
        <v>82 Transport and mobile machine drivers and operatives</v>
      </c>
      <c r="Q59" s="11">
        <v>4.8812745768989831</v>
      </c>
      <c r="R59" s="11">
        <v>7.4290019466212946</v>
      </c>
      <c r="S59" s="345">
        <f t="shared" si="28"/>
        <v>2.5477273697223115</v>
      </c>
      <c r="T59" s="345">
        <v>3.9377426756479017</v>
      </c>
      <c r="U59" s="345">
        <f t="shared" si="29"/>
        <v>6.4854700453702137</v>
      </c>
      <c r="V59" s="346">
        <f t="shared" si="30"/>
        <v>4.022143085743668E-2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1.6819884590360619E-3</v>
      </c>
      <c r="C60" s="11">
        <v>1.0725496297809443E-2</v>
      </c>
      <c r="D60" s="11">
        <f t="shared" si="25"/>
        <v>9.0435078387733816E-3</v>
      </c>
      <c r="E60" s="11">
        <v>5.3944940121573217E-3</v>
      </c>
      <c r="F60" s="11">
        <f t="shared" si="26"/>
        <v>1.4438001850930703E-2</v>
      </c>
      <c r="G60" s="200">
        <f t="shared" si="27"/>
        <v>0.10052427937440145</v>
      </c>
      <c r="I60" s="11" t="str">
        <f t="shared" si="38"/>
        <v>Elementary occupations</v>
      </c>
      <c r="J60" s="11">
        <v>9.053498244296728</v>
      </c>
      <c r="K60" s="11">
        <v>13.20974528468288</v>
      </c>
      <c r="L60" s="11">
        <v>4.1562470403861518</v>
      </c>
      <c r="M60" s="11">
        <v>6.7722102515939371</v>
      </c>
      <c r="N60" s="11">
        <v>10.928457291980088</v>
      </c>
      <c r="P60" s="10" t="str">
        <f>name!D28</f>
        <v>91 Elementary trades and related occupations</v>
      </c>
      <c r="Q60" s="11">
        <v>3.6085464992094796</v>
      </c>
      <c r="R60" s="11">
        <v>17.320811894232051</v>
      </c>
      <c r="S60" s="345">
        <f t="shared" si="28"/>
        <v>13.712265395022571</v>
      </c>
      <c r="T60" s="345">
        <v>8.6652601607370343</v>
      </c>
      <c r="U60" s="345">
        <f t="shared" si="29"/>
        <v>22.377525555759604</v>
      </c>
      <c r="V60" s="346">
        <f t="shared" si="30"/>
        <v>8.503346101085496E-2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0.15701911934224738</v>
      </c>
      <c r="C61" s="11">
        <v>0.2005771640906899</v>
      </c>
      <c r="D61" s="11">
        <f t="shared" ref="D61" si="41">C61-B61</f>
        <v>4.355804474844252E-2</v>
      </c>
      <c r="E61" s="11">
        <v>9.8685258297209005E-2</v>
      </c>
      <c r="F61" s="11">
        <f t="shared" ref="F61" si="42">SUM(D61:E61)</f>
        <v>0.14224330304565153</v>
      </c>
      <c r="G61" s="200">
        <f t="shared" ref="G61" si="43">IF(B61&gt;0,(1+(E61/B61))^(1/($C$6-$B$6))-1,0)</f>
        <v>3.3044528295296249E-2</v>
      </c>
      <c r="P61" s="10" t="str">
        <f>name!D29</f>
        <v>92 Elementary administration and service occupations</v>
      </c>
      <c r="Q61" s="11">
        <v>94.053516132503205</v>
      </c>
      <c r="R61" s="11">
        <v>75.451326739018299</v>
      </c>
      <c r="S61" s="345">
        <f t="shared" ref="S61" si="44">R61-Q61</f>
        <v>-18.602189393484906</v>
      </c>
      <c r="T61" s="345">
        <v>45.449501767610222</v>
      </c>
      <c r="U61" s="345">
        <f t="shared" ref="U61" si="45">SUM(S61:T61)</f>
        <v>26.847312374125316</v>
      </c>
      <c r="V61" s="346">
        <f t="shared" ref="V61" si="46">IF(Q61&gt;0,(1+(T61/Q61))^(1/($C$6-$B$6))-1,0)</f>
        <v>2.662989001265581E-2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33.0284365134805</v>
      </c>
      <c r="C62" s="11">
        <f t="shared" ref="C62:F62" si="47">SUM(C36:C61)</f>
        <v>49.260261243054302</v>
      </c>
      <c r="D62" s="11">
        <f t="shared" si="47"/>
        <v>16.231824729573827</v>
      </c>
      <c r="E62" s="11">
        <f t="shared" si="47"/>
        <v>20.123838324226309</v>
      </c>
      <c r="F62" s="11">
        <f t="shared" si="47"/>
        <v>36.355663053800143</v>
      </c>
      <c r="G62" s="200">
        <f t="shared" si="27"/>
        <v>3.2227890440255313E-2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960.01965538050831</v>
      </c>
      <c r="R62" s="11">
        <f>SUM(R36:R61)</f>
        <v>1032.0284245744263</v>
      </c>
      <c r="S62" s="345">
        <f>R62-Q62</f>
        <v>72.008769193917942</v>
      </c>
      <c r="T62" s="11">
        <f>SUM(T36:T61)</f>
        <v>559.95336157250665</v>
      </c>
      <c r="U62" s="345">
        <f>SUM(S62:T62)</f>
        <v>631.96213076642459</v>
      </c>
      <c r="V62" s="346">
        <f t="shared" si="30"/>
        <v>3.1106956507669592E-2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19.87807831251115</v>
      </c>
      <c r="K63" s="11">
        <f t="array" ref="K63:K71">MMULT(aggregation!$B$13:$AA$21,C152:C177)</f>
        <v>21.326288958298633</v>
      </c>
      <c r="L63" s="11">
        <f t="array" ref="L63:L71">MMULT(aggregation!$B$13:$AA$21,D152:D177)</f>
        <v>1.4482106457874835</v>
      </c>
      <c r="M63" s="11">
        <f t="array" ref="M63:M71">MMULT(aggregation!$B$13:$AA$21,E152:E177)</f>
        <v>10.847815029586634</v>
      </c>
      <c r="N63" s="11">
        <f t="array" ref="N63:N71">MMULT(aggregation!$B$13:$AA$21,F152:F177)</f>
        <v>12.296025675374118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22.645083954793698</v>
      </c>
      <c r="K64" s="11">
        <v>25.378894843040197</v>
      </c>
      <c r="L64" s="11">
        <v>2.7338108882464991</v>
      </c>
      <c r="M64" s="11">
        <v>10.417176993124928</v>
      </c>
      <c r="N64" s="11">
        <v>13.150987881371426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23.568768002715842</v>
      </c>
      <c r="C65" s="11">
        <v>30.957554028428955</v>
      </c>
      <c r="D65" s="11">
        <f>C65-B65</f>
        <v>7.388786025713113</v>
      </c>
      <c r="E65" s="11">
        <v>14.135803615696894</v>
      </c>
      <c r="F65" s="11">
        <f>SUM(D65:E65)</f>
        <v>21.524589641410007</v>
      </c>
      <c r="G65" s="200">
        <f>IF(B65&gt;0,(1+(E65/B65))^(1/($C$6-$B$6))-1,0)</f>
        <v>3.1819683967137191E-2</v>
      </c>
      <c r="I65" s="11" t="str">
        <f>I54</f>
        <v>Associate professional occupations</v>
      </c>
      <c r="J65" s="11">
        <v>19.451548750924687</v>
      </c>
      <c r="K65" s="11">
        <v>21.337966801618094</v>
      </c>
      <c r="L65" s="11">
        <v>1.8864180506934054</v>
      </c>
      <c r="M65" s="11">
        <v>9.286133253901955</v>
      </c>
      <c r="N65" s="11">
        <v>11.172551304595363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8.7763721752165225</v>
      </c>
      <c r="C66" s="11">
        <v>14.043599838611284</v>
      </c>
      <c r="D66" s="11">
        <f t="shared" ref="D66:D89" si="50">C66-B66</f>
        <v>5.2672276633947614</v>
      </c>
      <c r="E66" s="11">
        <v>6.8787384079412526</v>
      </c>
      <c r="F66" s="11">
        <f t="shared" ref="F66:F89" si="51">SUM(D66:E66)</f>
        <v>12.145966071336014</v>
      </c>
      <c r="G66" s="200">
        <f t="shared" ref="G66:G89" si="52">IF(B66&gt;0,(1+(E66/B66))^(1/($C$6-$B$6))-1,0)</f>
        <v>3.9336247533160895E-2</v>
      </c>
      <c r="I66" s="11" t="str">
        <f>I55</f>
        <v>Administrative and secretarial occupations</v>
      </c>
      <c r="J66" s="11">
        <v>14.350090365187427</v>
      </c>
      <c r="K66" s="11">
        <v>17.974699133495967</v>
      </c>
      <c r="L66" s="11">
        <v>3.6246087683085415</v>
      </c>
      <c r="M66" s="11">
        <v>8.9975590646941228</v>
      </c>
      <c r="N66" s="11">
        <v>12.622167833002663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27.549235994660759</v>
      </c>
      <c r="C67" s="11">
        <v>51.76887957884486</v>
      </c>
      <c r="D67" s="11">
        <f t="shared" si="50"/>
        <v>24.219643584184102</v>
      </c>
      <c r="E67" s="11">
        <v>16.968769951061521</v>
      </c>
      <c r="F67" s="11">
        <f t="shared" si="51"/>
        <v>41.188413535245623</v>
      </c>
      <c r="G67" s="200">
        <f t="shared" si="52"/>
        <v>3.2511925024478527E-2</v>
      </c>
      <c r="I67" s="11" t="str">
        <f t="shared" ref="I67:I71" si="53">I56</f>
        <v>Skilled trades occupations</v>
      </c>
      <c r="J67" s="11">
        <v>11.490414112669571</v>
      </c>
      <c r="K67" s="11">
        <v>15.38415696769346</v>
      </c>
      <c r="L67" s="11">
        <v>3.8937428550238877</v>
      </c>
      <c r="M67" s="11">
        <v>6.989848214640018</v>
      </c>
      <c r="N67" s="11">
        <v>10.883591069663908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16.381152499523644</v>
      </c>
      <c r="C68" s="11">
        <v>21.495515160630561</v>
      </c>
      <c r="D68" s="11">
        <f t="shared" si="50"/>
        <v>5.1143626611069166</v>
      </c>
      <c r="E68" s="11">
        <v>10.296238375363581</v>
      </c>
      <c r="F68" s="11">
        <f t="shared" si="51"/>
        <v>15.410601036470498</v>
      </c>
      <c r="G68" s="200">
        <f t="shared" si="52"/>
        <v>3.3046633068543052E-2</v>
      </c>
      <c r="I68" s="11" t="str">
        <f t="shared" si="53"/>
        <v>Caring, leisure and other service occupations</v>
      </c>
      <c r="J68" s="11">
        <v>13.888697596467566</v>
      </c>
      <c r="K68" s="11">
        <v>17.283361194216283</v>
      </c>
      <c r="L68" s="11">
        <v>3.3946635977487154</v>
      </c>
      <c r="M68" s="11">
        <v>9.1956223211819523</v>
      </c>
      <c r="N68" s="11">
        <v>12.590285918930668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46.461444338051265</v>
      </c>
      <c r="C69" s="11">
        <v>55.562579160113373</v>
      </c>
      <c r="D69" s="11">
        <f t="shared" ref="D69" si="54">C69-B69</f>
        <v>9.1011348220621073</v>
      </c>
      <c r="E69" s="11">
        <v>27.116735196074696</v>
      </c>
      <c r="F69" s="11">
        <f t="shared" ref="F69" si="55">SUM(D69:E69)</f>
        <v>36.217870018136807</v>
      </c>
      <c r="G69" s="200">
        <f t="shared" si="52"/>
        <v>3.1122876258692145E-2</v>
      </c>
      <c r="I69" s="11" t="str">
        <f t="shared" si="53"/>
        <v>Sales and customer service occupations</v>
      </c>
      <c r="J69" s="11">
        <v>6.4834458794978724</v>
      </c>
      <c r="K69" s="11">
        <v>8.0100780861306831</v>
      </c>
      <c r="L69" s="11">
        <v>1.5266322066328106</v>
      </c>
      <c r="M69" s="11">
        <v>3.3369616823097452</v>
      </c>
      <c r="N69" s="11">
        <v>4.8635938889425558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33.364321807709501</v>
      </c>
      <c r="C70" s="11">
        <v>47.463748087971666</v>
      </c>
      <c r="D70" s="11">
        <f t="shared" si="50"/>
        <v>14.099426280262165</v>
      </c>
      <c r="E70" s="11">
        <v>20.321012183932773</v>
      </c>
      <c r="F70" s="11">
        <f t="shared" si="51"/>
        <v>34.420438464194937</v>
      </c>
      <c r="G70" s="200">
        <f t="shared" si="52"/>
        <v>3.2218306814972841E-2</v>
      </c>
      <c r="I70" s="11" t="str">
        <f t="shared" si="53"/>
        <v>Process, plant and machine operatives</v>
      </c>
      <c r="J70" s="11">
        <v>4.368299837300988</v>
      </c>
      <c r="K70" s="11">
        <v>5.8117133906681664</v>
      </c>
      <c r="L70" s="11">
        <v>1.4434135533671781</v>
      </c>
      <c r="M70" s="11">
        <v>3.1086753244402967</v>
      </c>
      <c r="N70" s="11">
        <v>4.5520888778074742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4.9428541560471668</v>
      </c>
      <c r="C71" s="11">
        <v>6.7720199291455661</v>
      </c>
      <c r="D71" s="11">
        <f t="shared" si="50"/>
        <v>1.8291657730983992</v>
      </c>
      <c r="E71" s="11">
        <v>2.492783227583419</v>
      </c>
      <c r="F71" s="11">
        <f t="shared" si="51"/>
        <v>4.3219490006818182</v>
      </c>
      <c r="G71" s="200">
        <f t="shared" si="52"/>
        <v>2.7596682991264165E-2</v>
      </c>
      <c r="I71" s="11" t="str">
        <f t="shared" si="53"/>
        <v>Elementary occupations</v>
      </c>
      <c r="J71" s="11">
        <v>8.6300794587577183</v>
      </c>
      <c r="K71" s="11">
        <v>12.836587175948935</v>
      </c>
      <c r="L71" s="11">
        <v>4.2065077171912186</v>
      </c>
      <c r="M71" s="11">
        <v>6.3648701359781095</v>
      </c>
      <c r="N71" s="11">
        <v>10.571377853169327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4.2657560061882913</v>
      </c>
      <c r="C72" s="11">
        <v>10.947968091587889</v>
      </c>
      <c r="D72" s="11">
        <f t="shared" si="50"/>
        <v>6.6822120853995974</v>
      </c>
      <c r="E72" s="11">
        <v>5.0036921932398579</v>
      </c>
      <c r="F72" s="11">
        <f t="shared" si="51"/>
        <v>11.685904278639455</v>
      </c>
      <c r="G72" s="200">
        <f t="shared" si="52"/>
        <v>5.3102211364917995E-2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1.7670631776340824</v>
      </c>
      <c r="C73" s="11">
        <v>2.4668051888455427</v>
      </c>
      <c r="D73" s="11">
        <f t="shared" si="50"/>
        <v>0.69974201121146029</v>
      </c>
      <c r="E73" s="11">
        <v>0.65068378268633786</v>
      </c>
      <c r="F73" s="11">
        <f t="shared" si="51"/>
        <v>1.3504257938977982</v>
      </c>
      <c r="G73" s="200">
        <f t="shared" si="52"/>
        <v>2.1121102121679947E-2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9.7316389592151822</v>
      </c>
      <c r="C74" s="11">
        <v>12.456046316964931</v>
      </c>
      <c r="D74" s="11">
        <f t="shared" ref="D74:D75" si="56">C74-B74</f>
        <v>2.7244073577497492</v>
      </c>
      <c r="E74" s="11">
        <v>5.6188121422700155</v>
      </c>
      <c r="F74" s="11">
        <f t="shared" ref="F74:F75" si="57">SUM(D74:E74)</f>
        <v>8.3432195000197638</v>
      </c>
      <c r="G74" s="200">
        <f t="shared" si="52"/>
        <v>3.0850478718869701E-2</v>
      </c>
      <c r="I74" s="11" t="str">
        <f>I63</f>
        <v>Managers, directors and senior officials</v>
      </c>
      <c r="J74" s="11">
        <f t="array" ref="J74:J82">MMULT(aggregation!$B$13:$AA$21,B181:B206)</f>
        <v>43.472655780836405</v>
      </c>
      <c r="K74" s="11">
        <f t="array" ref="K74:K82">MMULT(aggregation!$B$13:$AA$21,C181:C206)</f>
        <v>42.013128821630282</v>
      </c>
      <c r="L74" s="11">
        <f t="array" ref="L74:L82">MMULT(aggregation!$B$13:$AA$21,D181:D206)</f>
        <v>-1.4595269592061229</v>
      </c>
      <c r="M74" s="11">
        <f t="array" ref="M74:M82">MMULT(aggregation!$B$13:$AA$21,E181:E206)</f>
        <v>18.280977541481374</v>
      </c>
      <c r="N74" s="11">
        <f t="array" ref="N74:N82">MMULT(aggregation!$B$13:$AA$21,F181:F206)</f>
        <v>16.821450582275251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19.055301475832714</v>
      </c>
      <c r="C75" s="11">
        <v>27.83425013128209</v>
      </c>
      <c r="D75" s="11">
        <f t="shared" si="56"/>
        <v>8.7789486554493763</v>
      </c>
      <c r="E75" s="11">
        <v>11.656231579756286</v>
      </c>
      <c r="F75" s="11">
        <f t="shared" si="57"/>
        <v>20.435180235205664</v>
      </c>
      <c r="G75" s="200">
        <f t="shared" si="52"/>
        <v>3.2331180109489432E-2</v>
      </c>
      <c r="I75" s="11" t="str">
        <f>I64</f>
        <v>Professional occupations</v>
      </c>
      <c r="J75" s="11">
        <v>46.068752841250266</v>
      </c>
      <c r="K75" s="11">
        <v>53.420369607449658</v>
      </c>
      <c r="L75" s="11">
        <v>7.3516167661993883</v>
      </c>
      <c r="M75" s="11">
        <v>19.71224343271383</v>
      </c>
      <c r="N75" s="11">
        <v>27.063860198913218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11.599257844113348</v>
      </c>
      <c r="C76" s="11">
        <v>19.648067140812611</v>
      </c>
      <c r="D76" s="11">
        <f t="shared" si="50"/>
        <v>8.0488092966992628</v>
      </c>
      <c r="E76" s="11">
        <v>8.6426398383052465</v>
      </c>
      <c r="F76" s="11">
        <f t="shared" si="51"/>
        <v>16.691449135004511</v>
      </c>
      <c r="G76" s="200">
        <f t="shared" si="52"/>
        <v>3.7818484258137497E-2</v>
      </c>
      <c r="I76" s="11" t="str">
        <f>I65</f>
        <v>Associate professional occupations</v>
      </c>
      <c r="J76" s="11">
        <v>48.275744845610845</v>
      </c>
      <c r="K76" s="11">
        <v>49.822631328591875</v>
      </c>
      <c r="L76" s="11">
        <v>1.5468864829810323</v>
      </c>
      <c r="M76" s="11">
        <v>21.324736717558459</v>
      </c>
      <c r="N76" s="11">
        <v>22.871623200539489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2.3506747994475536</v>
      </c>
      <c r="C77" s="11">
        <v>3.9145986371442363</v>
      </c>
      <c r="D77" s="11">
        <f t="shared" si="50"/>
        <v>1.5639238376966826</v>
      </c>
      <c r="E77" s="11">
        <v>2.0166414985425463</v>
      </c>
      <c r="F77" s="11">
        <f t="shared" si="51"/>
        <v>3.5805653362392289</v>
      </c>
      <c r="G77" s="200">
        <f t="shared" si="52"/>
        <v>4.2160974716057842E-2</v>
      </c>
      <c r="I77" s="11" t="str">
        <f>I66</f>
        <v>Administrative and secretarial occupations</v>
      </c>
      <c r="J77" s="11">
        <v>42.859549419189889</v>
      </c>
      <c r="K77" s="11">
        <v>27.913828513875238</v>
      </c>
      <c r="L77" s="11">
        <v>-14.945720905314653</v>
      </c>
      <c r="M77" s="11">
        <v>18.222807549090739</v>
      </c>
      <c r="N77" s="11">
        <v>3.2770866437760873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0.38608415560711895</v>
      </c>
      <c r="C78" s="11">
        <v>0.53951906795970883</v>
      </c>
      <c r="D78" s="11">
        <f t="shared" si="50"/>
        <v>0.15343491235258988</v>
      </c>
      <c r="E78" s="11">
        <v>0.2596278992213828</v>
      </c>
      <c r="F78" s="11">
        <f t="shared" si="51"/>
        <v>0.41306281157397268</v>
      </c>
      <c r="G78" s="200">
        <f t="shared" si="52"/>
        <v>3.4881113113772066E-2</v>
      </c>
      <c r="I78" s="11" t="str">
        <f t="shared" ref="I78:I82" si="58">I67</f>
        <v>Skilled trades occupations</v>
      </c>
      <c r="J78" s="11">
        <v>58.54442169646596</v>
      </c>
      <c r="K78" s="11">
        <v>58.164254931596425</v>
      </c>
      <c r="L78" s="11">
        <v>-0.38016676486953127</v>
      </c>
      <c r="M78" s="11">
        <v>22.154229534542495</v>
      </c>
      <c r="N78" s="11">
        <v>21.774062769672963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1.3433639304875309</v>
      </c>
      <c r="C79" s="11">
        <v>3.0877389588821229</v>
      </c>
      <c r="D79" s="11">
        <f t="shared" si="50"/>
        <v>1.744375028394592</v>
      </c>
      <c r="E79" s="11">
        <v>1.0869734419279655</v>
      </c>
      <c r="F79" s="11">
        <f t="shared" si="51"/>
        <v>2.8313484703225575</v>
      </c>
      <c r="G79" s="200">
        <f t="shared" si="52"/>
        <v>4.0314995936244546E-2</v>
      </c>
      <c r="I79" s="11" t="str">
        <f t="shared" si="58"/>
        <v>Caring, leisure and other service occupations</v>
      </c>
      <c r="J79" s="11">
        <v>63.254973372044716</v>
      </c>
      <c r="K79" s="11">
        <v>70.374629779986734</v>
      </c>
      <c r="L79" s="11">
        <v>7.1196564079420206</v>
      </c>
      <c r="M79" s="11">
        <v>35.926982477114038</v>
      </c>
      <c r="N79" s="11">
        <v>43.046638885056062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0.81389156999564494</v>
      </c>
      <c r="C80" s="11">
        <v>1.1990909670983936</v>
      </c>
      <c r="D80" s="11">
        <f t="shared" ref="D80" si="59">C80-B80</f>
        <v>0.38519939710274864</v>
      </c>
      <c r="E80" s="11">
        <v>0.51226989752770591</v>
      </c>
      <c r="F80" s="11">
        <f t="shared" ref="F80" si="60">SUM(D80:E80)</f>
        <v>0.89746929463045455</v>
      </c>
      <c r="G80" s="200">
        <f t="shared" si="52"/>
        <v>3.3083258397302417E-2</v>
      </c>
      <c r="I80" s="11" t="str">
        <f t="shared" si="58"/>
        <v>Sales and customer service occupations</v>
      </c>
      <c r="J80" s="11">
        <v>40.626058137408961</v>
      </c>
      <c r="K80" s="11">
        <v>43.077535812172826</v>
      </c>
      <c r="L80" s="11">
        <v>2.4514776747638622</v>
      </c>
      <c r="M80" s="11">
        <v>18.311929069559461</v>
      </c>
      <c r="N80" s="11">
        <v>20.763406744323326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1.4910724860318227</v>
      </c>
      <c r="C81" s="11">
        <v>2.9728213254268021</v>
      </c>
      <c r="D81" s="11">
        <f t="shared" si="50"/>
        <v>1.4817488393949794</v>
      </c>
      <c r="E81" s="11">
        <v>1.2506146029359253</v>
      </c>
      <c r="F81" s="11">
        <f t="shared" si="51"/>
        <v>2.7323634423309047</v>
      </c>
      <c r="G81" s="200">
        <f t="shared" si="52"/>
        <v>4.1440850084334846E-2</v>
      </c>
      <c r="I81" s="11" t="str">
        <f t="shared" si="58"/>
        <v>Process, plant and machine operatives</v>
      </c>
      <c r="J81" s="11">
        <v>21.177586767880214</v>
      </c>
      <c r="K81" s="11">
        <v>26.063703517581761</v>
      </c>
      <c r="L81" s="11">
        <v>4.8861167497015465</v>
      </c>
      <c r="M81" s="11">
        <v>10.886555271129321</v>
      </c>
      <c r="N81" s="11">
        <v>15.772672020830868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6.9778925851387328</v>
      </c>
      <c r="C82" s="11">
        <v>12.627092763248758</v>
      </c>
      <c r="D82" s="11">
        <f t="shared" si="50"/>
        <v>5.649200178110025</v>
      </c>
      <c r="E82" s="11">
        <v>6.0021370217908343</v>
      </c>
      <c r="F82" s="11">
        <f t="shared" si="51"/>
        <v>11.651337199900858</v>
      </c>
      <c r="G82" s="200">
        <f t="shared" si="52"/>
        <v>4.2245655651902858E-2</v>
      </c>
      <c r="I82" s="11" t="str">
        <f t="shared" si="58"/>
        <v>Elementary occupations</v>
      </c>
      <c r="J82" s="11">
        <v>39.799460893398006</v>
      </c>
      <c r="K82" s="11">
        <v>37.376887199972622</v>
      </c>
      <c r="L82" s="11">
        <v>-2.4225736934253792</v>
      </c>
      <c r="M82" s="11">
        <v>18.18528223288223</v>
      </c>
      <c r="N82" s="11">
        <v>15.762708539456849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1.2729095760447504</v>
      </c>
      <c r="C83" s="11">
        <v>1.8205035301713084</v>
      </c>
      <c r="D83" s="11">
        <f t="shared" ref="D83:D84" si="61">C83-B83</f>
        <v>0.54759395412655798</v>
      </c>
      <c r="E83" s="11">
        <v>0.85865662109852103</v>
      </c>
      <c r="F83" s="11">
        <f t="shared" ref="F83:F84" si="62">SUM(D83:E83)</f>
        <v>1.4062505752250791</v>
      </c>
      <c r="G83" s="200">
        <f t="shared" si="52"/>
        <v>3.4967593118720997E-2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0.11188931792997454</v>
      </c>
      <c r="C84" s="11">
        <v>0.13583572217756537</v>
      </c>
      <c r="D84" s="11">
        <f t="shared" si="61"/>
        <v>2.3946404247590827E-2</v>
      </c>
      <c r="E84" s="11">
        <v>5.8216330398365081E-2</v>
      </c>
      <c r="F84" s="11">
        <f t="shared" si="62"/>
        <v>8.2162734645955915E-2</v>
      </c>
      <c r="G84" s="200">
        <f t="shared" si="52"/>
        <v>2.8320926534752378E-2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5.0311222579787156</v>
      </c>
      <c r="C85" s="11">
        <v>8.7653974639683039</v>
      </c>
      <c r="D85" s="11">
        <f t="shared" si="50"/>
        <v>3.7342752059895883</v>
      </c>
      <c r="E85" s="11">
        <v>3.2998560829438781</v>
      </c>
      <c r="F85" s="11">
        <f t="shared" si="51"/>
        <v>7.034131288933466</v>
      </c>
      <c r="G85" s="200">
        <f t="shared" si="52"/>
        <v>3.4194147156677124E-2</v>
      </c>
      <c r="I85" s="11" t="str">
        <f>I74</f>
        <v>Managers, directors and senior officials</v>
      </c>
      <c r="J85" s="11">
        <f t="array" ref="J85:J93">MMULT(aggregation!$B$13:$AA$21,B210:B235)</f>
        <v>33.852418747515287</v>
      </c>
      <c r="K85" s="11">
        <f t="array" ref="K85:K93">MMULT(aggregation!$B$13:$AA$21,C210:C235)</f>
        <v>27.634601814365396</v>
      </c>
      <c r="L85" s="11">
        <f t="array" ref="L85:L93">MMULT(aggregation!$B$13:$AA$21,D210:D235)</f>
        <v>-6.2178169331498871</v>
      </c>
      <c r="M85" s="11">
        <f t="array" ref="M85:M93">MMULT(aggregation!$B$13:$AA$21,E210:E235)</f>
        <v>14.490547539069262</v>
      </c>
      <c r="N85" s="11">
        <f t="array" ref="N85:N93">MMULT(aggregation!$B$13:$AA$21,F210:F235)</f>
        <v>8.2727306059193744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1.4473981371969833</v>
      </c>
      <c r="C86" s="11">
        <v>2.5584542526077088</v>
      </c>
      <c r="D86" s="11">
        <f t="shared" si="50"/>
        <v>1.1110561154107255</v>
      </c>
      <c r="E86" s="11">
        <v>1.0140618730964244</v>
      </c>
      <c r="F86" s="11">
        <f t="shared" si="51"/>
        <v>2.1251179885071498</v>
      </c>
      <c r="G86" s="200">
        <f t="shared" si="52"/>
        <v>3.6033149767891848E-2</v>
      </c>
      <c r="I86" s="11" t="str">
        <f>I75</f>
        <v>Professional occupations</v>
      </c>
      <c r="J86" s="11">
        <v>30.124848167328665</v>
      </c>
      <c r="K86" s="11">
        <v>29.241715902693038</v>
      </c>
      <c r="L86" s="11">
        <v>-0.88313226463562788</v>
      </c>
      <c r="M86" s="11">
        <v>11.841089859567347</v>
      </c>
      <c r="N86" s="11">
        <v>10.95795759493172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0.53000598293844114</v>
      </c>
      <c r="C87" s="11">
        <v>1.1876007134986415</v>
      </c>
      <c r="D87" s="11">
        <f t="shared" ref="D87:D88" si="63">C87-B87</f>
        <v>0.65759473056020035</v>
      </c>
      <c r="E87" s="11">
        <v>0.40457613657939695</v>
      </c>
      <c r="F87" s="11">
        <f t="shared" ref="F87:F88" si="64">SUM(D87:E87)</f>
        <v>1.0621708671395973</v>
      </c>
      <c r="G87" s="200">
        <f t="shared" si="52"/>
        <v>3.8538130150526317E-2</v>
      </c>
      <c r="I87" s="11" t="str">
        <f>I76</f>
        <v>Associate professional occupations</v>
      </c>
      <c r="J87" s="11">
        <v>35.074979755613654</v>
      </c>
      <c r="K87" s="11">
        <v>30.735887571575574</v>
      </c>
      <c r="L87" s="11">
        <v>-4.3390921840380798</v>
      </c>
      <c r="M87" s="11">
        <v>13.276298934657149</v>
      </c>
      <c r="N87" s="11">
        <v>8.9372067506190689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1.4699636581232289</v>
      </c>
      <c r="C88" s="11">
        <v>2.3449202361708923</v>
      </c>
      <c r="D88" s="11">
        <f t="shared" si="63"/>
        <v>0.87495657804766336</v>
      </c>
      <c r="E88" s="11">
        <v>1.2044558168234634</v>
      </c>
      <c r="F88" s="11">
        <f t="shared" si="64"/>
        <v>2.0794123948711265</v>
      </c>
      <c r="G88" s="200">
        <f t="shared" si="52"/>
        <v>4.0706327824874267E-2</v>
      </c>
      <c r="I88" s="11" t="str">
        <f>I77</f>
        <v>Administrative and secretarial occupations</v>
      </c>
      <c r="J88" s="11">
        <v>43.219865026985808</v>
      </c>
      <c r="K88" s="11">
        <v>23.511766648335524</v>
      </c>
      <c r="L88" s="11">
        <v>-19.708098378650284</v>
      </c>
      <c r="M88" s="11">
        <v>14.50352436900225</v>
      </c>
      <c r="N88" s="11">
        <v>-5.2045740096480362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0.31583646519498759</v>
      </c>
      <c r="C89" s="11">
        <v>1.0544098094077181</v>
      </c>
      <c r="D89" s="11">
        <f t="shared" si="50"/>
        <v>0.73857334421273046</v>
      </c>
      <c r="E89" s="11">
        <v>0.40042871800440322</v>
      </c>
      <c r="F89" s="11">
        <f t="shared" si="51"/>
        <v>1.1390020622171337</v>
      </c>
      <c r="G89" s="200">
        <f t="shared" si="52"/>
        <v>5.6105825112340524E-2</v>
      </c>
      <c r="I89" s="11" t="str">
        <f t="shared" ref="I89:I93" si="65">I78</f>
        <v>Skilled trades occupations</v>
      </c>
      <c r="J89" s="11">
        <v>45.279152882184675</v>
      </c>
      <c r="K89" s="11">
        <v>45.090748535348439</v>
      </c>
      <c r="L89" s="11">
        <v>-0.18840434683623286</v>
      </c>
      <c r="M89" s="11">
        <v>19.020283911187207</v>
      </c>
      <c r="N89" s="11">
        <v>18.831879564350974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5.0595837036983822</v>
      </c>
      <c r="C90" s="11">
        <v>7.8392887638322817</v>
      </c>
      <c r="D90" s="11">
        <f t="shared" ref="D90" si="66">C90-B90</f>
        <v>2.7797050601338995</v>
      </c>
      <c r="E90" s="11">
        <v>3.6375023997347471</v>
      </c>
      <c r="F90" s="11">
        <f t="shared" ref="F90" si="67">SUM(D90:E90)</f>
        <v>6.4172074598686466</v>
      </c>
      <c r="G90" s="200">
        <f t="shared" ref="G90:G91" si="68">IF(B90&gt;0,(1+(E90/B90))^(1/($C$6-$B$6))-1,0)</f>
        <v>3.6773605603384052E-2</v>
      </c>
      <c r="I90" s="11" t="str">
        <f t="shared" si="65"/>
        <v>Caring, leisure and other service occupations</v>
      </c>
      <c r="J90" s="11">
        <v>43.448682882064901</v>
      </c>
      <c r="K90" s="11">
        <v>34.900080299644571</v>
      </c>
      <c r="L90" s="11">
        <v>-8.5486025824203296</v>
      </c>
      <c r="M90" s="11">
        <v>18.110637914119696</v>
      </c>
      <c r="N90" s="11">
        <v>9.5620353316993665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236.06485506272216</v>
      </c>
      <c r="C91" s="11">
        <f t="shared" ref="C91:F91" si="69">SUM(C65:C90)</f>
        <v>351.46430486483382</v>
      </c>
      <c r="D91" s="11">
        <f t="shared" si="69"/>
        <v>115.39944980211155</v>
      </c>
      <c r="E91" s="11">
        <f t="shared" si="69"/>
        <v>151.78815883453751</v>
      </c>
      <c r="F91" s="11">
        <f t="shared" si="69"/>
        <v>267.18760863664897</v>
      </c>
      <c r="G91" s="200">
        <f t="shared" si="68"/>
        <v>3.3655268078820688E-2</v>
      </c>
      <c r="I91" s="11" t="str">
        <f t="shared" si="65"/>
        <v>Sales and customer service occupations</v>
      </c>
      <c r="J91" s="11">
        <v>34.726815024007713</v>
      </c>
      <c r="K91" s="11">
        <v>28.970321172461926</v>
      </c>
      <c r="L91" s="11">
        <v>-5.7564938515457884</v>
      </c>
      <c r="M91" s="11">
        <v>13.977149910083369</v>
      </c>
      <c r="N91" s="11">
        <v>8.2206560585375801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26.540377902560198</v>
      </c>
      <c r="K92" s="11">
        <v>26.565117275792492</v>
      </c>
      <c r="L92" s="11">
        <v>2.473937323229336E-2</v>
      </c>
      <c r="M92" s="11">
        <v>13.209089878398709</v>
      </c>
      <c r="N92" s="11">
        <v>13.233829251631002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56.332656304558519</v>
      </c>
      <c r="K93" s="11">
        <v>51.261115295082021</v>
      </c>
      <c r="L93" s="11">
        <v>-5.0715410094764986</v>
      </c>
      <c r="M93" s="11">
        <v>24.522864457628561</v>
      </c>
      <c r="N93" s="11">
        <v>19.451323448152063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49.107599234120642</v>
      </c>
      <c r="C94" s="11">
        <v>52.811251638988999</v>
      </c>
      <c r="D94" s="11">
        <f>C94-B94</f>
        <v>3.7036524048683575</v>
      </c>
      <c r="E94" s="11">
        <v>27.873939463779596</v>
      </c>
      <c r="F94" s="11">
        <f>SUM(D94:E94)</f>
        <v>31.577591868647954</v>
      </c>
      <c r="G94" s="200">
        <f>IF(B94&gt;0,(1+(E94/B94))^(1/($C$6-$B$6))-1,0)</f>
        <v>3.042374735570319E-2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16.556073780831699</v>
      </c>
      <c r="C95" s="11">
        <v>21.504464611833608</v>
      </c>
      <c r="D95" s="11">
        <f t="shared" ref="D95:D118" si="72">C95-B95</f>
        <v>4.9483908310019089</v>
      </c>
      <c r="E95" s="11">
        <v>11.983444576170317</v>
      </c>
      <c r="F95" s="11">
        <f t="shared" ref="F95:F118" si="73">SUM(D95:E95)</f>
        <v>16.931835407172226</v>
      </c>
      <c r="G95" s="200">
        <f t="shared" ref="G95:G120" si="74">IF(B95&gt;0,(1+(E95/B95))^(1/($C$6-$B$6))-1,0)</f>
        <v>3.6969427396113641E-2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41.030855873297362</v>
      </c>
      <c r="C96" s="11">
        <v>55.116033525121807</v>
      </c>
      <c r="D96" s="11">
        <f t="shared" si="72"/>
        <v>14.085177651824445</v>
      </c>
      <c r="E96" s="11">
        <v>20.409681739488324</v>
      </c>
      <c r="F96" s="11">
        <f t="shared" si="73"/>
        <v>34.494859391312772</v>
      </c>
      <c r="G96" s="200">
        <f t="shared" si="74"/>
        <v>2.7281882318659134E-2</v>
      </c>
      <c r="I96" s="11" t="str">
        <f>I85</f>
        <v>Managers, directors and senior officials</v>
      </c>
      <c r="J96" s="11">
        <f t="array" ref="J96:J104">MMULT(aggregation!$B$13:$AA$21,B239:B264)</f>
        <v>20.650864085099052</v>
      </c>
      <c r="K96" s="11">
        <f t="array" ref="K96:K104">MMULT(aggregation!$B$13:$AA$21,C239:C264)</f>
        <v>15.272588270702961</v>
      </c>
      <c r="L96" s="11">
        <f t="array" ref="L96:L104">MMULT(aggregation!$B$13:$AA$21,D239:D264)</f>
        <v>-5.3782758143960905</v>
      </c>
      <c r="M96" s="11">
        <f t="array" ref="M96:M104">MMULT(aggregation!$B$13:$AA$21,E239:E264)</f>
        <v>7.9396043186831804</v>
      </c>
      <c r="N96" s="11">
        <f t="array" ref="N96:N104">MMULT(aggregation!$B$13:$AA$21,F239:F264)</f>
        <v>2.5613285042870899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30.857640968011673</v>
      </c>
      <c r="C97" s="11">
        <v>34.569881310433615</v>
      </c>
      <c r="D97" s="11">
        <f t="shared" si="72"/>
        <v>3.7122403424219428</v>
      </c>
      <c r="E97" s="11">
        <v>18.401664426554117</v>
      </c>
      <c r="F97" s="11">
        <f t="shared" si="73"/>
        <v>22.11390476897606</v>
      </c>
      <c r="G97" s="200">
        <f t="shared" si="74"/>
        <v>3.1672143372101669E-2</v>
      </c>
      <c r="I97" s="11" t="str">
        <f>I86</f>
        <v>Professional occupations</v>
      </c>
      <c r="J97" s="11">
        <v>16.649526588977714</v>
      </c>
      <c r="K97" s="11">
        <v>12.474674836298043</v>
      </c>
      <c r="L97" s="11">
        <v>-4.17485175267967</v>
      </c>
      <c r="M97" s="11">
        <v>5.8222274143542307</v>
      </c>
      <c r="N97" s="11">
        <v>1.6473756616745607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25.902027725953982</v>
      </c>
      <c r="C98" s="11">
        <v>18.221513384102423</v>
      </c>
      <c r="D98" s="11">
        <f t="shared" ref="D98" si="75">C98-B98</f>
        <v>-7.6805143418515591</v>
      </c>
      <c r="E98" s="11">
        <v>10.760074501960794</v>
      </c>
      <c r="F98" s="11">
        <f t="shared" ref="F98" si="76">SUM(D98:E98)</f>
        <v>3.0795601601092351</v>
      </c>
      <c r="G98" s="200">
        <f t="shared" si="74"/>
        <v>2.3431798734919074E-2</v>
      </c>
      <c r="I98" s="11" t="str">
        <f>I87</f>
        <v>Associate professional occupations</v>
      </c>
      <c r="J98" s="11">
        <v>19.467300635560051</v>
      </c>
      <c r="K98" s="11">
        <v>13.244662662356015</v>
      </c>
      <c r="L98" s="11">
        <v>-6.2226379732040318</v>
      </c>
      <c r="M98" s="11">
        <v>6.0629338253327703</v>
      </c>
      <c r="N98" s="11">
        <v>-0.15970414787126119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51.927774256990809</v>
      </c>
      <c r="C99" s="11">
        <v>59.059429140828684</v>
      </c>
      <c r="D99" s="11">
        <f t="shared" si="72"/>
        <v>7.131654883837875</v>
      </c>
      <c r="E99" s="11">
        <v>28.369830431241343</v>
      </c>
      <c r="F99" s="11">
        <f t="shared" si="73"/>
        <v>35.501485315079222</v>
      </c>
      <c r="G99" s="200">
        <f t="shared" si="74"/>
        <v>2.9485400571509501E-2</v>
      </c>
      <c r="I99" s="11" t="str">
        <f>I88</f>
        <v>Administrative and secretarial occupations</v>
      </c>
      <c r="J99" s="11">
        <v>23.598054579326639</v>
      </c>
      <c r="K99" s="11">
        <v>5.2522606807695746</v>
      </c>
      <c r="L99" s="11">
        <v>-18.345793898557062</v>
      </c>
      <c r="M99" s="11">
        <v>5.1246410571781809</v>
      </c>
      <c r="N99" s="11">
        <v>-13.221152841378883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9.3533069964726021</v>
      </c>
      <c r="C100" s="11">
        <v>10.299617884991887</v>
      </c>
      <c r="D100" s="11">
        <f t="shared" si="72"/>
        <v>0.94631088851928524</v>
      </c>
      <c r="E100" s="11">
        <v>4.3017072909676113</v>
      </c>
      <c r="F100" s="11">
        <f t="shared" si="73"/>
        <v>5.2480181794868965</v>
      </c>
      <c r="G100" s="200">
        <f t="shared" si="74"/>
        <v>2.5545967567520922E-2</v>
      </c>
      <c r="I100" s="11" t="str">
        <f t="shared" ref="I100:I104" si="77">I89</f>
        <v>Skilled trades occupations</v>
      </c>
      <c r="J100" s="11">
        <v>25.418798465220913</v>
      </c>
      <c r="K100" s="11">
        <v>23.856741304864787</v>
      </c>
      <c r="L100" s="11">
        <v>-1.5620571603561264</v>
      </c>
      <c r="M100" s="11">
        <v>10.006723949697474</v>
      </c>
      <c r="N100" s="11">
        <v>8.4446667893413476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11.380565909040778</v>
      </c>
      <c r="C101" s="11">
        <v>24.877061935031698</v>
      </c>
      <c r="D101" s="11">
        <f t="shared" si="72"/>
        <v>13.49649602599092</v>
      </c>
      <c r="E101" s="11">
        <v>12.849497023856172</v>
      </c>
      <c r="F101" s="11">
        <f t="shared" si="73"/>
        <v>26.345993049847092</v>
      </c>
      <c r="G101" s="200">
        <f t="shared" si="74"/>
        <v>5.1669742194168755E-2</v>
      </c>
      <c r="I101" s="11" t="str">
        <f t="shared" si="77"/>
        <v>Caring, leisure and other service occupations</v>
      </c>
      <c r="J101" s="11">
        <v>12.455205075420976</v>
      </c>
      <c r="K101" s="11">
        <v>8.454951968842785</v>
      </c>
      <c r="L101" s="11">
        <v>-4.0002531065781914</v>
      </c>
      <c r="M101" s="11">
        <v>3.8616466895485546</v>
      </c>
      <c r="N101" s="11">
        <v>-0.13860641702963686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7.0079086353515319</v>
      </c>
      <c r="C102" s="11">
        <v>8.7742294389820294</v>
      </c>
      <c r="D102" s="11">
        <f t="shared" si="72"/>
        <v>1.7663208036304976</v>
      </c>
      <c r="E102" s="11">
        <v>3.0934576061595056</v>
      </c>
      <c r="F102" s="11">
        <f t="shared" si="73"/>
        <v>4.8597784097900032</v>
      </c>
      <c r="G102" s="200">
        <f t="shared" si="74"/>
        <v>2.4674933919378805E-2</v>
      </c>
      <c r="I102" s="11" t="str">
        <f t="shared" si="77"/>
        <v>Sales and customer service occupations</v>
      </c>
      <c r="J102" s="11">
        <v>20.696437275681937</v>
      </c>
      <c r="K102" s="11">
        <v>9.5408582661597361</v>
      </c>
      <c r="L102" s="11">
        <v>-11.155579009522199</v>
      </c>
      <c r="M102" s="11">
        <v>5.263128295923881</v>
      </c>
      <c r="N102" s="11">
        <v>-5.8924507135983193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16.812774598759965</v>
      </c>
      <c r="C103" s="11">
        <v>16.280296107681373</v>
      </c>
      <c r="D103" s="11">
        <f t="shared" ref="D103:D104" si="78">C103-B103</f>
        <v>-0.53247849107859224</v>
      </c>
      <c r="E103" s="11">
        <v>7.6514442063733652</v>
      </c>
      <c r="F103" s="11">
        <f t="shared" ref="F103:F104" si="79">SUM(D103:E103)</f>
        <v>7.118965715294773</v>
      </c>
      <c r="G103" s="200">
        <f t="shared" si="74"/>
        <v>2.5320083257813764E-2</v>
      </c>
      <c r="I103" s="11" t="str">
        <f t="shared" si="77"/>
        <v>Process, plant and machine operatives</v>
      </c>
      <c r="J103" s="11">
        <v>20.142140890698208</v>
      </c>
      <c r="K103" s="11">
        <v>12.352847206149983</v>
      </c>
      <c r="L103" s="11">
        <v>-7.7892936845482268</v>
      </c>
      <c r="M103" s="11">
        <v>6.973181094929938</v>
      </c>
      <c r="N103" s="11">
        <v>-0.81611258961828792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36.340314321443962</v>
      </c>
      <c r="C104" s="11">
        <v>41.320445842745272</v>
      </c>
      <c r="D104" s="11">
        <f t="shared" si="78"/>
        <v>4.9801315213013098</v>
      </c>
      <c r="E104" s="11">
        <v>19.516795653434482</v>
      </c>
      <c r="F104" s="11">
        <f t="shared" si="79"/>
        <v>24.496927174735792</v>
      </c>
      <c r="G104" s="200">
        <f t="shared" si="74"/>
        <v>2.907253039133284E-2</v>
      </c>
      <c r="I104" s="11" t="str">
        <f t="shared" si="77"/>
        <v>Elementary occupations</v>
      </c>
      <c r="J104" s="11">
        <v>47.505682599487635</v>
      </c>
      <c r="K104" s="11">
        <v>34.626739635866258</v>
      </c>
      <c r="L104" s="11">
        <v>-12.878942963621379</v>
      </c>
      <c r="M104" s="11">
        <v>16.956858324116038</v>
      </c>
      <c r="N104" s="11">
        <v>4.077915360494659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33.761162898432573</v>
      </c>
      <c r="C105" s="11">
        <v>47.980658226860314</v>
      </c>
      <c r="D105" s="11">
        <f t="shared" si="72"/>
        <v>14.21949532842774</v>
      </c>
      <c r="E105" s="11">
        <v>23.176273500854798</v>
      </c>
      <c r="F105" s="11">
        <f t="shared" si="73"/>
        <v>37.395768829282538</v>
      </c>
      <c r="G105" s="200">
        <f t="shared" si="74"/>
        <v>3.5456918229232137E-2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6.8404621721145844</v>
      </c>
      <c r="C106" s="11">
        <v>13.21718116697107</v>
      </c>
      <c r="D106" s="11">
        <f t="shared" si="72"/>
        <v>6.3767189948564855</v>
      </c>
      <c r="E106" s="11">
        <v>6.0109665487710018</v>
      </c>
      <c r="F106" s="11">
        <f t="shared" si="73"/>
        <v>12.387685543627487</v>
      </c>
      <c r="G106" s="200">
        <f t="shared" si="74"/>
        <v>4.2936173899989605E-2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3.2822074126332326</v>
      </c>
      <c r="C107" s="11">
        <v>5.2293852106804248</v>
      </c>
      <c r="D107" s="11">
        <f t="shared" si="72"/>
        <v>1.9471777980471923</v>
      </c>
      <c r="E107" s="11">
        <v>2.8260668460230551</v>
      </c>
      <c r="F107" s="11">
        <f t="shared" si="73"/>
        <v>4.7732446440702478</v>
      </c>
      <c r="G107" s="200">
        <f t="shared" si="74"/>
        <v>4.2277830775637071E-2</v>
      </c>
      <c r="I107" s="11" t="str">
        <f>I96</f>
        <v>Managers, directors and senior officials</v>
      </c>
      <c r="J107" s="11">
        <f t="array" ref="J107:J115">MMULT(aggregation!$B$13:$AA$21,B268:B293)</f>
        <v>4.7633381043302814</v>
      </c>
      <c r="K107" s="11">
        <f t="array" ref="K107:K115">MMULT(aggregation!$B$13:$AA$21,C268:C293)</f>
        <v>6.8322092952976874</v>
      </c>
      <c r="L107" s="11">
        <f t="array" ref="L107:L115">MMULT(aggregation!$B$13:$AA$21,D268:D293)</f>
        <v>2.0688711909674056</v>
      </c>
      <c r="M107" s="11">
        <f t="array" ref="M107:M115">MMULT(aggregation!$B$13:$AA$21,E268:E293)</f>
        <v>1.8402421483250015</v>
      </c>
      <c r="N107" s="11">
        <f t="array" ref="N107:N115">MMULT(aggregation!$B$13:$AA$21,F268:F293)</f>
        <v>3.9091133392924071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3.6176095856500115</v>
      </c>
      <c r="C108" s="11">
        <v>5.4685395476367624</v>
      </c>
      <c r="D108" s="11">
        <f t="shared" si="72"/>
        <v>1.850929961986751</v>
      </c>
      <c r="E108" s="11">
        <v>2.3094823533689905</v>
      </c>
      <c r="F108" s="11">
        <f t="shared" si="73"/>
        <v>4.1604123153557415</v>
      </c>
      <c r="G108" s="200">
        <f t="shared" si="74"/>
        <v>3.3462362008774837E-2</v>
      </c>
      <c r="I108" s="11" t="str">
        <f>I97</f>
        <v>Professional occupations</v>
      </c>
      <c r="J108" s="11">
        <v>3.7084557980643873</v>
      </c>
      <c r="K108" s="11">
        <v>7.8453798337483152</v>
      </c>
      <c r="L108" s="11">
        <v>4.1369240356839274</v>
      </c>
      <c r="M108" s="11">
        <v>1.8600332960213755</v>
      </c>
      <c r="N108" s="11">
        <v>5.9969573317053033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2.421224357708359</v>
      </c>
      <c r="C109" s="11">
        <v>3.1190876857996894</v>
      </c>
      <c r="D109" s="11">
        <f t="shared" ref="D109" si="80">C109-B109</f>
        <v>0.69786332809133045</v>
      </c>
      <c r="E109" s="11">
        <v>1.4981506650201253</v>
      </c>
      <c r="F109" s="11">
        <f t="shared" ref="F109" si="81">SUM(D109:E109)</f>
        <v>2.196013993111456</v>
      </c>
      <c r="G109" s="200">
        <f t="shared" si="74"/>
        <v>3.2631698621629956E-2</v>
      </c>
      <c r="I109" s="11" t="str">
        <f>I98</f>
        <v>Associate professional occupations</v>
      </c>
      <c r="J109" s="11">
        <v>4.2099970820204629</v>
      </c>
      <c r="K109" s="11">
        <v>7.0217074674122815</v>
      </c>
      <c r="L109" s="11">
        <v>2.8117103853918191</v>
      </c>
      <c r="M109" s="11">
        <v>1.6835983954233598</v>
      </c>
      <c r="N109" s="11">
        <v>4.4953087808151793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3.6514590347517175</v>
      </c>
      <c r="C110" s="11">
        <v>6.2630638412228201</v>
      </c>
      <c r="D110" s="11">
        <f t="shared" si="72"/>
        <v>2.6116048064711026</v>
      </c>
      <c r="E110" s="11">
        <v>2.8159568734784086</v>
      </c>
      <c r="F110" s="11">
        <f t="shared" si="73"/>
        <v>5.4275616799495108</v>
      </c>
      <c r="G110" s="200">
        <f t="shared" si="74"/>
        <v>3.8845486406527296E-2</v>
      </c>
      <c r="I110" s="11" t="str">
        <f>I99</f>
        <v>Administrative and secretarial occupations</v>
      </c>
      <c r="J110" s="11">
        <v>5.5335017879508062</v>
      </c>
      <c r="K110" s="11">
        <v>2.9928865192186196</v>
      </c>
      <c r="L110" s="11">
        <v>-2.5406152687321866</v>
      </c>
      <c r="M110" s="11">
        <v>1.1651428953827372</v>
      </c>
      <c r="N110" s="11">
        <v>-1.3754723733494489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18.892201030997427</v>
      </c>
      <c r="C111" s="11">
        <v>26.287362810723312</v>
      </c>
      <c r="D111" s="11">
        <f>C111-B111</f>
        <v>7.3951617797258855</v>
      </c>
      <c r="E111" s="11">
        <v>14.694933035241137</v>
      </c>
      <c r="F111" s="11">
        <f>SUM(D111:E111)</f>
        <v>22.090094814967024</v>
      </c>
      <c r="G111" s="200">
        <f t="shared" si="74"/>
        <v>3.9104819894141052E-2</v>
      </c>
      <c r="I111" s="11" t="str">
        <f t="shared" ref="I111:I115" si="82">I100</f>
        <v>Skilled trades occupations</v>
      </c>
      <c r="J111" s="11">
        <v>10.311342548221273</v>
      </c>
      <c r="K111" s="11">
        <v>5.1005648160582835</v>
      </c>
      <c r="L111" s="11">
        <v>-5.21077773216299</v>
      </c>
      <c r="M111" s="11">
        <v>2.2449556668510118</v>
      </c>
      <c r="N111" s="11">
        <v>-2.9658220653119782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5.8076152615111187</v>
      </c>
      <c r="C112" s="11">
        <v>8.6554013406466606</v>
      </c>
      <c r="D112" s="11">
        <f t="shared" ref="D112:D113" si="83">C112-B112</f>
        <v>2.8477860791355418</v>
      </c>
      <c r="E112" s="11">
        <v>4.3457250829544165</v>
      </c>
      <c r="F112" s="11">
        <f t="shared" ref="F112:F113" si="84">SUM(D112:E112)</f>
        <v>7.1935111620899583</v>
      </c>
      <c r="G112" s="200">
        <f t="shared" si="74"/>
        <v>3.7944360933183541E-2</v>
      </c>
      <c r="I112" s="11" t="str">
        <f t="shared" si="82"/>
        <v>Caring, leisure and other service occupations</v>
      </c>
      <c r="J112" s="11">
        <v>3.4981423982370643</v>
      </c>
      <c r="K112" s="11">
        <v>3.3247873312326734</v>
      </c>
      <c r="L112" s="11">
        <v>-0.17335506700439032</v>
      </c>
      <c r="M112" s="11">
        <v>0.89053148898882983</v>
      </c>
      <c r="N112" s="11">
        <v>0.71717642198443943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0.43650197493231413</v>
      </c>
      <c r="C113" s="11">
        <v>0.56860804282737298</v>
      </c>
      <c r="D113" s="11">
        <f t="shared" si="83"/>
        <v>0.13210606789505885</v>
      </c>
      <c r="E113" s="11">
        <v>0.31188770328175297</v>
      </c>
      <c r="F113" s="11">
        <f t="shared" si="84"/>
        <v>0.44399377117681182</v>
      </c>
      <c r="G113" s="200">
        <f t="shared" si="74"/>
        <v>3.659578458185786E-2</v>
      </c>
      <c r="I113" s="11" t="str">
        <f t="shared" si="82"/>
        <v>Sales and customer service occupations</v>
      </c>
      <c r="J113" s="11">
        <v>7.3633238281576139</v>
      </c>
      <c r="K113" s="11">
        <v>6.5167055513160062</v>
      </c>
      <c r="L113" s="11">
        <v>-0.8466182768416084</v>
      </c>
      <c r="M113" s="11">
        <v>1.7573626723973674</v>
      </c>
      <c r="N113" s="11">
        <v>0.91074439555575903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17.486170434102572</v>
      </c>
      <c r="C114" s="11">
        <v>24.632056147586123</v>
      </c>
      <c r="D114" s="11">
        <f t="shared" si="72"/>
        <v>7.1458857134835512</v>
      </c>
      <c r="E114" s="11">
        <v>11.082666563729914</v>
      </c>
      <c r="F114" s="11">
        <f t="shared" si="73"/>
        <v>18.228552277213467</v>
      </c>
      <c r="G114" s="200">
        <f t="shared" si="74"/>
        <v>3.3268501165208519E-2</v>
      </c>
      <c r="I114" s="11" t="str">
        <f t="shared" si="82"/>
        <v>Process, plant and machine operatives</v>
      </c>
      <c r="J114" s="11">
        <v>8.1269008264535572</v>
      </c>
      <c r="K114" s="11">
        <v>4.7246295709856563</v>
      </c>
      <c r="L114" s="11">
        <v>-3.4022712554679</v>
      </c>
      <c r="M114" s="11">
        <v>2.168422279102642</v>
      </c>
      <c r="N114" s="11">
        <v>-1.2338489763652583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5.439732066962371</v>
      </c>
      <c r="C115" s="11">
        <v>8.471804133627387</v>
      </c>
      <c r="D115" s="11">
        <f t="shared" si="72"/>
        <v>3.0320720666650161</v>
      </c>
      <c r="E115" s="11">
        <v>3.5987581924616627</v>
      </c>
      <c r="F115" s="11">
        <f t="shared" si="73"/>
        <v>6.6308302591266788</v>
      </c>
      <c r="G115" s="200">
        <f t="shared" si="74"/>
        <v>3.4430282114662702E-2</v>
      </c>
      <c r="I115" s="11" t="str">
        <f t="shared" si="82"/>
        <v>Elementary occupations</v>
      </c>
      <c r="J115" s="11">
        <v>18.074551411482549</v>
      </c>
      <c r="K115" s="11">
        <v>13.318455322479696</v>
      </c>
      <c r="L115" s="11">
        <v>-4.7560960890028507</v>
      </c>
      <c r="M115" s="11">
        <v>3.9516915255230338</v>
      </c>
      <c r="N115" s="11">
        <v>-0.80440456347981737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1.1553521450277464</v>
      </c>
      <c r="C116" s="11">
        <v>2.615933571708664</v>
      </c>
      <c r="D116" s="11">
        <f t="shared" ref="D116:D117" si="85">C116-B116</f>
        <v>1.4605814266809176</v>
      </c>
      <c r="E116" s="11">
        <v>0.94209729125289754</v>
      </c>
      <c r="F116" s="11">
        <f t="shared" ref="F116:F117" si="86">SUM(D116:E116)</f>
        <v>2.4026787179338154</v>
      </c>
      <c r="G116" s="200">
        <f t="shared" si="74"/>
        <v>4.0555242628375732E-2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3.78266863019235</v>
      </c>
      <c r="C117" s="11">
        <v>5.6608247160145613</v>
      </c>
      <c r="D117" s="11">
        <f t="shared" si="85"/>
        <v>1.8781560858222113</v>
      </c>
      <c r="E117" s="11">
        <v>3.1123975020174912</v>
      </c>
      <c r="F117" s="11">
        <f t="shared" si="86"/>
        <v>4.9905535878397025</v>
      </c>
      <c r="G117" s="200">
        <f t="shared" si="74"/>
        <v>4.0836888820664052E-2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1.0131379707032133</v>
      </c>
      <c r="C118" s="11">
        <v>3.5690531176731239</v>
      </c>
      <c r="D118" s="11">
        <f t="shared" si="72"/>
        <v>2.5559151469699106</v>
      </c>
      <c r="E118" s="11">
        <v>1.6795403804008204</v>
      </c>
      <c r="F118" s="11">
        <f t="shared" si="73"/>
        <v>4.2354555273707311</v>
      </c>
      <c r="G118" s="200">
        <f t="shared" si="74"/>
        <v>6.7335757116935735E-2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16.185673778791596</v>
      </c>
      <c r="C119" s="11">
        <v>21.520126849097228</v>
      </c>
      <c r="D119" s="11">
        <f t="shared" ref="D119" si="87">C119-B119</f>
        <v>5.3344530703056314</v>
      </c>
      <c r="E119" s="11">
        <v>11.594340778174805</v>
      </c>
      <c r="F119" s="11">
        <f t="shared" ref="F119" si="88">SUM(D119:E119)</f>
        <v>16.928793848480439</v>
      </c>
      <c r="G119" s="200">
        <f t="shared" si="74"/>
        <v>3.6669001391090417E-2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420.05002105478616</v>
      </c>
      <c r="C120" s="11">
        <f t="shared" ref="C120:F120" si="89">SUM(C94:C119)</f>
        <v>526.09331122981689</v>
      </c>
      <c r="D120" s="11">
        <f t="shared" si="89"/>
        <v>106.04329017503073</v>
      </c>
      <c r="E120" s="11">
        <f t="shared" si="89"/>
        <v>255.21078023701691</v>
      </c>
      <c r="F120" s="11">
        <f t="shared" si="89"/>
        <v>361.25407041204772</v>
      </c>
      <c r="G120" s="200">
        <f t="shared" si="74"/>
        <v>3.2154479993621532E-2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9.8597457416492169</v>
      </c>
      <c r="C123" s="11">
        <v>9.9818460332737455</v>
      </c>
      <c r="D123" s="11">
        <f>C123-B123</f>
        <v>0.12210029162452862</v>
      </c>
      <c r="E123" s="11">
        <v>4.9764631405443263</v>
      </c>
      <c r="F123" s="11">
        <f>SUM(D123:E123)</f>
        <v>5.0985634321688549</v>
      </c>
      <c r="G123" s="200">
        <f>IF(B123&gt;0,(1+(E123/B123))^(1/($C$6-$B$6))-1,0)</f>
        <v>2.7615110195500447E-2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5.2697258387998476</v>
      </c>
      <c r="C124" s="11">
        <v>6.5239202568208698</v>
      </c>
      <c r="D124" s="11">
        <f t="shared" ref="D124:D139" si="92">C124-B124</f>
        <v>1.2541944180210223</v>
      </c>
      <c r="E124" s="11">
        <v>3.6921727083139357</v>
      </c>
      <c r="F124" s="11">
        <f t="shared" ref="F124:F131" si="93">SUM(D124:E124)</f>
        <v>4.946367126334958</v>
      </c>
      <c r="G124" s="200">
        <f t="shared" ref="G124:G147" si="94">IF(B124&gt;0,(1+(E124/B124))^(1/($C$6-$B$6))-1,0)</f>
        <v>3.6034299088151922E-2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4.4917344844607143</v>
      </c>
      <c r="C125" s="11">
        <v>6.3265661403962117</v>
      </c>
      <c r="D125" s="11">
        <f t="shared" si="92"/>
        <v>1.8348316559354974</v>
      </c>
      <c r="E125" s="11">
        <v>2.2368725991433376</v>
      </c>
      <c r="F125" s="11">
        <f t="shared" si="93"/>
        <v>4.0717042550788349</v>
      </c>
      <c r="G125" s="200">
        <f t="shared" si="94"/>
        <v>2.7308164040811045E-2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9.8483040876970751</v>
      </c>
      <c r="C126" s="11">
        <v>2.1024995768066979</v>
      </c>
      <c r="D126" s="11">
        <f t="shared" si="92"/>
        <v>-7.7458045108903768</v>
      </c>
      <c r="E126" s="11">
        <v>1.8095299784272003</v>
      </c>
      <c r="F126" s="11">
        <f t="shared" si="93"/>
        <v>-5.9362745324631767</v>
      </c>
      <c r="G126" s="200">
        <f t="shared" si="94"/>
        <v>1.130874175763541E-2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2.0215635902809037</v>
      </c>
      <c r="C127" s="11">
        <v>1.2308026257303704</v>
      </c>
      <c r="D127" s="11">
        <f t="shared" si="92"/>
        <v>-0.79076096455053335</v>
      </c>
      <c r="E127" s="11">
        <v>0.39426855683829432</v>
      </c>
      <c r="F127" s="11">
        <f t="shared" si="93"/>
        <v>-0.39649240771223904</v>
      </c>
      <c r="G127" s="200">
        <f>IF(B127&gt;0,(1+(E127/B127))^(1/($C$6-$B$6))-1,0)</f>
        <v>1.1948994634642052E-2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5.2749868992222879</v>
      </c>
      <c r="C128" s="11">
        <v>5.3043500767889986</v>
      </c>
      <c r="D128" s="11">
        <f t="shared" si="92"/>
        <v>2.9363177566710696E-2</v>
      </c>
      <c r="E128" s="11">
        <v>1.9099798111968571</v>
      </c>
      <c r="F128" s="11">
        <f t="shared" si="93"/>
        <v>1.9393429887635678</v>
      </c>
      <c r="G128" s="200">
        <f t="shared" si="94"/>
        <v>2.0814644256150316E-2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1.7860843954138339</v>
      </c>
      <c r="C129" s="11">
        <v>2.4488146478863775</v>
      </c>
      <c r="D129" s="11">
        <f t="shared" si="92"/>
        <v>0.66273025247254358</v>
      </c>
      <c r="E129" s="11">
        <v>0.98832180954337057</v>
      </c>
      <c r="F129" s="11">
        <f t="shared" si="93"/>
        <v>1.6510520620159141</v>
      </c>
      <c r="G129" s="200">
        <f t="shared" si="94"/>
        <v>2.9796009838114257E-2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5.4574722437651673</v>
      </c>
      <c r="C130" s="11">
        <v>3.9923312437604435</v>
      </c>
      <c r="D130" s="11">
        <f t="shared" si="92"/>
        <v>-1.4651410000047238</v>
      </c>
      <c r="E130" s="11">
        <v>2.3512581946033926</v>
      </c>
      <c r="F130" s="11">
        <f t="shared" si="93"/>
        <v>0.88611719459866878</v>
      </c>
      <c r="G130" s="200">
        <f t="shared" si="94"/>
        <v>2.4171279820134117E-2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1.830904568564544</v>
      </c>
      <c r="C131" s="11">
        <v>2.1501898043344587</v>
      </c>
      <c r="D131" s="11">
        <f t="shared" si="92"/>
        <v>0.31928523576991474</v>
      </c>
      <c r="E131" s="11">
        <v>0.69217546954742493</v>
      </c>
      <c r="F131" s="11">
        <f t="shared" si="93"/>
        <v>1.0114607053173397</v>
      </c>
      <c r="G131" s="200">
        <f t="shared" si="94"/>
        <v>2.1608163434779559E-2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2.1643358980266978</v>
      </c>
      <c r="C132" s="11">
        <v>2.3243836976608026</v>
      </c>
      <c r="D132" s="11">
        <f t="shared" si="92"/>
        <v>0.16004779963410476</v>
      </c>
      <c r="E132" s="11">
        <v>0.93614149346987308</v>
      </c>
      <c r="F132" s="11">
        <f t="shared" ref="F132:F133" si="95">SUM(D132:E132)</f>
        <v>1.0961892931039778</v>
      </c>
      <c r="G132" s="200">
        <f t="shared" si="94"/>
        <v>2.4252250988555435E-2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10.25432757565525</v>
      </c>
      <c r="C133" s="11">
        <v>12.34744707698397</v>
      </c>
      <c r="D133" s="11">
        <f t="shared" si="92"/>
        <v>2.0931195013287205</v>
      </c>
      <c r="E133" s="11">
        <v>5.4017985165851998</v>
      </c>
      <c r="F133" s="11">
        <f t="shared" si="95"/>
        <v>7.4949180179139203</v>
      </c>
      <c r="G133" s="200">
        <f t="shared" si="94"/>
        <v>2.8612524969572117E-2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13.530090838911123</v>
      </c>
      <c r="C134" s="11">
        <v>18.815910243290759</v>
      </c>
      <c r="D134" s="11">
        <f t="shared" si="92"/>
        <v>5.2858194043796356</v>
      </c>
      <c r="E134" s="11">
        <v>9.5560215909042476</v>
      </c>
      <c r="F134" s="11">
        <f t="shared" ref="F134:F137" si="96">SUM(D134:E134)</f>
        <v>14.841840995283883</v>
      </c>
      <c r="G134" s="200">
        <f t="shared" si="94"/>
        <v>3.6263034391278648E-2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3.4754936010476922</v>
      </c>
      <c r="C135" s="11">
        <v>4.8324796649849686</v>
      </c>
      <c r="D135" s="11">
        <f t="shared" si="92"/>
        <v>1.3569860639372764</v>
      </c>
      <c r="E135" s="11">
        <v>2.5105959981815316</v>
      </c>
      <c r="F135" s="11">
        <f t="shared" si="96"/>
        <v>3.867582062118808</v>
      </c>
      <c r="G135" s="200">
        <f t="shared" si="94"/>
        <v>3.6911715399336797E-2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1.2402084944378213</v>
      </c>
      <c r="C136" s="11">
        <v>1.7056226393991498</v>
      </c>
      <c r="D136" s="11">
        <f t="shared" si="92"/>
        <v>0.46541414496132849</v>
      </c>
      <c r="E136" s="11">
        <v>1.0285062471308959</v>
      </c>
      <c r="F136" s="11">
        <f t="shared" si="96"/>
        <v>1.4939203920922244</v>
      </c>
      <c r="G136" s="200">
        <f t="shared" si="94"/>
        <v>4.1083778009269212E-2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1.3699852183264538</v>
      </c>
      <c r="C137" s="11">
        <v>1.9509489783163145</v>
      </c>
      <c r="D137" s="11">
        <f t="shared" si="92"/>
        <v>0.58096375998986072</v>
      </c>
      <c r="E137" s="11">
        <v>0.76187200725544213</v>
      </c>
      <c r="F137" s="11">
        <f t="shared" si="96"/>
        <v>1.3428357672453028</v>
      </c>
      <c r="G137" s="200">
        <f t="shared" si="94"/>
        <v>2.991839652748407E-2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1.6960147274450523</v>
      </c>
      <c r="C138" s="11">
        <v>2.2974382963719702</v>
      </c>
      <c r="D138" s="11">
        <f t="shared" si="92"/>
        <v>0.60142356892691784</v>
      </c>
      <c r="E138" s="11">
        <v>1.1703229840251375</v>
      </c>
      <c r="F138" s="11">
        <f t="shared" ref="F138" si="97">SUM(D138:E138)</f>
        <v>1.7717465529520553</v>
      </c>
      <c r="G138" s="200">
        <f t="shared" si="94"/>
        <v>3.5602720303733681E-2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1.3594104640260694</v>
      </c>
      <c r="C139" s="11">
        <v>1.9893049745422127</v>
      </c>
      <c r="D139" s="11">
        <f t="shared" si="92"/>
        <v>0.62989451051614331</v>
      </c>
      <c r="E139" s="11">
        <v>0.90280968690841634</v>
      </c>
      <c r="F139" s="11">
        <f t="shared" ref="F139" si="98">SUM(D139:E139)</f>
        <v>1.5327041974245597</v>
      </c>
      <c r="G139" s="200">
        <f t="shared" si="94"/>
        <v>3.4536022073111905E-2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15.050676931963164</v>
      </c>
      <c r="C140" s="11">
        <v>16.227581713652487</v>
      </c>
      <c r="D140" s="11">
        <f>C140-B140</f>
        <v>1.1769047816893234</v>
      </c>
      <c r="E140" s="11">
        <v>8.9328778828495121</v>
      </c>
      <c r="F140" s="11">
        <f>SUM(D140:E140)</f>
        <v>10.109782664538836</v>
      </c>
      <c r="G140" s="200">
        <f t="shared" si="94"/>
        <v>3.1550517742092499E-2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3.5312251919157034</v>
      </c>
      <c r="C141" s="11">
        <v>4.7827914118259534</v>
      </c>
      <c r="D141" s="11">
        <f t="shared" ref="D141:D147" si="99">C141-B141</f>
        <v>1.25156621991025</v>
      </c>
      <c r="E141" s="11">
        <v>2.4433048359492111</v>
      </c>
      <c r="F141" s="11">
        <f t="shared" ref="F141:F142" si="100">SUM(D141:E141)</f>
        <v>3.6948710558594611</v>
      </c>
      <c r="G141" s="200">
        <f t="shared" si="94"/>
        <v>3.5679123848511241E-2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0.13187879812190662</v>
      </c>
      <c r="C142" s="11">
        <v>0.12747133783497286</v>
      </c>
      <c r="D142" s="11">
        <f t="shared" si="99"/>
        <v>-4.4074602869337565E-3</v>
      </c>
      <c r="E142" s="11">
        <v>6.7951128565397242E-2</v>
      </c>
      <c r="F142" s="11">
        <f t="shared" si="100"/>
        <v>6.3543668278463486E-2</v>
      </c>
      <c r="G142" s="200">
        <f t="shared" si="94"/>
        <v>2.809292361066662E-2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5.3506264534875809</v>
      </c>
      <c r="C143" s="11">
        <v>6.7005119561121784</v>
      </c>
      <c r="D143" s="11">
        <f t="shared" si="99"/>
        <v>1.3498855026245975</v>
      </c>
      <c r="E143" s="11">
        <v>3.1095861959984141</v>
      </c>
      <c r="F143" s="11">
        <f t="shared" ref="F143:F144" si="101">SUM(D143:E143)</f>
        <v>4.4594716986230116</v>
      </c>
      <c r="G143" s="200">
        <f t="shared" si="94"/>
        <v>3.101529915620338E-2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1.9936981741598605</v>
      </c>
      <c r="C144" s="11">
        <v>2.9222565230221944</v>
      </c>
      <c r="D144" s="11">
        <f t="shared" si="99"/>
        <v>0.9285583488623339</v>
      </c>
      <c r="E144" s="11">
        <v>1.354078268515843</v>
      </c>
      <c r="F144" s="11">
        <f t="shared" si="101"/>
        <v>2.2826366173781771</v>
      </c>
      <c r="G144" s="200">
        <f t="shared" si="94"/>
        <v>3.5157586135152519E-2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0.57298696570456009</v>
      </c>
      <c r="C145" s="11">
        <v>1.2456192554072021</v>
      </c>
      <c r="D145" s="11">
        <f t="shared" si="99"/>
        <v>0.67263228970264199</v>
      </c>
      <c r="E145" s="11">
        <v>0.44683197407361319</v>
      </c>
      <c r="F145" s="11">
        <f t="shared" ref="F145:F146" si="102">SUM(D145:E145)</f>
        <v>1.1194642637762553</v>
      </c>
      <c r="G145" s="200">
        <f t="shared" si="94"/>
        <v>3.9182653533763601E-2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1.7624052462261248</v>
      </c>
      <c r="C146" s="11">
        <v>2.4345680833824277</v>
      </c>
      <c r="D146" s="11">
        <f t="shared" si="99"/>
        <v>0.67216283715630287</v>
      </c>
      <c r="E146" s="11">
        <v>1.4104654463886366</v>
      </c>
      <c r="F146" s="11">
        <f t="shared" si="102"/>
        <v>2.0826282835449392</v>
      </c>
      <c r="G146" s="200">
        <f t="shared" si="94"/>
        <v>3.9975495726351173E-2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0.74753402720183926</v>
      </c>
      <c r="C147" s="11">
        <v>2.5319525240438918</v>
      </c>
      <c r="D147" s="11">
        <f t="shared" si="99"/>
        <v>1.7844184968420524</v>
      </c>
      <c r="E147" s="11">
        <v>1.1831325109957882</v>
      </c>
      <c r="F147" s="11">
        <f t="shared" ref="F147" si="103">SUM(D147:E147)</f>
        <v>2.9675510078378409</v>
      </c>
      <c r="G147" s="200">
        <f t="shared" si="94"/>
        <v>6.5299574502355462E-2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8.3059642170948891</v>
      </c>
      <c r="C148" s="11">
        <v>10.677792760638988</v>
      </c>
      <c r="D148" s="11">
        <f t="shared" ref="D148" si="104">C148-B148</f>
        <v>2.3718285435440993</v>
      </c>
      <c r="E148" s="11">
        <v>5.5890777405981487</v>
      </c>
      <c r="F148" s="11">
        <f t="shared" ref="F148" si="105">SUM(D148:E148)</f>
        <v>7.960906284142248</v>
      </c>
      <c r="G148" s="200">
        <f t="shared" ref="G148:G149" si="106">IF(B148&gt;0,(1+(E148/B148))^(1/($C$6-$B$6))-1,0)</f>
        <v>3.4899047224248303E-2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118.37738467360538</v>
      </c>
      <c r="C149" s="11">
        <f t="shared" ref="C149:F149" si="107">SUM(C123:C148)</f>
        <v>133.97540154326862</v>
      </c>
      <c r="D149" s="11">
        <f t="shared" si="107"/>
        <v>15.59801686966324</v>
      </c>
      <c r="E149" s="11">
        <f t="shared" si="107"/>
        <v>65.856416776553445</v>
      </c>
      <c r="F149" s="11">
        <f t="shared" si="107"/>
        <v>81.454433646216657</v>
      </c>
      <c r="G149" s="200">
        <f t="shared" si="106"/>
        <v>2.992761970901614E-2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14.462019903854477</v>
      </c>
      <c r="C152" s="11">
        <v>14.38567287086825</v>
      </c>
      <c r="D152" s="11">
        <f>C152-B152</f>
        <v>-7.6347032986227248E-2</v>
      </c>
      <c r="E152" s="11">
        <v>7.1388133416890813</v>
      </c>
      <c r="F152" s="11">
        <f>SUM(D152:E152)</f>
        <v>7.0624663087028541</v>
      </c>
      <c r="G152" s="200">
        <f>IF(B152&gt;0,(1+(E152/B152))^(1/($C$6-$B$6))-1,0)</f>
        <v>2.7107979656220138E-2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5.4160584086566743</v>
      </c>
      <c r="C153" s="11">
        <v>6.9406160874303851</v>
      </c>
      <c r="D153" s="11">
        <f t="shared" ref="D153:D168" si="110">C153-B153</f>
        <v>1.5245576787737107</v>
      </c>
      <c r="E153" s="11">
        <v>3.709001687897552</v>
      </c>
      <c r="F153" s="11">
        <f t="shared" ref="F153:F160" si="111">SUM(D153:E153)</f>
        <v>5.2335593666712628</v>
      </c>
      <c r="G153" s="200">
        <f t="shared" ref="G153:G155" si="112">IF(B153&gt;0,(1+(E153/B153))^(1/($C$6-$B$6))-1,0)</f>
        <v>3.5388871792507048E-2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10.8437082861128</v>
      </c>
      <c r="C154" s="11">
        <v>12.301386885686638</v>
      </c>
      <c r="D154" s="11">
        <f t="shared" si="110"/>
        <v>1.4576785995738373</v>
      </c>
      <c r="E154" s="11">
        <v>4.3843519680191907</v>
      </c>
      <c r="F154" s="11">
        <f t="shared" si="111"/>
        <v>5.842030567593028</v>
      </c>
      <c r="G154" s="200">
        <f t="shared" si="112"/>
        <v>2.2895145176248466E-2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2.389777040778899</v>
      </c>
      <c r="C155" s="11">
        <v>2.6990887871320881</v>
      </c>
      <c r="D155" s="11">
        <f t="shared" si="110"/>
        <v>0.30931174635318914</v>
      </c>
      <c r="E155" s="11">
        <v>1.2990098798039216</v>
      </c>
      <c r="F155" s="11">
        <f t="shared" si="111"/>
        <v>1.6083216261571107</v>
      </c>
      <c r="G155" s="200">
        <f t="shared" si="112"/>
        <v>2.9362664986279485E-2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1.0242024508607905</v>
      </c>
      <c r="C156" s="11">
        <v>0.76243284081064167</v>
      </c>
      <c r="D156" s="11">
        <f t="shared" si="110"/>
        <v>-0.26176961005014887</v>
      </c>
      <c r="E156" s="11">
        <v>0.40349793170937637</v>
      </c>
      <c r="F156" s="11">
        <f t="shared" si="111"/>
        <v>0.1417283216592275</v>
      </c>
      <c r="G156" s="200">
        <f>IF(B156&gt;0,(1+(E156/B156))^(1/($C$6-$B$6))-1,0)</f>
        <v>2.2390371979375878E-2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8.3873961770412073</v>
      </c>
      <c r="C157" s="11">
        <v>9.6159863294108288</v>
      </c>
      <c r="D157" s="11">
        <f t="shared" si="110"/>
        <v>1.2285901523696214</v>
      </c>
      <c r="E157" s="11">
        <v>4.3303172135924388</v>
      </c>
      <c r="F157" s="11">
        <f t="shared" si="111"/>
        <v>5.5589073659620603</v>
      </c>
      <c r="G157" s="200">
        <f t="shared" ref="G157:G178" si="113">IF(B157&gt;0,(1+(E157/B157))^(1/($C$6-$B$6))-1,0)</f>
        <v>2.813969052837173E-2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4.244989781443576</v>
      </c>
      <c r="C158" s="11">
        <v>3.8740286418928234</v>
      </c>
      <c r="D158" s="11">
        <f t="shared" si="110"/>
        <v>-0.37096113955075261</v>
      </c>
      <c r="E158" s="11">
        <v>1.4882329020230161</v>
      </c>
      <c r="F158" s="11">
        <f t="shared" si="111"/>
        <v>1.1172717624722635</v>
      </c>
      <c r="G158" s="200">
        <f t="shared" si="113"/>
        <v>2.023795795494765E-2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1.8643223068876955</v>
      </c>
      <c r="C159" s="11">
        <v>3.1939106555704004</v>
      </c>
      <c r="D159" s="11">
        <f t="shared" si="110"/>
        <v>1.3295883486827049</v>
      </c>
      <c r="E159" s="11">
        <v>1.5923602347969297</v>
      </c>
      <c r="F159" s="11">
        <f t="shared" si="111"/>
        <v>2.9219485834796348</v>
      </c>
      <c r="G159" s="200">
        <f t="shared" si="113"/>
        <v>4.2019628925088481E-2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1.4622096457058242</v>
      </c>
      <c r="C160" s="11">
        <v>1.2654256714504255</v>
      </c>
      <c r="D160" s="11">
        <f t="shared" si="110"/>
        <v>-0.19678397425539873</v>
      </c>
      <c r="E160" s="11">
        <v>0.44043397630232545</v>
      </c>
      <c r="F160" s="11">
        <f t="shared" si="111"/>
        <v>0.24365000204692672</v>
      </c>
      <c r="G160" s="200">
        <f t="shared" si="113"/>
        <v>1.7707996663806069E-2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2.6233398895316036</v>
      </c>
      <c r="C161" s="11">
        <v>2.170347428675433</v>
      </c>
      <c r="D161" s="11">
        <f t="shared" si="110"/>
        <v>-0.45299246085617062</v>
      </c>
      <c r="E161" s="11">
        <v>1.0242305997661643</v>
      </c>
      <c r="F161" s="11">
        <f t="shared" ref="F161:F162" si="114">SUM(D161:E161)</f>
        <v>0.57123813890999364</v>
      </c>
      <c r="G161" s="200">
        <f t="shared" si="113"/>
        <v>2.2217414577613281E-2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9.2566871273559901</v>
      </c>
      <c r="C162" s="11">
        <v>10.834254404029013</v>
      </c>
      <c r="D162" s="11">
        <f t="shared" si="110"/>
        <v>1.5775672766730224</v>
      </c>
      <c r="E162" s="11">
        <v>4.7408755410135202</v>
      </c>
      <c r="F162" s="11">
        <f t="shared" si="114"/>
        <v>6.3184428176865426</v>
      </c>
      <c r="G162" s="200">
        <f t="shared" si="113"/>
        <v>2.795267819384728E-2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11.681283206412967</v>
      </c>
      <c r="C163" s="11">
        <v>14.694743281719306</v>
      </c>
      <c r="D163" s="11">
        <f t="shared" si="110"/>
        <v>3.0134600753063392</v>
      </c>
      <c r="E163" s="11">
        <v>7.2398917996358954</v>
      </c>
      <c r="F163" s="11">
        <f t="shared" ref="F163:F166" si="115">SUM(D163:E163)</f>
        <v>10.253351874942235</v>
      </c>
      <c r="G163" s="200">
        <f t="shared" si="113"/>
        <v>3.2675412067337151E-2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2.6688071587744586</v>
      </c>
      <c r="C164" s="11">
        <v>3.2799558517766609</v>
      </c>
      <c r="D164" s="11">
        <f t="shared" si="110"/>
        <v>0.61114869300220231</v>
      </c>
      <c r="E164" s="11">
        <v>1.757667265058227</v>
      </c>
      <c r="F164" s="11">
        <f t="shared" si="115"/>
        <v>2.3688159580604293</v>
      </c>
      <c r="G164" s="200">
        <f t="shared" si="113"/>
        <v>3.4306810507891417E-2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1.9388334688390298</v>
      </c>
      <c r="C165" s="11">
        <v>2.6560085132716207</v>
      </c>
      <c r="D165" s="11">
        <f t="shared" si="110"/>
        <v>0.71717504443259084</v>
      </c>
      <c r="E165" s="11">
        <v>1.4164246628526376</v>
      </c>
      <c r="F165" s="11">
        <f t="shared" si="115"/>
        <v>2.1335997072852284</v>
      </c>
      <c r="G165" s="200">
        <f t="shared" si="113"/>
        <v>3.7239455778483865E-2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5.5016365514788506</v>
      </c>
      <c r="C166" s="11">
        <v>7.3463650185478029</v>
      </c>
      <c r="D166" s="11">
        <f t="shared" si="110"/>
        <v>1.8447284670689523</v>
      </c>
      <c r="E166" s="11">
        <v>2.9267216087551176</v>
      </c>
      <c r="F166" s="11">
        <f t="shared" si="115"/>
        <v>4.7714500758240703</v>
      </c>
      <c r="G166" s="200">
        <f t="shared" si="113"/>
        <v>2.8845286797197112E-2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2.3881513687586233</v>
      </c>
      <c r="C167" s="11">
        <v>2.8919682977126326</v>
      </c>
      <c r="D167" s="11">
        <f t="shared" si="110"/>
        <v>0.50381692895400931</v>
      </c>
      <c r="E167" s="11">
        <v>1.5193156806271688</v>
      </c>
      <c r="F167" s="11">
        <f t="shared" ref="F167" si="116">SUM(D167:E167)</f>
        <v>2.0231326095811779</v>
      </c>
      <c r="G167" s="200">
        <f t="shared" si="113"/>
        <v>3.3369323410102014E-2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1.6617927235930681</v>
      </c>
      <c r="C168" s="11">
        <v>2.4898151381614033</v>
      </c>
      <c r="D168" s="11">
        <f t="shared" si="110"/>
        <v>0.82802241456833525</v>
      </c>
      <c r="E168" s="11">
        <v>1.1273862624050945</v>
      </c>
      <c r="F168" s="11">
        <f t="shared" ref="F168" si="117">SUM(D168:E168)</f>
        <v>1.9554086769734298</v>
      </c>
      <c r="G168" s="200">
        <f t="shared" si="113"/>
        <v>3.5126202339130108E-2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9.0858856315302923</v>
      </c>
      <c r="C169" s="11">
        <v>10.342763512631363</v>
      </c>
      <c r="D169" s="11">
        <f>C169-B169</f>
        <v>1.2568778811010706</v>
      </c>
      <c r="E169" s="11">
        <v>5.6722759072510565</v>
      </c>
      <c r="F169" s="11">
        <f>SUM(D169:E169)</f>
        <v>6.929153788352127</v>
      </c>
      <c r="G169" s="200">
        <f t="shared" si="113"/>
        <v>3.2866835768505798E-2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4.6856962316037709</v>
      </c>
      <c r="C170" s="11">
        <v>6.8484613780890697</v>
      </c>
      <c r="D170" s="11">
        <f t="shared" ref="D170:D176" si="118">C170-B170</f>
        <v>2.1627651464852988</v>
      </c>
      <c r="E170" s="11">
        <v>3.4688748368774718</v>
      </c>
      <c r="F170" s="11">
        <f t="shared" ref="F170:F171" si="119">SUM(D170:E170)</f>
        <v>5.6316399833627706</v>
      </c>
      <c r="G170" s="200">
        <f t="shared" si="113"/>
        <v>3.7628279392147634E-2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0.11711573333350297</v>
      </c>
      <c r="C171" s="11">
        <v>9.2136303495849101E-2</v>
      </c>
      <c r="D171" s="11">
        <f t="shared" si="118"/>
        <v>-2.4979429837653874E-2</v>
      </c>
      <c r="E171" s="11">
        <v>5.447157705342414E-2</v>
      </c>
      <c r="F171" s="11">
        <f t="shared" si="119"/>
        <v>2.9492147215770266E-2</v>
      </c>
      <c r="G171" s="200">
        <f t="shared" si="113"/>
        <v>2.5788899279986399E-2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4.4993470279986179</v>
      </c>
      <c r="C172" s="11">
        <v>5.436410799160714</v>
      </c>
      <c r="D172" s="11">
        <f t="shared" si="118"/>
        <v>0.93706377116209616</v>
      </c>
      <c r="E172" s="11">
        <v>2.1855487166953402</v>
      </c>
      <c r="F172" s="11">
        <f t="shared" ref="F172:F173" si="120">SUM(D172:E172)</f>
        <v>3.1226124878574364</v>
      </c>
      <c r="G172" s="200">
        <f t="shared" si="113"/>
        <v>2.6745976917140091E-2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1.9840988514992546</v>
      </c>
      <c r="C173" s="11">
        <v>2.573667286969969</v>
      </c>
      <c r="D173" s="11">
        <f t="shared" si="118"/>
        <v>0.58956843547071447</v>
      </c>
      <c r="E173" s="11">
        <v>1.1514129656144052</v>
      </c>
      <c r="F173" s="11">
        <f t="shared" si="120"/>
        <v>1.7409814010851197</v>
      </c>
      <c r="G173" s="200">
        <f t="shared" si="113"/>
        <v>3.0978659367578487E-2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1.3873292924986911</v>
      </c>
      <c r="C174" s="11">
        <v>2.1233499638908295</v>
      </c>
      <c r="D174" s="11">
        <f t="shared" si="118"/>
        <v>0.73602067139213845</v>
      </c>
      <c r="E174" s="11">
        <v>0.86028364170769567</v>
      </c>
      <c r="F174" s="11">
        <f t="shared" ref="F174:F175" si="121">SUM(D174:E174)</f>
        <v>1.596304313099834</v>
      </c>
      <c r="G174" s="200">
        <f t="shared" si="113"/>
        <v>3.2688794085047546E-2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2.9809705448022972</v>
      </c>
      <c r="C175" s="11">
        <v>3.6883634267773369</v>
      </c>
      <c r="D175" s="11">
        <f t="shared" si="118"/>
        <v>0.70739288197503969</v>
      </c>
      <c r="E175" s="11">
        <v>2.2483916827326009</v>
      </c>
      <c r="F175" s="11">
        <f t="shared" si="121"/>
        <v>2.9557845647076406</v>
      </c>
      <c r="G175" s="200">
        <f t="shared" si="113"/>
        <v>3.8180186196454136E-2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1.0053634798959676</v>
      </c>
      <c r="C176" s="11">
        <v>3.1460414563735819</v>
      </c>
      <c r="D176" s="11">
        <f t="shared" si="118"/>
        <v>2.1406779764776145</v>
      </c>
      <c r="E176" s="11">
        <v>1.3695828427534955</v>
      </c>
      <c r="F176" s="11">
        <f t="shared" ref="F176" si="122">SUM(D176:E176)</f>
        <v>3.5102608192311102</v>
      </c>
      <c r="G176" s="200">
        <f t="shared" si="113"/>
        <v>5.8982328211359514E-2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7.62471597886175</v>
      </c>
      <c r="C177" s="11">
        <v>9.6905457195753542</v>
      </c>
      <c r="D177" s="11">
        <f t="shared" ref="D177" si="123">C177-B177</f>
        <v>2.0658297407136041</v>
      </c>
      <c r="E177" s="11">
        <v>4.9952872932246137</v>
      </c>
      <c r="F177" s="11">
        <f t="shared" ref="F177" si="124">SUM(D177:E177)</f>
        <v>7.0611170339382179</v>
      </c>
      <c r="G177" s="200">
        <f t="shared" si="113"/>
        <v>3.4163136843805786E-2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121.18573826811068</v>
      </c>
      <c r="C178" s="11">
        <f t="shared" ref="C178:F178" si="125">SUM(C152:C177)</f>
        <v>145.34374655111043</v>
      </c>
      <c r="D178" s="11">
        <f t="shared" si="125"/>
        <v>24.158008282999745</v>
      </c>
      <c r="E178" s="11">
        <f t="shared" si="125"/>
        <v>68.544662019857753</v>
      </c>
      <c r="F178" s="11">
        <f t="shared" si="125"/>
        <v>92.702670302857513</v>
      </c>
      <c r="G178" s="200">
        <f t="shared" si="113"/>
        <v>3.0336362913876203E-2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31.151314313621917</v>
      </c>
      <c r="C181" s="11">
        <v>29.597026012801926</v>
      </c>
      <c r="D181" s="11">
        <f>C181-B181</f>
        <v>-1.5542883008199908</v>
      </c>
      <c r="E181" s="11">
        <v>12.51544046261732</v>
      </c>
      <c r="F181" s="11">
        <f>SUM(D181:E181)</f>
        <v>10.96115216179733</v>
      </c>
      <c r="G181" s="200">
        <f>IF(B181&gt;0,(1+(E181/B181))^(1/($C$6-$B$6))-1,0)</f>
        <v>2.2770758456028162E-2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12.32134146721449</v>
      </c>
      <c r="C182" s="11">
        <v>12.416102808828358</v>
      </c>
      <c r="D182" s="11">
        <f t="shared" ref="D182:D197" si="128">C182-B182</f>
        <v>9.4761341613867955E-2</v>
      </c>
      <c r="E182" s="11">
        <v>5.7655370788640523</v>
      </c>
      <c r="F182" s="11">
        <f t="shared" ref="F182:F189" si="129">SUM(D182:E182)</f>
        <v>5.8602984204779203</v>
      </c>
      <c r="G182" s="200">
        <f t="shared" ref="G182:G184" si="130">IF(B182&gt;0,(1+(E182/B182))^(1/($C$6-$B$6))-1,0)</f>
        <v>2.5920501379531835E-2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15.437045962023594</v>
      </c>
      <c r="C183" s="11">
        <v>18.571133606503189</v>
      </c>
      <c r="D183" s="11">
        <f t="shared" si="128"/>
        <v>3.1340876444795942</v>
      </c>
      <c r="E183" s="11">
        <v>4.9938042980026367</v>
      </c>
      <c r="F183" s="11">
        <f t="shared" si="129"/>
        <v>8.1278919424822309</v>
      </c>
      <c r="G183" s="200">
        <f t="shared" si="130"/>
        <v>1.8860712898127963E-2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8.5253799750720791</v>
      </c>
      <c r="C184" s="11">
        <v>9.570538879153057</v>
      </c>
      <c r="D184" s="11">
        <f t="shared" si="128"/>
        <v>1.0451589040809779</v>
      </c>
      <c r="E184" s="11">
        <v>5.0751635506211548</v>
      </c>
      <c r="F184" s="11">
        <f t="shared" si="129"/>
        <v>6.1203224547021327</v>
      </c>
      <c r="G184" s="200">
        <f t="shared" si="130"/>
        <v>3.1627319719741864E-2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3.7065259923338734</v>
      </c>
      <c r="C185" s="11">
        <v>4.1563095327504538</v>
      </c>
      <c r="D185" s="11">
        <f t="shared" si="128"/>
        <v>0.44978354041658042</v>
      </c>
      <c r="E185" s="11">
        <v>1.5499372300669674</v>
      </c>
      <c r="F185" s="11">
        <f t="shared" si="129"/>
        <v>1.9997207704835478</v>
      </c>
      <c r="G185" s="200">
        <f>IF(B185&gt;0,(1+(E185/B185))^(1/($C$6-$B$6))-1,0)</f>
        <v>2.3564241645608108E-2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18.399800911820719</v>
      </c>
      <c r="C186" s="11">
        <v>21.122387589042955</v>
      </c>
      <c r="D186" s="11">
        <f t="shared" si="128"/>
        <v>2.7225866772222354</v>
      </c>
      <c r="E186" s="11">
        <v>8.0933383540230697</v>
      </c>
      <c r="F186" s="11">
        <f t="shared" si="129"/>
        <v>10.815925031245305</v>
      </c>
      <c r="G186" s="200">
        <f t="shared" ref="G186:G205" si="131">IF(B186&gt;0,(1+(E186/B186))^(1/($C$6-$B$6))-1,0)</f>
        <v>2.4600790407704798E-2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6.0473163971228194</v>
      </c>
      <c r="C187" s="11">
        <v>3.7221799536241611</v>
      </c>
      <c r="D187" s="11">
        <f t="shared" si="128"/>
        <v>-2.3251364434986583</v>
      </c>
      <c r="E187" s="11">
        <v>1.5750732943994805</v>
      </c>
      <c r="F187" s="11">
        <f t="shared" si="129"/>
        <v>-0.75006314909917782</v>
      </c>
      <c r="G187" s="200">
        <f t="shared" si="131"/>
        <v>1.5551371711231443E-2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6.7675745430069369</v>
      </c>
      <c r="C188" s="11">
        <v>13.688189564890376</v>
      </c>
      <c r="D188" s="11">
        <f t="shared" si="128"/>
        <v>6.9206150218834388</v>
      </c>
      <c r="E188" s="11">
        <v>6.8207177126834209</v>
      </c>
      <c r="F188" s="11">
        <f t="shared" si="129"/>
        <v>13.741332734566861</v>
      </c>
      <c r="G188" s="200">
        <f t="shared" si="131"/>
        <v>4.7567755114431343E-2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4.8953072460867331</v>
      </c>
      <c r="C189" s="11">
        <v>3.8111304026185677</v>
      </c>
      <c r="D189" s="11">
        <f t="shared" si="128"/>
        <v>-1.0841768434681653</v>
      </c>
      <c r="E189" s="11">
        <v>1.020962233310353</v>
      </c>
      <c r="F189" s="11">
        <f t="shared" si="129"/>
        <v>-6.3214610157812379E-2</v>
      </c>
      <c r="G189" s="200">
        <f t="shared" si="131"/>
        <v>1.2708681108989373E-2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6.0286520737128058</v>
      </c>
      <c r="C190" s="11">
        <v>4.8148309835450522</v>
      </c>
      <c r="D190" s="11">
        <f t="shared" si="128"/>
        <v>-1.2138210901677535</v>
      </c>
      <c r="E190" s="11">
        <v>1.7978137169503468</v>
      </c>
      <c r="F190" s="11">
        <f t="shared" ref="F190:F191" si="132">SUM(D190:E190)</f>
        <v>0.58399262678259323</v>
      </c>
      <c r="G190" s="200">
        <f t="shared" si="131"/>
        <v>1.7551420071696633E-2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24.536894585681551</v>
      </c>
      <c r="C191" s="11">
        <v>23.786300423913723</v>
      </c>
      <c r="D191" s="11">
        <f t="shared" si="128"/>
        <v>-0.75059416176782889</v>
      </c>
      <c r="E191" s="11">
        <v>10.110169760214855</v>
      </c>
      <c r="F191" s="11">
        <f t="shared" si="132"/>
        <v>9.3595755984470266</v>
      </c>
      <c r="G191" s="200">
        <f t="shared" si="131"/>
        <v>2.3268934860773971E-2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34.059289693286843</v>
      </c>
      <c r="C192" s="11">
        <v>26.283873328406454</v>
      </c>
      <c r="D192" s="11">
        <f t="shared" si="128"/>
        <v>-7.7754163648803889</v>
      </c>
      <c r="E192" s="11">
        <v>15.254849475397892</v>
      </c>
      <c r="F192" s="11">
        <f t="shared" ref="F192:F195" si="133">SUM(D192:E192)</f>
        <v>7.4794331105175029</v>
      </c>
      <c r="G192" s="200">
        <f t="shared" si="131"/>
        <v>2.4980786840865132E-2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8.8002597259030484</v>
      </c>
      <c r="C193" s="11">
        <v>1.6299551854687839</v>
      </c>
      <c r="D193" s="11">
        <f t="shared" si="128"/>
        <v>-7.1703045404342642</v>
      </c>
      <c r="E193" s="11">
        <v>2.9679580736928481</v>
      </c>
      <c r="F193" s="11">
        <f t="shared" si="133"/>
        <v>-4.2023464667414157</v>
      </c>
      <c r="G193" s="200">
        <f t="shared" si="131"/>
        <v>1.9563658892477243E-2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2.7328650931131389</v>
      </c>
      <c r="C194" s="11">
        <v>2.5429714182559371</v>
      </c>
      <c r="D194" s="11">
        <f t="shared" si="128"/>
        <v>-0.18989367485720177</v>
      </c>
      <c r="E194" s="11">
        <v>1.3697337704987598</v>
      </c>
      <c r="F194" s="11">
        <f t="shared" si="133"/>
        <v>1.179840095641558</v>
      </c>
      <c r="G194" s="200">
        <f t="shared" si="131"/>
        <v>2.745479700317599E-2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24.946597341114611</v>
      </c>
      <c r="C195" s="11">
        <v>24.594935151625524</v>
      </c>
      <c r="D195" s="11">
        <f t="shared" si="128"/>
        <v>-0.35166218948908678</v>
      </c>
      <c r="E195" s="11">
        <v>8.55926663184073</v>
      </c>
      <c r="F195" s="11">
        <f t="shared" si="133"/>
        <v>8.2076044423516432</v>
      </c>
      <c r="G195" s="200">
        <f t="shared" si="131"/>
        <v>1.9860176033934751E-2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20.848835712398554</v>
      </c>
      <c r="C196" s="11">
        <v>17.971024783257452</v>
      </c>
      <c r="D196" s="11">
        <f t="shared" si="128"/>
        <v>-2.877810929141102</v>
      </c>
      <c r="E196" s="11">
        <v>7.337550319570437</v>
      </c>
      <c r="F196" s="11">
        <f t="shared" ref="F196" si="134">SUM(D196:E196)</f>
        <v>4.459739390429335</v>
      </c>
      <c r="G196" s="200">
        <f t="shared" si="131"/>
        <v>2.0306153482635203E-2</v>
      </c>
    </row>
    <row r="197" spans="1:14" x14ac:dyDescent="0.2">
      <c r="A197" t="str">
        <f t="shared" si="127"/>
        <v>54 Textiles, printing and other skilled trades</v>
      </c>
      <c r="B197" s="11">
        <v>10.016123549839651</v>
      </c>
      <c r="C197" s="11">
        <v>13.055323578457511</v>
      </c>
      <c r="D197" s="11">
        <f t="shared" si="128"/>
        <v>3.0392000286178593</v>
      </c>
      <c r="E197" s="11">
        <v>4.8876788126325676</v>
      </c>
      <c r="F197" s="11">
        <f t="shared" ref="F197" si="135">SUM(D197:E197)</f>
        <v>7.926878841250427</v>
      </c>
      <c r="G197" s="200">
        <f t="shared" si="131"/>
        <v>2.6848785984643575E-2</v>
      </c>
    </row>
    <row r="198" spans="1:14" x14ac:dyDescent="0.2">
      <c r="A198" t="str">
        <f t="shared" si="127"/>
        <v>61 Caring personal service occupations</v>
      </c>
      <c r="B198" s="11">
        <v>49.912351836705895</v>
      </c>
      <c r="C198" s="11">
        <v>59.581538318662645</v>
      </c>
      <c r="D198" s="11">
        <f>C198-B198</f>
        <v>9.6691864819567499</v>
      </c>
      <c r="E198" s="11">
        <v>30.596298185049609</v>
      </c>
      <c r="F198" s="11">
        <f>SUM(D198:E198)</f>
        <v>40.265484667006362</v>
      </c>
      <c r="G198" s="200">
        <f t="shared" si="131"/>
        <v>3.2386461572278424E-2</v>
      </c>
    </row>
    <row r="199" spans="1:14" x14ac:dyDescent="0.2">
      <c r="A199" t="str">
        <f t="shared" si="127"/>
        <v>62 Leisure, travel and related personal service occupations</v>
      </c>
      <c r="B199" s="11">
        <v>12.944049961283119</v>
      </c>
      <c r="C199" s="11">
        <v>10.50807442410739</v>
      </c>
      <c r="D199" s="11">
        <f t="shared" ref="D199:D205" si="136">C199-B199</f>
        <v>-2.4359755371757288</v>
      </c>
      <c r="E199" s="11">
        <v>5.2254493589511908</v>
      </c>
      <c r="F199" s="11">
        <f t="shared" ref="F199:F200" si="137">SUM(D199:E199)</f>
        <v>2.789473821775462</v>
      </c>
      <c r="G199" s="200">
        <f t="shared" si="131"/>
        <v>2.286468665145569E-2</v>
      </c>
    </row>
    <row r="200" spans="1:14" x14ac:dyDescent="0.2">
      <c r="A200" t="str">
        <f t="shared" si="127"/>
        <v>63 Community and civil enforcement occupations</v>
      </c>
      <c r="B200" s="11">
        <v>0.39857157405570393</v>
      </c>
      <c r="C200" s="11">
        <v>0.28501703721670352</v>
      </c>
      <c r="D200" s="11">
        <f t="shared" si="136"/>
        <v>-0.11355453683900041</v>
      </c>
      <c r="E200" s="11">
        <v>0.10523493311323986</v>
      </c>
      <c r="F200" s="11">
        <f t="shared" si="137"/>
        <v>-8.3196037257605437E-3</v>
      </c>
      <c r="G200" s="200">
        <f t="shared" si="131"/>
        <v>1.5742981256095634E-2</v>
      </c>
    </row>
    <row r="201" spans="1:14" x14ac:dyDescent="0.2">
      <c r="A201" t="str">
        <f t="shared" si="127"/>
        <v>71 Sales occupations</v>
      </c>
      <c r="B201" s="11">
        <v>33.041117371585777</v>
      </c>
      <c r="C201" s="11">
        <v>34.39255665153744</v>
      </c>
      <c r="D201" s="11">
        <f t="shared" si="136"/>
        <v>1.3514392799516628</v>
      </c>
      <c r="E201" s="11">
        <v>14.69618471791002</v>
      </c>
      <c r="F201" s="11">
        <f t="shared" ref="F201:F202" si="138">SUM(D201:E201)</f>
        <v>16.047623997861685</v>
      </c>
      <c r="G201" s="200">
        <f t="shared" si="131"/>
        <v>2.4834042091398834E-2</v>
      </c>
    </row>
    <row r="202" spans="1:14" x14ac:dyDescent="0.2">
      <c r="A202" t="str">
        <f t="shared" si="127"/>
        <v>72 Customer service occupations</v>
      </c>
      <c r="B202" s="11">
        <v>7.5849407658231849</v>
      </c>
      <c r="C202" s="11">
        <v>8.6849791606353843</v>
      </c>
      <c r="D202" s="11">
        <f t="shared" si="136"/>
        <v>1.1000383948121994</v>
      </c>
      <c r="E202" s="11">
        <v>3.6157443516494405</v>
      </c>
      <c r="F202" s="11">
        <f t="shared" si="138"/>
        <v>4.71578274646164</v>
      </c>
      <c r="G202" s="200">
        <f t="shared" si="131"/>
        <v>2.6327958106742821E-2</v>
      </c>
    </row>
    <row r="203" spans="1:14" x14ac:dyDescent="0.2">
      <c r="A203" t="str">
        <f t="shared" si="127"/>
        <v>81 Process, plant and machine operatives</v>
      </c>
      <c r="B203" s="11">
        <v>7.511280314834444</v>
      </c>
      <c r="C203" s="11">
        <v>9.5949831925256923</v>
      </c>
      <c r="D203" s="11">
        <f t="shared" si="136"/>
        <v>2.0837028776912483</v>
      </c>
      <c r="E203" s="11">
        <v>3.1948670837853763</v>
      </c>
      <c r="F203" s="11">
        <f t="shared" ref="F203:F204" si="139">SUM(D203:E203)</f>
        <v>5.2785699614766246</v>
      </c>
      <c r="G203" s="200">
        <f t="shared" si="131"/>
        <v>2.3908818080927929E-2</v>
      </c>
    </row>
    <row r="204" spans="1:14" x14ac:dyDescent="0.2">
      <c r="A204" t="str">
        <f t="shared" si="127"/>
        <v>82 Transport and mobile machine drivers and operatives</v>
      </c>
      <c r="B204" s="11">
        <v>13.66630645304577</v>
      </c>
      <c r="C204" s="11">
        <v>16.468720325056069</v>
      </c>
      <c r="D204" s="11">
        <f t="shared" si="136"/>
        <v>2.8024138720102982</v>
      </c>
      <c r="E204" s="11">
        <v>7.691688187343944</v>
      </c>
      <c r="F204" s="11">
        <f t="shared" si="139"/>
        <v>10.494102059354242</v>
      </c>
      <c r="G204" s="200">
        <f t="shared" si="131"/>
        <v>3.0213621598631724E-2</v>
      </c>
    </row>
    <row r="205" spans="1:14" x14ac:dyDescent="0.2">
      <c r="A205" t="str">
        <f t="shared" si="127"/>
        <v>91 Elementary trades and related occupations</v>
      </c>
      <c r="B205" s="11">
        <v>4.312199395759297</v>
      </c>
      <c r="C205" s="11">
        <v>9.956994234674033</v>
      </c>
      <c r="D205" s="11">
        <f t="shared" si="136"/>
        <v>5.644794838914736</v>
      </c>
      <c r="E205" s="11">
        <v>3.523409541825937</v>
      </c>
      <c r="F205" s="11">
        <f t="shared" ref="F205" si="140">SUM(D205:E205)</f>
        <v>9.1682043807406721</v>
      </c>
      <c r="G205" s="200">
        <f t="shared" si="131"/>
        <v>4.0618624843300033E-2</v>
      </c>
    </row>
    <row r="206" spans="1:14" x14ac:dyDescent="0.2">
      <c r="A206" t="str">
        <f t="shared" si="127"/>
        <v>92 Elementary administration and service occupations</v>
      </c>
      <c r="B206" s="11">
        <v>35.487261497638706</v>
      </c>
      <c r="C206" s="11">
        <v>27.41989296529859</v>
      </c>
      <c r="D206" s="11">
        <f t="shared" ref="D206" si="141">C206-B206</f>
        <v>-8.0673685323401152</v>
      </c>
      <c r="E206" s="11">
        <v>14.661872691056292</v>
      </c>
      <c r="F206" s="11">
        <f t="shared" ref="F206" si="142">SUM(D206:E206)</f>
        <v>6.5945041587161768</v>
      </c>
      <c r="G206" s="200">
        <f t="shared" ref="G206:G207" si="143">IF(B206&gt;0,(1+(E206/B206))^(1/($C$6-$B$6))-1,0)</f>
        <v>2.3322987814970997E-2</v>
      </c>
    </row>
    <row r="207" spans="1:14" x14ac:dyDescent="0.2">
      <c r="A207" t="str">
        <f t="shared" si="127"/>
        <v>All occupations</v>
      </c>
      <c r="B207" s="11">
        <f>SUM(B181:B206)</f>
        <v>404.07920375408526</v>
      </c>
      <c r="C207" s="11">
        <f t="shared" ref="C207:F207" si="144">SUM(C181:C206)</f>
        <v>408.22696951285747</v>
      </c>
      <c r="D207" s="11">
        <f t="shared" si="144"/>
        <v>4.147765758772163</v>
      </c>
      <c r="E207" s="11">
        <f t="shared" si="144"/>
        <v>183.00574382607195</v>
      </c>
      <c r="F207" s="11">
        <f t="shared" si="144"/>
        <v>187.15350958484407</v>
      </c>
      <c r="G207" s="200">
        <f t="shared" si="143"/>
        <v>2.5216600438409786E-2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21.986841141154766</v>
      </c>
      <c r="C210" s="11">
        <v>15.878061502593868</v>
      </c>
      <c r="D210" s="11">
        <f>C210-B210</f>
        <v>-6.1087796385608986</v>
      </c>
      <c r="E210" s="11">
        <v>8.1449263596036943</v>
      </c>
      <c r="F210" s="11">
        <f>SUM(D210:E210)</f>
        <v>2.0361467210427957</v>
      </c>
      <c r="G210" s="200">
        <f>IF(B210&gt;0,(1+(E210/B210))^(1/($C$6-$B$6))-1,0)</f>
        <v>2.1231301871303954E-2</v>
      </c>
    </row>
    <row r="211" spans="1:7" x14ac:dyDescent="0.2">
      <c r="A211" t="str">
        <f t="shared" si="146"/>
        <v>12 Other managers and proprietors</v>
      </c>
      <c r="B211" s="11">
        <v>11.865577606360519</v>
      </c>
      <c r="C211" s="11">
        <v>11.756540311771531</v>
      </c>
      <c r="D211" s="11">
        <f t="shared" ref="D211:D226" si="147">C211-B211</f>
        <v>-0.10903729458898859</v>
      </c>
      <c r="E211" s="11">
        <v>6.3456211794655664</v>
      </c>
      <c r="F211" s="11">
        <f t="shared" ref="F211:F218" si="148">SUM(D211:E211)</f>
        <v>6.2365838848765778</v>
      </c>
      <c r="G211" s="200">
        <f t="shared" ref="G211:G213" si="149">IF(B211&gt;0,(1+(E211/B211))^(1/($C$6-$B$6))-1,0)</f>
        <v>2.8971414759402903E-2</v>
      </c>
    </row>
    <row r="212" spans="1:7" x14ac:dyDescent="0.2">
      <c r="A212" t="str">
        <f t="shared" si="146"/>
        <v>21 Science, research, engineering and technology professionals</v>
      </c>
      <c r="B212" s="11">
        <v>10.61034916751291</v>
      </c>
      <c r="C212" s="11">
        <v>12.454829515213278</v>
      </c>
      <c r="D212" s="11">
        <f t="shared" si="147"/>
        <v>1.8444803477003688</v>
      </c>
      <c r="E212" s="11">
        <v>4.0307581605344946</v>
      </c>
      <c r="F212" s="11">
        <f t="shared" si="148"/>
        <v>5.8752385082348635</v>
      </c>
      <c r="G212" s="200">
        <f t="shared" si="149"/>
        <v>2.1698956656609036E-2</v>
      </c>
    </row>
    <row r="213" spans="1:7" x14ac:dyDescent="0.2">
      <c r="A213" t="str">
        <f t="shared" si="146"/>
        <v>22 Health professionals</v>
      </c>
      <c r="B213" s="11">
        <v>5.4207372386978347</v>
      </c>
      <c r="C213" s="11">
        <v>4.3742456322509584</v>
      </c>
      <c r="D213" s="11">
        <f t="shared" si="147"/>
        <v>-1.0464916064468763</v>
      </c>
      <c r="E213" s="11">
        <v>2.3644501434553304</v>
      </c>
      <c r="F213" s="11">
        <f t="shared" si="148"/>
        <v>1.3179585370084541</v>
      </c>
      <c r="G213" s="200">
        <f t="shared" si="149"/>
        <v>2.4426287560415538E-2</v>
      </c>
    </row>
    <row r="214" spans="1:7" x14ac:dyDescent="0.2">
      <c r="A214" t="str">
        <f t="shared" si="146"/>
        <v>23 Teaching and other educational professionals</v>
      </c>
      <c r="B214" s="11">
        <v>2.752225566510754</v>
      </c>
      <c r="C214" s="11">
        <v>2.2843959964997298</v>
      </c>
      <c r="D214" s="11">
        <f t="shared" si="147"/>
        <v>-0.46782957001102421</v>
      </c>
      <c r="E214" s="11">
        <v>1.10403077588041</v>
      </c>
      <c r="F214" s="11">
        <f t="shared" si="148"/>
        <v>0.63620120586938578</v>
      </c>
      <c r="G214" s="200">
        <f>IF(B214&gt;0,(1+(E214/B214))^(1/($C$6-$B$6))-1,0)</f>
        <v>2.2740509242907603E-2</v>
      </c>
    </row>
    <row r="215" spans="1:7" x14ac:dyDescent="0.2">
      <c r="A215" t="str">
        <f t="shared" si="146"/>
        <v>24 Business, media and public service professionals</v>
      </c>
      <c r="B215" s="11">
        <v>11.341536194607167</v>
      </c>
      <c r="C215" s="11">
        <v>10.128244758729071</v>
      </c>
      <c r="D215" s="11">
        <f t="shared" si="147"/>
        <v>-1.2132914358780962</v>
      </c>
      <c r="E215" s="11">
        <v>4.3418507796971122</v>
      </c>
      <c r="F215" s="11">
        <f t="shared" si="148"/>
        <v>3.128559343819016</v>
      </c>
      <c r="G215" s="200">
        <f t="shared" ref="G215:G234" si="150">IF(B215&gt;0,(1+(E215/B215))^(1/($C$6-$B$6))-1,0)</f>
        <v>2.1843841124453922E-2</v>
      </c>
    </row>
    <row r="216" spans="1:7" x14ac:dyDescent="0.2">
      <c r="A216" t="str">
        <f t="shared" si="146"/>
        <v>31 Science, engineering and technology associate professionals</v>
      </c>
      <c r="B216" s="11">
        <v>4.5659897590038847</v>
      </c>
      <c r="C216" s="11">
        <v>4.2805782751285406</v>
      </c>
      <c r="D216" s="11">
        <f t="shared" si="147"/>
        <v>-0.2854114838753441</v>
      </c>
      <c r="E216" s="11">
        <v>1.6200596806371836</v>
      </c>
      <c r="F216" s="11">
        <f t="shared" si="148"/>
        <v>1.3346481967618395</v>
      </c>
      <c r="G216" s="200">
        <f t="shared" si="150"/>
        <v>2.0450392127312256E-2</v>
      </c>
    </row>
    <row r="217" spans="1:7" x14ac:dyDescent="0.2">
      <c r="A217" t="str">
        <f t="shared" si="146"/>
        <v>32 Health and social care associate professionals</v>
      </c>
      <c r="B217" s="11">
        <v>4.4647353369205787</v>
      </c>
      <c r="C217" s="11">
        <v>6.1710565372923627</v>
      </c>
      <c r="D217" s="11">
        <f t="shared" si="147"/>
        <v>1.706321200371784</v>
      </c>
      <c r="E217" s="11">
        <v>3.2623715815132561</v>
      </c>
      <c r="F217" s="11">
        <f t="shared" si="148"/>
        <v>4.9686927818850402</v>
      </c>
      <c r="G217" s="200">
        <f t="shared" si="150"/>
        <v>3.7245151549320177E-2</v>
      </c>
    </row>
    <row r="218" spans="1:7" x14ac:dyDescent="0.2">
      <c r="A218" t="str">
        <f t="shared" si="146"/>
        <v>33 Protective service occupations</v>
      </c>
      <c r="B218" s="11">
        <v>5.0781066592218282</v>
      </c>
      <c r="C218" s="11">
        <v>3.3240419206345018</v>
      </c>
      <c r="D218" s="11">
        <f t="shared" si="147"/>
        <v>-1.7540647385873265</v>
      </c>
      <c r="E218" s="11">
        <v>1.1495088220874081</v>
      </c>
      <c r="F218" s="11">
        <f t="shared" si="148"/>
        <v>-0.60455591649991836</v>
      </c>
      <c r="G218" s="200">
        <f t="shared" si="150"/>
        <v>1.3696619209021765E-2</v>
      </c>
    </row>
    <row r="219" spans="1:7" x14ac:dyDescent="0.2">
      <c r="A219" t="str">
        <f t="shared" si="146"/>
        <v>34 Culture, media and sports occupations</v>
      </c>
      <c r="B219" s="11">
        <v>2.8075898920082296</v>
      </c>
      <c r="C219" s="11">
        <v>1.1603638724241541</v>
      </c>
      <c r="D219" s="11">
        <f t="shared" si="147"/>
        <v>-1.6472260195840756</v>
      </c>
      <c r="E219" s="11">
        <v>0.67951111132898201</v>
      </c>
      <c r="F219" s="11">
        <f t="shared" ref="F219:F220" si="151">SUM(D219:E219)</f>
        <v>-0.96771490825509354</v>
      </c>
      <c r="G219" s="200">
        <f t="shared" si="150"/>
        <v>1.4554520901830514E-2</v>
      </c>
    </row>
    <row r="220" spans="1:7" x14ac:dyDescent="0.2">
      <c r="A220" t="str">
        <f t="shared" si="146"/>
        <v>35 Business and public service associate professionals</v>
      </c>
      <c r="B220" s="11">
        <v>18.158558108459136</v>
      </c>
      <c r="C220" s="11">
        <v>15.799846966096018</v>
      </c>
      <c r="D220" s="11">
        <f t="shared" si="147"/>
        <v>-2.3587111423631182</v>
      </c>
      <c r="E220" s="11">
        <v>6.5648477390903182</v>
      </c>
      <c r="F220" s="11">
        <f t="shared" si="151"/>
        <v>4.2061365967272</v>
      </c>
      <c r="G220" s="200">
        <f t="shared" si="150"/>
        <v>2.0786996810580494E-2</v>
      </c>
    </row>
    <row r="221" spans="1:7" x14ac:dyDescent="0.2">
      <c r="A221" t="str">
        <f t="shared" si="146"/>
        <v>41 Administrative occupations</v>
      </c>
      <c r="B221" s="11">
        <v>34.112421541846309</v>
      </c>
      <c r="C221" s="11">
        <v>22.174524416303694</v>
      </c>
      <c r="D221" s="11">
        <f t="shared" si="147"/>
        <v>-11.937897125542616</v>
      </c>
      <c r="E221" s="11">
        <v>12.284443497229603</v>
      </c>
      <c r="F221" s="11">
        <f t="shared" ref="F221:F224" si="152">SUM(D221:E221)</f>
        <v>0.34654637168698699</v>
      </c>
      <c r="G221" s="200">
        <f t="shared" si="150"/>
        <v>2.0716352471565669E-2</v>
      </c>
    </row>
    <row r="222" spans="1:7" x14ac:dyDescent="0.2">
      <c r="A222" t="str">
        <f t="shared" si="146"/>
        <v>42 Secretarial and related occupations</v>
      </c>
      <c r="B222" s="11">
        <v>9.1074434851394983</v>
      </c>
      <c r="C222" s="11">
        <v>1.3372422320318285</v>
      </c>
      <c r="D222" s="11">
        <f t="shared" si="147"/>
        <v>-7.7702012531076701</v>
      </c>
      <c r="E222" s="11">
        <v>2.2190808717726465</v>
      </c>
      <c r="F222" s="11">
        <f t="shared" si="152"/>
        <v>-5.5511203813350232</v>
      </c>
      <c r="G222" s="200">
        <f t="shared" si="150"/>
        <v>1.4643190854096488E-2</v>
      </c>
    </row>
    <row r="223" spans="1:7" x14ac:dyDescent="0.2">
      <c r="A223" t="str">
        <f t="shared" si="146"/>
        <v>51 Skilled agricultural and related trades</v>
      </c>
      <c r="B223" s="11">
        <v>3.7859261630225025</v>
      </c>
      <c r="C223" s="11">
        <v>3.7793624403579122</v>
      </c>
      <c r="D223" s="11">
        <f t="shared" si="147"/>
        <v>-6.5637226645902658E-3</v>
      </c>
      <c r="E223" s="11">
        <v>1.9713597732399619</v>
      </c>
      <c r="F223" s="11">
        <f t="shared" si="152"/>
        <v>1.9647960505753717</v>
      </c>
      <c r="G223" s="200">
        <f t="shared" si="150"/>
        <v>2.8339166861445664E-2</v>
      </c>
    </row>
    <row r="224" spans="1:7" x14ac:dyDescent="0.2">
      <c r="A224" t="str">
        <f t="shared" si="146"/>
        <v>52 Skilled metal, electrical and electronic trades</v>
      </c>
      <c r="B224" s="11">
        <v>14.216519088480903</v>
      </c>
      <c r="C224" s="11">
        <v>13.489957561898775</v>
      </c>
      <c r="D224" s="11">
        <f t="shared" si="147"/>
        <v>-0.72656152658212747</v>
      </c>
      <c r="E224" s="11">
        <v>5.0864778899529242</v>
      </c>
      <c r="F224" s="11">
        <f t="shared" si="152"/>
        <v>4.3599163633707967</v>
      </c>
      <c r="G224" s="200">
        <f t="shared" si="150"/>
        <v>2.0599688269796301E-2</v>
      </c>
    </row>
    <row r="225" spans="1:7" x14ac:dyDescent="0.2">
      <c r="A225" t="str">
        <f t="shared" si="146"/>
        <v>53 Skilled construction and building trades</v>
      </c>
      <c r="B225" s="11">
        <v>18.570877013513218</v>
      </c>
      <c r="C225" s="11">
        <v>20.241413300186991</v>
      </c>
      <c r="D225" s="11">
        <f t="shared" si="147"/>
        <v>1.670536286673773</v>
      </c>
      <c r="E225" s="11">
        <v>8.7921940175580868</v>
      </c>
      <c r="F225" s="11">
        <f t="shared" ref="F225" si="153">SUM(D225:E225)</f>
        <v>10.46273030423186</v>
      </c>
      <c r="G225" s="200">
        <f t="shared" si="150"/>
        <v>2.6176728590809217E-2</v>
      </c>
    </row>
    <row r="226" spans="1:7" x14ac:dyDescent="0.2">
      <c r="A226" t="str">
        <f t="shared" si="146"/>
        <v>54 Textiles, printing and other skilled trades</v>
      </c>
      <c r="B226" s="11">
        <v>8.7058306171680471</v>
      </c>
      <c r="C226" s="11">
        <v>7.580015232904759</v>
      </c>
      <c r="D226" s="11">
        <f t="shared" si="147"/>
        <v>-1.1258153842632881</v>
      </c>
      <c r="E226" s="11">
        <v>3.1702522304362351</v>
      </c>
      <c r="F226" s="11">
        <f t="shared" ref="F226" si="154">SUM(D226:E226)</f>
        <v>2.044436846172947</v>
      </c>
      <c r="G226" s="200">
        <f t="shared" si="150"/>
        <v>2.0918014141565244E-2</v>
      </c>
    </row>
    <row r="227" spans="1:7" x14ac:dyDescent="0.2">
      <c r="A227" t="str">
        <f t="shared" si="146"/>
        <v>61 Caring personal service occupations</v>
      </c>
      <c r="B227" s="11">
        <v>31.787383407505825</v>
      </c>
      <c r="C227" s="11">
        <v>26.842038926474586</v>
      </c>
      <c r="D227" s="11">
        <f>C227-B227</f>
        <v>-4.9453444810312384</v>
      </c>
      <c r="E227" s="11">
        <v>13.896702940139756</v>
      </c>
      <c r="F227" s="11">
        <f>SUM(D227:E227)</f>
        <v>8.9513584591085174</v>
      </c>
      <c r="G227" s="200">
        <f t="shared" si="150"/>
        <v>2.4473378643178556E-2</v>
      </c>
    </row>
    <row r="228" spans="1:7" x14ac:dyDescent="0.2">
      <c r="A228" t="str">
        <f t="shared" si="146"/>
        <v>62 Leisure, travel and related personal service occupations</v>
      </c>
      <c r="B228" s="11">
        <v>11.138507552921501</v>
      </c>
      <c r="C228" s="11">
        <v>7.7013935710957657</v>
      </c>
      <c r="D228" s="11">
        <f t="shared" ref="D228:D234" si="155">C228-B228</f>
        <v>-3.4371139818257355</v>
      </c>
      <c r="E228" s="11">
        <v>4.0550405723190339</v>
      </c>
      <c r="F228" s="11">
        <f t="shared" ref="F228:F229" si="156">SUM(D228:E228)</f>
        <v>0.61792659049329846</v>
      </c>
      <c r="G228" s="200">
        <f t="shared" si="150"/>
        <v>2.0913186763937608E-2</v>
      </c>
    </row>
    <row r="229" spans="1:7" x14ac:dyDescent="0.2">
      <c r="A229" t="str">
        <f t="shared" si="146"/>
        <v>63 Community and civil enforcement occupations</v>
      </c>
      <c r="B229" s="11">
        <v>0.52279192163757471</v>
      </c>
      <c r="C229" s="11">
        <v>0.35664780207421964</v>
      </c>
      <c r="D229" s="11">
        <f t="shared" si="155"/>
        <v>-0.16614411956335506</v>
      </c>
      <c r="E229" s="11">
        <v>0.1588944016609046</v>
      </c>
      <c r="F229" s="11">
        <f t="shared" si="156"/>
        <v>-7.2497179024504643E-3</v>
      </c>
      <c r="G229" s="200">
        <f t="shared" si="150"/>
        <v>1.7849843457529824E-2</v>
      </c>
    </row>
    <row r="230" spans="1:7" x14ac:dyDescent="0.2">
      <c r="A230" t="str">
        <f t="shared" si="146"/>
        <v>71 Sales occupations</v>
      </c>
      <c r="B230" s="11">
        <v>27.449378849373158</v>
      </c>
      <c r="C230" s="11">
        <v>21.583253591931857</v>
      </c>
      <c r="D230" s="11">
        <f t="shared" si="155"/>
        <v>-5.8661252574413005</v>
      </c>
      <c r="E230" s="11">
        <v>10.543401815001541</v>
      </c>
      <c r="F230" s="11">
        <f t="shared" ref="F230:F231" si="157">SUM(D230:E230)</f>
        <v>4.6772765575602406</v>
      </c>
      <c r="G230" s="200">
        <f t="shared" si="150"/>
        <v>2.1906678162791682E-2</v>
      </c>
    </row>
    <row r="231" spans="1:7" x14ac:dyDescent="0.2">
      <c r="A231" t="str">
        <f t="shared" si="146"/>
        <v>72 Customer service occupations</v>
      </c>
      <c r="B231" s="11">
        <v>7.2774361746345564</v>
      </c>
      <c r="C231" s="11">
        <v>7.3870675805300685</v>
      </c>
      <c r="D231" s="11">
        <f t="shared" si="155"/>
        <v>0.10963140589551212</v>
      </c>
      <c r="E231" s="11">
        <v>3.4337480950818278</v>
      </c>
      <c r="F231" s="11">
        <f t="shared" si="157"/>
        <v>3.5433795009773399</v>
      </c>
      <c r="G231" s="200">
        <f t="shared" si="150"/>
        <v>2.6102169161268618E-2</v>
      </c>
    </row>
    <row r="232" spans="1:7" x14ac:dyDescent="0.2">
      <c r="A232" t="str">
        <f t="shared" si="146"/>
        <v>81 Process, plant and machine operatives</v>
      </c>
      <c r="B232" s="11">
        <v>8.7803140830926019</v>
      </c>
      <c r="C232" s="11">
        <v>9.4489160702864119</v>
      </c>
      <c r="D232" s="11">
        <f t="shared" si="155"/>
        <v>0.66860198719381003</v>
      </c>
      <c r="E232" s="11">
        <v>3.6744041766832294</v>
      </c>
      <c r="F232" s="11">
        <f t="shared" ref="F232:F233" si="158">SUM(D232:E232)</f>
        <v>4.343006163877039</v>
      </c>
      <c r="G232" s="200">
        <f t="shared" si="150"/>
        <v>2.3579526067795564E-2</v>
      </c>
    </row>
    <row r="233" spans="1:7" x14ac:dyDescent="0.2">
      <c r="A233" t="str">
        <f t="shared" si="146"/>
        <v>82 Transport and mobile machine drivers and operatives</v>
      </c>
      <c r="B233" s="11">
        <v>17.760063819467597</v>
      </c>
      <c r="C233" s="11">
        <v>17.11620120550608</v>
      </c>
      <c r="D233" s="11">
        <f t="shared" si="155"/>
        <v>-0.64386261396151667</v>
      </c>
      <c r="E233" s="11">
        <v>9.53468570171548</v>
      </c>
      <c r="F233" s="11">
        <f t="shared" si="158"/>
        <v>8.8908230877539633</v>
      </c>
      <c r="G233" s="200">
        <f t="shared" si="150"/>
        <v>2.9063811962112496E-2</v>
      </c>
    </row>
    <row r="234" spans="1:7" x14ac:dyDescent="0.2">
      <c r="A234" t="str">
        <f t="shared" si="146"/>
        <v>91 Elementary trades and related occupations</v>
      </c>
      <c r="B234" s="11">
        <v>6.0784064690041726</v>
      </c>
      <c r="C234" s="11">
        <v>10.857570186969319</v>
      </c>
      <c r="D234" s="11">
        <f t="shared" si="155"/>
        <v>4.7791637179651465</v>
      </c>
      <c r="E234" s="11">
        <v>3.9532403007897905</v>
      </c>
      <c r="F234" s="11">
        <f t="shared" ref="F234" si="159">SUM(D234:E234)</f>
        <v>8.7324040187549379</v>
      </c>
      <c r="G234" s="200">
        <f t="shared" si="150"/>
        <v>3.3964194159374905E-2</v>
      </c>
    </row>
    <row r="235" spans="1:7" x14ac:dyDescent="0.2">
      <c r="A235" t="str">
        <f t="shared" si="146"/>
        <v>92 Elementary administration and service occupations</v>
      </c>
      <c r="B235" s="11">
        <v>50.254249835554347</v>
      </c>
      <c r="C235" s="11">
        <v>40.403545108112702</v>
      </c>
      <c r="D235" s="11">
        <f t="shared" ref="D235" si="160">C235-B235</f>
        <v>-9.850704727441645</v>
      </c>
      <c r="E235" s="11">
        <v>20.569624156838771</v>
      </c>
      <c r="F235" s="11">
        <f t="shared" ref="F235" si="161">SUM(D235:E235)</f>
        <v>10.718919429397125</v>
      </c>
      <c r="G235" s="200">
        <f t="shared" ref="G235:G236" si="162">IF(B235&gt;0,(1+(E235/B235))^(1/($C$6-$B$6))-1,0)</f>
        <v>2.3137004245168846E-2</v>
      </c>
    </row>
    <row r="236" spans="1:7" x14ac:dyDescent="0.2">
      <c r="A236" t="str">
        <f t="shared" si="146"/>
        <v>All occupations</v>
      </c>
      <c r="B236" s="11">
        <f>SUM(B210:B235)</f>
        <v>348.59979669281938</v>
      </c>
      <c r="C236" s="11">
        <f t="shared" ref="C236:F236" si="163">SUM(C210:C235)</f>
        <v>297.91135451529897</v>
      </c>
      <c r="D236" s="11">
        <f t="shared" si="163"/>
        <v>-50.688442177520436</v>
      </c>
      <c r="E236" s="11">
        <f t="shared" si="163"/>
        <v>142.95148677371353</v>
      </c>
      <c r="F236" s="11">
        <f t="shared" si="163"/>
        <v>92.263044596193112</v>
      </c>
      <c r="G236" s="200">
        <f t="shared" si="162"/>
        <v>2.317388525128905E-2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14.519643063725791</v>
      </c>
      <c r="C239" s="11">
        <v>10.494676189296539</v>
      </c>
      <c r="D239" s="11">
        <f>C239-B239</f>
        <v>-4.0249668744292517</v>
      </c>
      <c r="E239" s="11">
        <v>5.4040952794931503</v>
      </c>
      <c r="F239" s="11">
        <f>SUM(D239:E239)</f>
        <v>1.3791284050638986</v>
      </c>
      <c r="G239" s="200">
        <f>IF(B239&gt;0,(1+(E239/B239))^(1/($C$6-$B$6))-1,0)</f>
        <v>2.1318015322101314E-2</v>
      </c>
    </row>
    <row r="240" spans="1:7" x14ac:dyDescent="0.2">
      <c r="A240" t="str">
        <f t="shared" si="165"/>
        <v>12 Other managers and proprietors</v>
      </c>
      <c r="B240" s="11">
        <v>6.1312210213732596</v>
      </c>
      <c r="C240" s="11">
        <v>4.7779120814064209</v>
      </c>
      <c r="D240" s="11">
        <f t="shared" ref="D240:D255" si="166">C240-B240</f>
        <v>-1.3533089399668388</v>
      </c>
      <c r="E240" s="11">
        <v>2.5355090391900301</v>
      </c>
      <c r="F240" s="11">
        <f t="shared" ref="F240:F247" si="167">SUM(D240:E240)</f>
        <v>1.1822000992231914</v>
      </c>
      <c r="G240" s="200">
        <f t="shared" ref="G240:G242" si="168">IF(B240&gt;0,(1+(E240/B240))^(1/($C$6-$B$6))-1,0)</f>
        <v>2.3341421253225247E-2</v>
      </c>
    </row>
    <row r="241" spans="1:7" x14ac:dyDescent="0.2">
      <c r="A241" t="str">
        <f t="shared" si="165"/>
        <v>21 Science, research, engineering and technology professionals</v>
      </c>
      <c r="B241" s="11">
        <v>5.4185429113053249</v>
      </c>
      <c r="C241" s="11">
        <v>4.2949330088370088</v>
      </c>
      <c r="D241" s="11">
        <f t="shared" si="166"/>
        <v>-1.1236099024683162</v>
      </c>
      <c r="E241" s="11">
        <v>1.7169273688591433</v>
      </c>
      <c r="F241" s="11">
        <f t="shared" si="167"/>
        <v>0.59331746639082716</v>
      </c>
      <c r="G241" s="200">
        <f t="shared" si="168"/>
        <v>1.8519478418585589E-2</v>
      </c>
    </row>
    <row r="242" spans="1:7" x14ac:dyDescent="0.2">
      <c r="A242" t="str">
        <f t="shared" si="165"/>
        <v>22 Health professionals</v>
      </c>
      <c r="B242" s="11">
        <v>2.8541447222133831</v>
      </c>
      <c r="C242" s="11">
        <v>1.9485829909844743</v>
      </c>
      <c r="D242" s="11">
        <f t="shared" si="166"/>
        <v>-0.90556173122890882</v>
      </c>
      <c r="E242" s="11">
        <v>1.118200957557081</v>
      </c>
      <c r="F242" s="11">
        <f t="shared" si="167"/>
        <v>0.21263922632817223</v>
      </c>
      <c r="G242" s="200">
        <f t="shared" si="168"/>
        <v>2.228362176115839E-2</v>
      </c>
    </row>
    <row r="243" spans="1:7" x14ac:dyDescent="0.2">
      <c r="A243" t="str">
        <f t="shared" si="165"/>
        <v>23 Teaching and other educational professionals</v>
      </c>
      <c r="B243" s="11">
        <v>1.6744401266525228</v>
      </c>
      <c r="C243" s="11">
        <v>1.4425575090386145</v>
      </c>
      <c r="D243" s="11">
        <f t="shared" si="166"/>
        <v>-0.23188261761390838</v>
      </c>
      <c r="E243" s="11">
        <v>0.69375025492194198</v>
      </c>
      <c r="F243" s="11">
        <f t="shared" si="167"/>
        <v>0.4618676373080336</v>
      </c>
      <c r="G243" s="200">
        <f>IF(B243&gt;0,(1+(E243/B243))^(1/($C$6-$B$6))-1,0)</f>
        <v>2.3378917762621354E-2</v>
      </c>
    </row>
    <row r="244" spans="1:7" x14ac:dyDescent="0.2">
      <c r="A244" t="str">
        <f t="shared" si="165"/>
        <v>24 Business, media and public service professionals</v>
      </c>
      <c r="B244" s="11">
        <v>6.7023988288064826</v>
      </c>
      <c r="C244" s="11">
        <v>4.788601327437946</v>
      </c>
      <c r="D244" s="11">
        <f t="shared" si="166"/>
        <v>-1.9137975013685367</v>
      </c>
      <c r="E244" s="11">
        <v>2.2933488330160645</v>
      </c>
      <c r="F244" s="11">
        <f t="shared" si="167"/>
        <v>0.37955133164752786</v>
      </c>
      <c r="G244" s="200">
        <f t="shared" ref="G244:G263" si="169">IF(B244&gt;0,(1+(E244/B244))^(1/($C$6-$B$6))-1,0)</f>
        <v>1.9812818464119974E-2</v>
      </c>
    </row>
    <row r="245" spans="1:7" x14ac:dyDescent="0.2">
      <c r="A245" t="str">
        <f t="shared" si="165"/>
        <v>31 Science, engineering and technology associate professionals</v>
      </c>
      <c r="B245" s="11">
        <v>3.2950449578960659</v>
      </c>
      <c r="C245" s="11">
        <v>2.9255656979033149</v>
      </c>
      <c r="D245" s="11">
        <f t="shared" si="166"/>
        <v>-0.369479259992751</v>
      </c>
      <c r="E245" s="11">
        <v>1.0784462292313108</v>
      </c>
      <c r="F245" s="11">
        <f t="shared" si="167"/>
        <v>0.70896696923855984</v>
      </c>
      <c r="G245" s="200">
        <f>IF(B245&gt;0,(1+(E245/B245))^(1/($C$6-$B$6))-1,0)</f>
        <v>1.9055398630104747E-2</v>
      </c>
    </row>
    <row r="246" spans="1:7" x14ac:dyDescent="0.2">
      <c r="A246" t="str">
        <f t="shared" si="165"/>
        <v>32 Health and social care associate professionals</v>
      </c>
      <c r="B246" s="11">
        <v>1.3407719866736092</v>
      </c>
      <c r="C246" s="11">
        <v>1.2982686962316377</v>
      </c>
      <c r="D246" s="11">
        <f t="shared" si="166"/>
        <v>-4.2503290441971542E-2</v>
      </c>
      <c r="E246" s="11">
        <v>0.72770835068943995</v>
      </c>
      <c r="F246" s="11">
        <f t="shared" si="167"/>
        <v>0.68520506024746841</v>
      </c>
      <c r="G246" s="200">
        <f t="shared" si="169"/>
        <v>2.9326367595948533E-2</v>
      </c>
    </row>
    <row r="247" spans="1:7" x14ac:dyDescent="0.2">
      <c r="A247" t="str">
        <f t="shared" si="165"/>
        <v>33 Protective service occupations</v>
      </c>
      <c r="B247" s="11">
        <v>2.7694191687950616</v>
      </c>
      <c r="C247" s="11">
        <v>2.057740805616489</v>
      </c>
      <c r="D247" s="11">
        <f t="shared" si="166"/>
        <v>-0.71167836317857258</v>
      </c>
      <c r="E247" s="11">
        <v>0.83744199755343252</v>
      </c>
      <c r="F247" s="11">
        <f t="shared" si="167"/>
        <v>0.12576363437485993</v>
      </c>
      <c r="G247" s="200">
        <f t="shared" si="169"/>
        <v>1.7769383114487836E-2</v>
      </c>
    </row>
    <row r="248" spans="1:7" x14ac:dyDescent="0.2">
      <c r="A248" t="str">
        <f t="shared" si="165"/>
        <v>34 Culture, media and sports occupations</v>
      </c>
      <c r="B248" s="11">
        <v>2.1411029305413711</v>
      </c>
      <c r="C248" s="11">
        <v>0.89075717278201005</v>
      </c>
      <c r="D248" s="11">
        <f t="shared" si="166"/>
        <v>-1.2503457577593611</v>
      </c>
      <c r="E248" s="11">
        <v>0.52029842779713509</v>
      </c>
      <c r="F248" s="11">
        <f t="shared" ref="F248:F249" si="170">SUM(D248:E248)</f>
        <v>-0.73004732996222599</v>
      </c>
      <c r="G248" s="200">
        <f t="shared" si="169"/>
        <v>1.4607780921828128E-2</v>
      </c>
    </row>
    <row r="249" spans="1:7" x14ac:dyDescent="0.2">
      <c r="A249" t="str">
        <f t="shared" si="165"/>
        <v>35 Business and public service associate professionals</v>
      </c>
      <c r="B249" s="11">
        <v>9.9209615916539402</v>
      </c>
      <c r="C249" s="11">
        <v>6.0723302898225642</v>
      </c>
      <c r="D249" s="11">
        <f t="shared" si="166"/>
        <v>-3.848631301831376</v>
      </c>
      <c r="E249" s="11">
        <v>2.8990388200614525</v>
      </c>
      <c r="F249" s="11">
        <f t="shared" si="170"/>
        <v>-0.9495924817699235</v>
      </c>
      <c r="G249" s="200">
        <f t="shared" si="169"/>
        <v>1.7237319303070375E-2</v>
      </c>
    </row>
    <row r="250" spans="1:7" x14ac:dyDescent="0.2">
      <c r="A250" t="str">
        <f t="shared" si="165"/>
        <v>41 Administrative occupations</v>
      </c>
      <c r="B250" s="11">
        <v>16.596871278413747</v>
      </c>
      <c r="C250" s="11">
        <v>4.8401964623093416</v>
      </c>
      <c r="D250" s="11">
        <f t="shared" si="166"/>
        <v>-11.756674816104406</v>
      </c>
      <c r="E250" s="11">
        <v>4.0137691524549828</v>
      </c>
      <c r="F250" s="11">
        <f t="shared" ref="F250:F253" si="171">SUM(D250:E250)</f>
        <v>-7.7429056636494229</v>
      </c>
      <c r="G250" s="200">
        <f t="shared" si="169"/>
        <v>1.4544305099652322E-2</v>
      </c>
    </row>
    <row r="251" spans="1:7" x14ac:dyDescent="0.2">
      <c r="A251" t="str">
        <f t="shared" si="165"/>
        <v>42 Secretarial and related occupations</v>
      </c>
      <c r="B251" s="11">
        <v>7.0011833009128912</v>
      </c>
      <c r="C251" s="11">
        <v>0.41206421846023333</v>
      </c>
      <c r="D251" s="11">
        <f t="shared" si="166"/>
        <v>-6.5891190824526582</v>
      </c>
      <c r="E251" s="11">
        <v>1.1108719047231981</v>
      </c>
      <c r="F251" s="11">
        <f t="shared" si="171"/>
        <v>-5.4782471777294601</v>
      </c>
      <c r="G251" s="200">
        <f t="shared" si="169"/>
        <v>9.8664943455508691E-3</v>
      </c>
    </row>
    <row r="252" spans="1:7" x14ac:dyDescent="0.2">
      <c r="A252" t="str">
        <f t="shared" si="165"/>
        <v>51 Skilled agricultural and related trades</v>
      </c>
      <c r="B252" s="11">
        <v>3.2904618789236348</v>
      </c>
      <c r="C252" s="11">
        <v>3.8883885159111204</v>
      </c>
      <c r="D252" s="11">
        <f t="shared" si="166"/>
        <v>0.5979266369874856</v>
      </c>
      <c r="E252" s="11">
        <v>1.5475150842236198</v>
      </c>
      <c r="F252" s="11">
        <f t="shared" si="171"/>
        <v>2.1454417212111054</v>
      </c>
      <c r="G252" s="200">
        <f t="shared" si="169"/>
        <v>2.6030951853019513E-2</v>
      </c>
    </row>
    <row r="253" spans="1:7" x14ac:dyDescent="0.2">
      <c r="A253" t="str">
        <f t="shared" si="165"/>
        <v>52 Skilled metal, electrical and electronic trades</v>
      </c>
      <c r="B253" s="11">
        <v>6.1352974617581717</v>
      </c>
      <c r="C253" s="11">
        <v>3.7551989877230367</v>
      </c>
      <c r="D253" s="11">
        <f t="shared" si="166"/>
        <v>-2.380098474035135</v>
      </c>
      <c r="E253" s="11">
        <v>1.9228941770694876</v>
      </c>
      <c r="F253" s="11">
        <f t="shared" si="171"/>
        <v>-0.45720429696564735</v>
      </c>
      <c r="G253" s="200">
        <f t="shared" si="169"/>
        <v>1.8341551083892682E-2</v>
      </c>
    </row>
    <row r="254" spans="1:7" x14ac:dyDescent="0.2">
      <c r="A254" t="str">
        <f t="shared" si="165"/>
        <v>53 Skilled construction and building trades</v>
      </c>
      <c r="B254" s="11">
        <v>8.757649841331153</v>
      </c>
      <c r="C254" s="11">
        <v>9.5532768324548147</v>
      </c>
      <c r="D254" s="11">
        <f t="shared" si="166"/>
        <v>0.79562699112366175</v>
      </c>
      <c r="E254" s="11">
        <v>3.7549608587934102</v>
      </c>
      <c r="F254" s="11">
        <f t="shared" ref="F254" si="172">SUM(D254:E254)</f>
        <v>4.550587849917072</v>
      </c>
      <c r="G254" s="200">
        <f t="shared" si="169"/>
        <v>2.4072468074843645E-2</v>
      </c>
    </row>
    <row r="255" spans="1:7" x14ac:dyDescent="0.2">
      <c r="A255" t="str">
        <f t="shared" si="165"/>
        <v>54 Textiles, printing and other skilled trades</v>
      </c>
      <c r="B255" s="11">
        <v>7.2353892832079536</v>
      </c>
      <c r="C255" s="11">
        <v>6.6598769687758148</v>
      </c>
      <c r="D255" s="11">
        <f t="shared" si="166"/>
        <v>-0.57551231443213879</v>
      </c>
      <c r="E255" s="11">
        <v>2.7813538296109552</v>
      </c>
      <c r="F255" s="11">
        <f t="shared" ref="F255" si="173">SUM(D255:E255)</f>
        <v>2.2058415151788164</v>
      </c>
      <c r="G255" s="200">
        <f t="shared" si="169"/>
        <v>2.1921749359501641E-2</v>
      </c>
    </row>
    <row r="256" spans="1:7" x14ac:dyDescent="0.2">
      <c r="A256" t="str">
        <f t="shared" si="165"/>
        <v>61 Caring personal service occupations</v>
      </c>
      <c r="B256" s="11">
        <v>5.5699382678013549</v>
      </c>
      <c r="C256" s="11">
        <v>3.9082997886452979</v>
      </c>
      <c r="D256" s="11">
        <f>C256-B256</f>
        <v>-1.661638479156057</v>
      </c>
      <c r="E256" s="11">
        <v>1.4765982847363759</v>
      </c>
      <c r="F256" s="11">
        <f>SUM(D256:E256)</f>
        <v>-0.18504019441968111</v>
      </c>
      <c r="G256" s="200">
        <f t="shared" si="169"/>
        <v>1.5800343021868501E-2</v>
      </c>
    </row>
    <row r="257" spans="1:7" x14ac:dyDescent="0.2">
      <c r="A257" t="str">
        <f t="shared" si="165"/>
        <v>62 Leisure, travel and related personal service occupations</v>
      </c>
      <c r="B257" s="11">
        <v>6.4690985340782712</v>
      </c>
      <c r="C257" s="11">
        <v>4.2703838896638091</v>
      </c>
      <c r="D257" s="11">
        <f t="shared" ref="D257:D263" si="174">C257-B257</f>
        <v>-2.1987146444144621</v>
      </c>
      <c r="E257" s="11">
        <v>2.256128158109592</v>
      </c>
      <c r="F257" s="11">
        <f t="shared" ref="F257:F258" si="175">SUM(D257:E257)</f>
        <v>5.7413513695129925E-2</v>
      </c>
      <c r="G257" s="200">
        <f t="shared" si="169"/>
        <v>2.0145684867857838E-2</v>
      </c>
    </row>
    <row r="258" spans="1:7" x14ac:dyDescent="0.2">
      <c r="A258" t="str">
        <f t="shared" si="165"/>
        <v>63 Community and civil enforcement occupations</v>
      </c>
      <c r="B258" s="11">
        <v>0.41616827354135061</v>
      </c>
      <c r="C258" s="11">
        <v>0.27626829053367835</v>
      </c>
      <c r="D258" s="11">
        <f t="shared" si="174"/>
        <v>-0.13989998300767226</v>
      </c>
      <c r="E258" s="11">
        <v>0.12892024670258659</v>
      </c>
      <c r="F258" s="11">
        <f t="shared" si="175"/>
        <v>-1.0979736305085669E-2</v>
      </c>
      <c r="G258" s="200">
        <f t="shared" si="169"/>
        <v>1.8153373241571291E-2</v>
      </c>
    </row>
    <row r="259" spans="1:7" x14ac:dyDescent="0.2">
      <c r="A259" t="str">
        <f t="shared" si="165"/>
        <v>71 Sales occupations</v>
      </c>
      <c r="B259" s="11">
        <v>17.486319327324512</v>
      </c>
      <c r="C259" s="11">
        <v>6.5491258946495208</v>
      </c>
      <c r="D259" s="11">
        <f t="shared" si="174"/>
        <v>-10.937193432674992</v>
      </c>
      <c r="E259" s="11">
        <v>4.2270790603429269</v>
      </c>
      <c r="F259" s="11">
        <f t="shared" ref="F259:F260" si="176">SUM(D259:E259)</f>
        <v>-6.7101143723320646</v>
      </c>
      <c r="G259" s="200">
        <f t="shared" si="169"/>
        <v>1.4538719503150777E-2</v>
      </c>
    </row>
    <row r="260" spans="1:7" x14ac:dyDescent="0.2">
      <c r="A260" t="str">
        <f t="shared" si="165"/>
        <v>72 Customer service occupations</v>
      </c>
      <c r="B260" s="11">
        <v>3.2101179483574236</v>
      </c>
      <c r="C260" s="11">
        <v>2.9917323715102153</v>
      </c>
      <c r="D260" s="11">
        <f t="shared" si="174"/>
        <v>-0.21838557684720827</v>
      </c>
      <c r="E260" s="11">
        <v>1.0360492355809536</v>
      </c>
      <c r="F260" s="11">
        <f t="shared" si="176"/>
        <v>0.81766365873374536</v>
      </c>
      <c r="G260" s="200">
        <f t="shared" si="169"/>
        <v>1.8822216508177947E-2</v>
      </c>
    </row>
    <row r="261" spans="1:7" x14ac:dyDescent="0.2">
      <c r="A261" t="str">
        <f t="shared" si="165"/>
        <v>81 Process, plant and machine operatives</v>
      </c>
      <c r="B261" s="11">
        <v>6.3244268807477857</v>
      </c>
      <c r="C261" s="11">
        <v>2.8030576088063941</v>
      </c>
      <c r="D261" s="11">
        <f t="shared" si="174"/>
        <v>-3.5213692719413916</v>
      </c>
      <c r="E261" s="11">
        <v>1.6423262885956178</v>
      </c>
      <c r="F261" s="11">
        <f t="shared" ref="F261:F262" si="177">SUM(D261:E261)</f>
        <v>-1.8790429833457738</v>
      </c>
      <c r="G261" s="200">
        <f t="shared" si="169"/>
        <v>1.5509551089412987E-2</v>
      </c>
    </row>
    <row r="262" spans="1:7" x14ac:dyDescent="0.2">
      <c r="A262" t="str">
        <f t="shared" si="165"/>
        <v>82 Transport and mobile machine drivers and operatives</v>
      </c>
      <c r="B262" s="11">
        <v>13.817714009950423</v>
      </c>
      <c r="C262" s="11">
        <v>9.5497895973435885</v>
      </c>
      <c r="D262" s="11">
        <f t="shared" si="174"/>
        <v>-4.2679244126068347</v>
      </c>
      <c r="E262" s="11">
        <v>5.3308548063343206</v>
      </c>
      <c r="F262" s="11">
        <f t="shared" si="177"/>
        <v>1.0629303937274859</v>
      </c>
      <c r="G262" s="200">
        <f t="shared" si="169"/>
        <v>2.1990066735442237E-2</v>
      </c>
    </row>
    <row r="263" spans="1:7" x14ac:dyDescent="0.2">
      <c r="A263" t="str">
        <f t="shared" si="165"/>
        <v>91 Elementary trades and related occupations</v>
      </c>
      <c r="B263" s="11">
        <v>6.5058998625790139</v>
      </c>
      <c r="C263" s="11">
        <v>8.8826602135226249</v>
      </c>
      <c r="D263" s="11">
        <f t="shared" si="174"/>
        <v>2.376760350943611</v>
      </c>
      <c r="E263" s="11">
        <v>3.6558707040316087</v>
      </c>
      <c r="F263" s="11">
        <f t="shared" ref="F263" si="178">SUM(D263:E263)</f>
        <v>6.0326310549752193</v>
      </c>
      <c r="G263" s="200">
        <f t="shared" si="169"/>
        <v>3.017451225461576E-2</v>
      </c>
    </row>
    <row r="264" spans="1:7" x14ac:dyDescent="0.2">
      <c r="A264" t="str">
        <f t="shared" si="165"/>
        <v>92 Elementary administration and service occupations</v>
      </c>
      <c r="B264" s="11">
        <v>40.999782736908621</v>
      </c>
      <c r="C264" s="11">
        <v>25.744079422343631</v>
      </c>
      <c r="D264" s="11">
        <f t="shared" ref="D264" si="179">C264-B264</f>
        <v>-15.25570331456499</v>
      </c>
      <c r="E264" s="11">
        <v>13.300987620084429</v>
      </c>
      <c r="F264" s="11">
        <f>SUM(D264:E264)</f>
        <v>-1.9547156944805604</v>
      </c>
      <c r="G264" s="200">
        <f t="shared" ref="G264:G265" si="180">IF(B264&gt;0,(1+(E264/B264))^(1/($C$6-$B$6))-1,0)</f>
        <v>1.8907977089704264E-2</v>
      </c>
    </row>
    <row r="265" spans="1:7" x14ac:dyDescent="0.2">
      <c r="A265" t="str">
        <f t="shared" si="165"/>
        <v>All occupations</v>
      </c>
      <c r="B265" s="11">
        <f>SUM(B239:B264)</f>
        <v>206.58401019547313</v>
      </c>
      <c r="C265" s="11">
        <f t="shared" ref="C265:F265" si="181">SUM(C239:C264)</f>
        <v>135.07632483201013</v>
      </c>
      <c r="D265" s="11">
        <f t="shared" si="181"/>
        <v>-71.507685363462997</v>
      </c>
      <c r="E265" s="11">
        <f t="shared" si="181"/>
        <v>68.010944969764239</v>
      </c>
      <c r="F265" s="11">
        <f t="shared" si="181"/>
        <v>-3.4967403936987331</v>
      </c>
      <c r="G265" s="200">
        <f t="shared" si="180"/>
        <v>1.915378884479102E-2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2.6742036332572079</v>
      </c>
      <c r="C268" s="11">
        <v>3.5810658140117724</v>
      </c>
      <c r="D268" s="11">
        <f>C268-B268</f>
        <v>0.90686218075456448</v>
      </c>
      <c r="E268" s="11">
        <v>0.93207967119579149</v>
      </c>
      <c r="F268" s="11">
        <f>SUM(D268:E268)</f>
        <v>1.838941851950356</v>
      </c>
      <c r="G268" s="200">
        <f>IF(B268&gt;0,(1+(E268/B268))^(1/($C$6-$B$6))-1,0)</f>
        <v>2.0135101021405921E-2</v>
      </c>
    </row>
    <row r="269" spans="1:7" x14ac:dyDescent="0.2">
      <c r="A269" t="str">
        <f t="shared" si="183"/>
        <v>12 Other managers and proprietors</v>
      </c>
      <c r="B269" s="11">
        <v>2.0891344710730735</v>
      </c>
      <c r="C269" s="11">
        <v>3.2511434812859146</v>
      </c>
      <c r="D269" s="11">
        <f t="shared" ref="D269:D284" si="184">C269-B269</f>
        <v>1.1620090102128411</v>
      </c>
      <c r="E269" s="11">
        <v>0.90816247712921006</v>
      </c>
      <c r="F269" s="11">
        <f t="shared" ref="F269:F276" si="185">SUM(D269:E269)</f>
        <v>2.0701714873420514</v>
      </c>
      <c r="G269" s="200">
        <f t="shared" ref="G269:G271" si="186">IF(B269&gt;0,(1+(E269/B269))^(1/($C$6-$B$6))-1,0)</f>
        <v>2.4355943795656865E-2</v>
      </c>
    </row>
    <row r="270" spans="1:7" x14ac:dyDescent="0.2">
      <c r="A270" t="str">
        <f t="shared" si="183"/>
        <v>21 Science, research, engineering and technology professionals</v>
      </c>
      <c r="B270" s="11">
        <v>1.4049363835044224</v>
      </c>
      <c r="C270" s="11">
        <v>3.3451773954977124</v>
      </c>
      <c r="D270" s="11">
        <f t="shared" si="184"/>
        <v>1.94024101199329</v>
      </c>
      <c r="E270" s="11">
        <v>0.72748364142066002</v>
      </c>
      <c r="F270" s="11">
        <f t="shared" si="185"/>
        <v>2.6677246534139503</v>
      </c>
      <c r="G270" s="200">
        <f t="shared" si="186"/>
        <v>2.8208223165847812E-2</v>
      </c>
    </row>
    <row r="271" spans="1:7" x14ac:dyDescent="0.2">
      <c r="A271" t="str">
        <f t="shared" si="183"/>
        <v>22 Health professionals</v>
      </c>
      <c r="B271" s="11">
        <v>0.41157802311695735</v>
      </c>
      <c r="C271" s="11">
        <v>1.0505589077255184</v>
      </c>
      <c r="D271" s="11">
        <f t="shared" si="184"/>
        <v>0.63898088460856106</v>
      </c>
      <c r="E271" s="11">
        <v>0.26168475807220015</v>
      </c>
      <c r="F271" s="11">
        <f t="shared" si="185"/>
        <v>0.90066564268076121</v>
      </c>
      <c r="G271" s="200">
        <f t="shared" si="186"/>
        <v>3.3353295096680169E-2</v>
      </c>
    </row>
    <row r="272" spans="1:7" x14ac:dyDescent="0.2">
      <c r="A272" t="str">
        <f t="shared" si="183"/>
        <v>23 Teaching and other educational professionals</v>
      </c>
      <c r="B272" s="11">
        <v>0.38151683121601471</v>
      </c>
      <c r="C272" s="11">
        <v>0.61074848878540433</v>
      </c>
      <c r="D272" s="11">
        <f t="shared" si="184"/>
        <v>0.22923165756938962</v>
      </c>
      <c r="E272" s="11">
        <v>0.17595637490698685</v>
      </c>
      <c r="F272" s="11">
        <f t="shared" si="185"/>
        <v>0.40518803247637647</v>
      </c>
      <c r="G272" s="200">
        <f>IF(B272&gt;0,(1+(E272/B272))^(1/($C$6-$B$6))-1,0)</f>
        <v>2.5606315348112529E-2</v>
      </c>
    </row>
    <row r="273" spans="1:7" x14ac:dyDescent="0.2">
      <c r="A273" t="str">
        <f t="shared" si="183"/>
        <v>24 Business, media and public service professionals</v>
      </c>
      <c r="B273" s="11">
        <v>1.5104245602269928</v>
      </c>
      <c r="C273" s="11">
        <v>2.8388950417396801</v>
      </c>
      <c r="D273" s="11">
        <f t="shared" si="184"/>
        <v>1.3284704815126873</v>
      </c>
      <c r="E273" s="11">
        <v>0.6949085216215285</v>
      </c>
      <c r="F273" s="11">
        <f t="shared" si="185"/>
        <v>2.0233790031342158</v>
      </c>
      <c r="G273" s="200">
        <f t="shared" ref="G273" si="187">IF(B273&gt;0,(1+(E273/B273))^(1/($C$6-$B$6))-1,0)</f>
        <v>2.555355301123563E-2</v>
      </c>
    </row>
    <row r="274" spans="1:7" x14ac:dyDescent="0.2">
      <c r="A274" t="str">
        <f t="shared" si="183"/>
        <v>31 Science, engineering and technology associate professionals</v>
      </c>
      <c r="B274" s="11">
        <v>0.75799648650785367</v>
      </c>
      <c r="C274" s="11">
        <v>1.8045487348223044</v>
      </c>
      <c r="D274" s="11">
        <f t="shared" si="184"/>
        <v>1.0465522483144507</v>
      </c>
      <c r="E274" s="11">
        <v>0.42808512924572834</v>
      </c>
      <c r="F274" s="11">
        <f t="shared" si="185"/>
        <v>1.4746373775601791</v>
      </c>
      <c r="G274" s="200">
        <f>IF(B274&gt;0,(1+(E274/B274))^(1/($C$6-$B$6))-1,0)</f>
        <v>3.0298716468174947E-2</v>
      </c>
    </row>
    <row r="275" spans="1:7" x14ac:dyDescent="0.2">
      <c r="A275" t="str">
        <f t="shared" si="183"/>
        <v>32 Health and social care associate professionals</v>
      </c>
      <c r="B275" s="11">
        <v>0.25618195465177102</v>
      </c>
      <c r="C275" s="11">
        <v>0.949246743432132</v>
      </c>
      <c r="D275" s="11">
        <f t="shared" si="184"/>
        <v>0.69306478878036093</v>
      </c>
      <c r="E275" s="11">
        <v>0.24140438377393514</v>
      </c>
      <c r="F275" s="11">
        <f t="shared" si="185"/>
        <v>0.93446917255429607</v>
      </c>
      <c r="G275" s="200">
        <f t="shared" ref="G275:G292" si="188">IF(B275&gt;0,(1+(E275/B275))^(1/($C$6-$B$6))-1,0)</f>
        <v>4.5252770956561106E-2</v>
      </c>
    </row>
    <row r="276" spans="1:7" x14ac:dyDescent="0.2">
      <c r="A276" t="str">
        <f t="shared" si="183"/>
        <v>33 Protective service occupations</v>
      </c>
      <c r="B276" s="11">
        <v>0.3535713899562743</v>
      </c>
      <c r="C276" s="11">
        <v>0.20264870250310277</v>
      </c>
      <c r="D276" s="11">
        <f t="shared" si="184"/>
        <v>-0.15092268745317153</v>
      </c>
      <c r="E276" s="11">
        <v>4.1014637251927416E-2</v>
      </c>
      <c r="F276" s="11">
        <f t="shared" si="185"/>
        <v>-0.10990805020124411</v>
      </c>
      <c r="G276" s="200">
        <f t="shared" si="188"/>
        <v>7.3436174853569458E-3</v>
      </c>
    </row>
    <row r="277" spans="1:7" x14ac:dyDescent="0.2">
      <c r="A277" t="str">
        <f t="shared" si="183"/>
        <v>34 Culture, media and sports occupations</v>
      </c>
      <c r="B277" s="11">
        <v>0.74802612616288688</v>
      </c>
      <c r="C277" s="11">
        <v>1.1583780399721575</v>
      </c>
      <c r="D277" s="11">
        <f t="shared" si="184"/>
        <v>0.41035191380927061</v>
      </c>
      <c r="E277" s="11">
        <v>0.27744167232056222</v>
      </c>
      <c r="F277" s="11">
        <f t="shared" ref="F277:F278" si="189">SUM(D277:E277)</f>
        <v>0.68779358612983277</v>
      </c>
      <c r="G277" s="200">
        <f t="shared" si="188"/>
        <v>2.1253796534724811E-2</v>
      </c>
    </row>
    <row r="278" spans="1:7" x14ac:dyDescent="0.2">
      <c r="A278" t="str">
        <f t="shared" si="183"/>
        <v>35 Business and public service associate professionals</v>
      </c>
      <c r="B278" s="11">
        <v>2.0942211247416771</v>
      </c>
      <c r="C278" s="11">
        <v>2.9068852466825854</v>
      </c>
      <c r="D278" s="11">
        <f t="shared" si="184"/>
        <v>0.81266412194090831</v>
      </c>
      <c r="E278" s="11">
        <v>0.69565257283120652</v>
      </c>
      <c r="F278" s="11">
        <f t="shared" si="189"/>
        <v>1.5083166947721147</v>
      </c>
      <c r="G278" s="200">
        <f t="shared" si="188"/>
        <v>1.9304951170498796E-2</v>
      </c>
    </row>
    <row r="279" spans="1:7" x14ac:dyDescent="0.2">
      <c r="A279" t="str">
        <f t="shared" si="183"/>
        <v>41 Administrative occupations</v>
      </c>
      <c r="B279" s="11">
        <v>3.7927633097335867</v>
      </c>
      <c r="C279" s="11">
        <v>2.1846558499368549</v>
      </c>
      <c r="D279" s="11">
        <f t="shared" si="184"/>
        <v>-1.6081074597967318</v>
      </c>
      <c r="E279" s="11">
        <v>0.74411511316154577</v>
      </c>
      <c r="F279" s="11">
        <f t="shared" ref="F279:F282" si="190">SUM(D279:E279)</f>
        <v>-0.86399234663518598</v>
      </c>
      <c r="G279" s="200">
        <f t="shared" si="188"/>
        <v>1.2014558172818157E-2</v>
      </c>
    </row>
    <row r="280" spans="1:7" x14ac:dyDescent="0.2">
      <c r="A280" t="str">
        <f t="shared" si="183"/>
        <v>42 Secretarial and related occupations</v>
      </c>
      <c r="B280" s="11">
        <v>1.7407384782172193</v>
      </c>
      <c r="C280" s="11">
        <v>0.80823066928176468</v>
      </c>
      <c r="D280" s="11">
        <f t="shared" si="184"/>
        <v>-0.9325078089354546</v>
      </c>
      <c r="E280" s="11">
        <v>0.42102778222119153</v>
      </c>
      <c r="F280" s="11">
        <f t="shared" si="190"/>
        <v>-0.51148002671426307</v>
      </c>
      <c r="G280" s="200">
        <f t="shared" si="188"/>
        <v>1.4545853764941663E-2</v>
      </c>
    </row>
    <row r="281" spans="1:7" x14ac:dyDescent="0.2">
      <c r="A281" t="str">
        <f t="shared" si="183"/>
        <v>51 Skilled agricultural and related trades</v>
      </c>
      <c r="B281" s="11">
        <v>1.6898991622297346</v>
      </c>
      <c r="C281" s="11">
        <v>1.1826892985790887</v>
      </c>
      <c r="D281" s="11">
        <f t="shared" si="184"/>
        <v>-0.50720986365064591</v>
      </c>
      <c r="E281" s="11">
        <v>0.4902974668649811</v>
      </c>
      <c r="F281" s="11">
        <f t="shared" si="190"/>
        <v>-1.6912396785664807E-2</v>
      </c>
      <c r="G281" s="200">
        <f t="shared" si="188"/>
        <v>1.7128113031815939E-2</v>
      </c>
    </row>
    <row r="282" spans="1:7" x14ac:dyDescent="0.2">
      <c r="A282" t="str">
        <f t="shared" si="183"/>
        <v>52 Skilled metal, electrical and electronic trades</v>
      </c>
      <c r="B282" s="11">
        <v>2.1066595900696954</v>
      </c>
      <c r="C282" s="11">
        <v>1.6126941304714919</v>
      </c>
      <c r="D282" s="11">
        <f t="shared" si="184"/>
        <v>-0.49396545959820348</v>
      </c>
      <c r="E282" s="11">
        <v>0.58746416534518675</v>
      </c>
      <c r="F282" s="11">
        <f t="shared" si="190"/>
        <v>9.3498705746983268E-2</v>
      </c>
      <c r="G282" s="200">
        <f t="shared" si="188"/>
        <v>1.6533148112144014E-2</v>
      </c>
    </row>
    <row r="283" spans="1:7" x14ac:dyDescent="0.2">
      <c r="A283" t="str">
        <f t="shared" si="183"/>
        <v>53 Skilled construction and building trades</v>
      </c>
      <c r="B283" s="11">
        <v>3.8104592539987556</v>
      </c>
      <c r="C283" s="11">
        <v>0.89858417039683613</v>
      </c>
      <c r="D283" s="11">
        <f t="shared" si="184"/>
        <v>-2.9118750836019194</v>
      </c>
      <c r="E283" s="11">
        <v>0.63985649573146008</v>
      </c>
      <c r="F283" s="11">
        <f t="shared" ref="F283" si="191">SUM(D283:E283)</f>
        <v>-2.2720185878704591</v>
      </c>
      <c r="G283" s="200">
        <f t="shared" si="188"/>
        <v>1.0402084582822546E-2</v>
      </c>
    </row>
    <row r="284" spans="1:7" x14ac:dyDescent="0.2">
      <c r="A284" t="str">
        <f t="shared" si="183"/>
        <v>54 Textiles, printing and other skilled trades</v>
      </c>
      <c r="B284" s="11">
        <v>2.7043245419230879</v>
      </c>
      <c r="C284" s="11">
        <v>1.4065972166108667</v>
      </c>
      <c r="D284" s="11">
        <f t="shared" si="184"/>
        <v>-1.2977273253122212</v>
      </c>
      <c r="E284" s="11">
        <v>0.52733753890938373</v>
      </c>
      <c r="F284" s="11">
        <f t="shared" ref="F284" si="192">SUM(D284:E284)</f>
        <v>-0.77038978640283751</v>
      </c>
      <c r="G284" s="200">
        <f t="shared" si="188"/>
        <v>1.1947097000567952E-2</v>
      </c>
    </row>
    <row r="285" spans="1:7" x14ac:dyDescent="0.2">
      <c r="A285" t="str">
        <f t="shared" si="183"/>
        <v>61 Caring personal service occupations</v>
      </c>
      <c r="B285" s="11">
        <v>1.2436319827287488</v>
      </c>
      <c r="C285" s="11">
        <v>1.9522668787611097</v>
      </c>
      <c r="D285" s="11">
        <f>C285-B285</f>
        <v>0.70863489603236096</v>
      </c>
      <c r="E285" s="11">
        <v>0.42507663450369565</v>
      </c>
      <c r="F285" s="11">
        <f>SUM(D285:E285)</f>
        <v>1.1337115305360566</v>
      </c>
      <c r="G285" s="200">
        <f t="shared" si="188"/>
        <v>1.9794287972252356E-2</v>
      </c>
    </row>
    <row r="286" spans="1:7" x14ac:dyDescent="0.2">
      <c r="A286" t="str">
        <f t="shared" si="183"/>
        <v>62 Leisure, travel and related personal service occupations</v>
      </c>
      <c r="B286" s="11">
        <v>2.1432926163059518</v>
      </c>
      <c r="C286" s="11">
        <v>1.3366520037019272</v>
      </c>
      <c r="D286" s="11">
        <f t="shared" ref="D286:D292" si="193">C286-B286</f>
        <v>-0.80664061260402464</v>
      </c>
      <c r="E286" s="11">
        <v>0.45352227490336744</v>
      </c>
      <c r="F286" s="11">
        <f t="shared" ref="F286:F287" si="194">SUM(D286:E286)</f>
        <v>-0.3531183377006572</v>
      </c>
      <c r="G286" s="200">
        <f t="shared" si="188"/>
        <v>1.2878381177091613E-2</v>
      </c>
    </row>
    <row r="287" spans="1:7" x14ac:dyDescent="0.2">
      <c r="A287" t="str">
        <f t="shared" si="183"/>
        <v>63 Community and civil enforcement occupations</v>
      </c>
      <c r="B287" s="11">
        <v>0.1112177992023636</v>
      </c>
      <c r="C287" s="11">
        <v>3.5868448769636969E-2</v>
      </c>
      <c r="D287" s="11">
        <f t="shared" si="193"/>
        <v>-7.5349350432726642E-2</v>
      </c>
      <c r="E287" s="11">
        <v>1.1932579581766772E-2</v>
      </c>
      <c r="F287" s="11">
        <f t="shared" si="194"/>
        <v>-6.3416770850959869E-2</v>
      </c>
      <c r="G287" s="200">
        <f t="shared" si="188"/>
        <v>6.8175186331203008E-3</v>
      </c>
    </row>
    <row r="288" spans="1:7" x14ac:dyDescent="0.2">
      <c r="A288" t="str">
        <f t="shared" si="183"/>
        <v>71 Sales occupations</v>
      </c>
      <c r="B288" s="11">
        <v>6.2327765692557344</v>
      </c>
      <c r="C288" s="11">
        <v>4.5579464948162149</v>
      </c>
      <c r="D288" s="11">
        <f t="shared" si="193"/>
        <v>-1.6748300744395195</v>
      </c>
      <c r="E288" s="11">
        <v>1.2918953968565967</v>
      </c>
      <c r="F288" s="11">
        <f t="shared" ref="F288:F289" si="195">SUM(D288:E288)</f>
        <v>-0.38293467758292277</v>
      </c>
      <c r="G288" s="200">
        <f t="shared" si="188"/>
        <v>1.2636865931698438E-2</v>
      </c>
    </row>
    <row r="289" spans="1:7" x14ac:dyDescent="0.2">
      <c r="A289" t="str">
        <f t="shared" si="183"/>
        <v>72 Customer service occupations</v>
      </c>
      <c r="B289" s="11">
        <v>1.1305472589018797</v>
      </c>
      <c r="C289" s="11">
        <v>1.9587590564997908</v>
      </c>
      <c r="D289" s="11">
        <f t="shared" si="193"/>
        <v>0.82821179759791108</v>
      </c>
      <c r="E289" s="11">
        <v>0.46546727554077078</v>
      </c>
      <c r="F289" s="11">
        <f t="shared" si="195"/>
        <v>1.2936790731386818</v>
      </c>
      <c r="G289" s="200">
        <f t="shared" si="188"/>
        <v>2.3253427519556169E-2</v>
      </c>
    </row>
    <row r="290" spans="1:7" x14ac:dyDescent="0.2">
      <c r="A290" t="str">
        <f t="shared" si="183"/>
        <v>81 Process, plant and machine operatives</v>
      </c>
      <c r="B290" s="11">
        <v>2.059581974213363</v>
      </c>
      <c r="C290" s="11">
        <v>0.77390576452342941</v>
      </c>
      <c r="D290" s="11">
        <f t="shared" si="193"/>
        <v>-1.2856762096899335</v>
      </c>
      <c r="E290" s="11">
        <v>0.25208261103258539</v>
      </c>
      <c r="F290" s="11">
        <f t="shared" ref="F290:F291" si="196">SUM(D290:E290)</f>
        <v>-1.0335935986573481</v>
      </c>
      <c r="G290" s="200">
        <f t="shared" si="188"/>
        <v>7.7273582887749104E-3</v>
      </c>
    </row>
    <row r="291" spans="1:7" x14ac:dyDescent="0.2">
      <c r="A291" t="str">
        <f t="shared" si="183"/>
        <v>82 Transport and mobile machine drivers and operatives</v>
      </c>
      <c r="B291" s="11">
        <v>6.0673188522401933</v>
      </c>
      <c r="C291" s="11">
        <v>3.9507238064622268</v>
      </c>
      <c r="D291" s="11">
        <f t="shared" si="193"/>
        <v>-2.1165950457779665</v>
      </c>
      <c r="E291" s="11">
        <v>1.9163396680700564</v>
      </c>
      <c r="F291" s="11">
        <f t="shared" si="196"/>
        <v>-0.20025537770791013</v>
      </c>
      <c r="G291" s="200">
        <f t="shared" si="188"/>
        <v>1.8467110760225669E-2</v>
      </c>
    </row>
    <row r="292" spans="1:7" x14ac:dyDescent="0.2">
      <c r="A292" t="str">
        <f t="shared" si="183"/>
        <v>91 Elementary trades and related occupations</v>
      </c>
      <c r="B292" s="11">
        <v>2.9341852741015471</v>
      </c>
      <c r="C292" s="11">
        <v>6.0583176812242252</v>
      </c>
      <c r="D292" s="11">
        <f t="shared" si="193"/>
        <v>3.1241324071226781</v>
      </c>
      <c r="E292" s="11">
        <v>1.6474974354864322</v>
      </c>
      <c r="F292" s="11">
        <f t="shared" ref="F292" si="197">SUM(D292:E292)</f>
        <v>4.7716298426091104</v>
      </c>
      <c r="G292" s="200">
        <f t="shared" si="188"/>
        <v>3.0154818977020215E-2</v>
      </c>
    </row>
    <row r="293" spans="1:7" x14ac:dyDescent="0.2">
      <c r="A293" t="str">
        <f t="shared" si="183"/>
        <v>92 Elementary administration and service occupations</v>
      </c>
      <c r="B293" s="11">
        <v>15.140366137381001</v>
      </c>
      <c r="C293" s="11">
        <v>7.2601376412554721</v>
      </c>
      <c r="D293" s="11">
        <f t="shared" ref="D293" si="198">C293-B293</f>
        <v>-7.8802284961255289</v>
      </c>
      <c r="E293" s="11">
        <v>2.3041940900366016</v>
      </c>
      <c r="F293" s="11">
        <f t="shared" ref="F293" si="199">SUM(D293:E293)</f>
        <v>-5.5760344060889278</v>
      </c>
      <c r="G293" s="200">
        <f t="shared" ref="G293:G294" si="200">IF(B293&gt;0,(1+(E293/B293))^(1/($C$6-$B$6))-1,0)</f>
        <v>9.4889663939370372E-3</v>
      </c>
    </row>
    <row r="294" spans="1:7" x14ac:dyDescent="0.2">
      <c r="A294" s="24" t="str">
        <f t="shared" si="183"/>
        <v>All occupations</v>
      </c>
      <c r="B294" s="34">
        <f>SUM(B268:B293)</f>
        <v>65.589553784917996</v>
      </c>
      <c r="C294" s="34">
        <f t="shared" ref="C294:F294" si="201">SUM(C268:C293)</f>
        <v>57.677325707749219</v>
      </c>
      <c r="D294" s="34">
        <f t="shared" si="201"/>
        <v>-7.9122280771687734</v>
      </c>
      <c r="E294" s="34">
        <f t="shared" si="201"/>
        <v>17.561980368015362</v>
      </c>
      <c r="F294" s="34">
        <f t="shared" si="201"/>
        <v>9.6497522908465818</v>
      </c>
      <c r="G294" s="234">
        <f t="shared" si="200"/>
        <v>1.5942291238061346E-2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South East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-5.3051508237388703</v>
      </c>
      <c r="Q7" s="11">
        <f>'Occ T1'!J16</f>
        <v>88.864518132607174</v>
      </c>
    </row>
    <row r="8" spans="1:17" x14ac:dyDescent="0.2">
      <c r="O8" t="str">
        <f>name!E11</f>
        <v>Process, plant and machine operatives</v>
      </c>
      <c r="P8" s="11">
        <f>'Occ T1'!H15</f>
        <v>1.6092151370378787</v>
      </c>
      <c r="Q8" s="11">
        <f>'Occ T1'!J15</f>
        <v>45.715540247452005</v>
      </c>
    </row>
    <row r="9" spans="1:17" x14ac:dyDescent="0.2">
      <c r="O9" t="str">
        <f>name!E10</f>
        <v>Sales and customer service occupations</v>
      </c>
      <c r="P9" s="11">
        <f>'Occ T1'!H14</f>
        <v>3.7691900806018452</v>
      </c>
      <c r="Q9" s="11">
        <f>'Occ T1'!J14</f>
        <v>70.135978632468664</v>
      </c>
    </row>
    <row r="10" spans="1:17" x14ac:dyDescent="0.2">
      <c r="O10" t="str">
        <f>name!E9</f>
        <v>Caring, leisure and other service occupations</v>
      </c>
      <c r="P10" s="11">
        <f>'Occ T1'!H13</f>
        <v>16.992720463992299</v>
      </c>
      <c r="Q10" s="11">
        <f>'Occ T1'!J13</f>
        <v>122.87810324719632</v>
      </c>
    </row>
    <row r="11" spans="1:17" x14ac:dyDescent="0.2">
      <c r="O11" t="str">
        <f>name!E8</f>
        <v>Skilled trades occupations</v>
      </c>
      <c r="P11" s="11">
        <f>'Occ T1'!H12</f>
        <v>9.9310971124774596</v>
      </c>
      <c r="Q11" s="11">
        <f>'Occ T1'!J12</f>
        <v>87.014969941899381</v>
      </c>
    </row>
    <row r="12" spans="1:17" x14ac:dyDescent="0.2">
      <c r="O12" t="str">
        <f>name!E7</f>
        <v>Administrative and secretarial occupations</v>
      </c>
      <c r="P12" s="11">
        <f>'Occ T1'!H11</f>
        <v>-14.003110128747636</v>
      </c>
      <c r="Q12" s="11">
        <f>'Occ T1'!J11</f>
        <v>86.882298508788452</v>
      </c>
    </row>
    <row r="13" spans="1:17" x14ac:dyDescent="0.2">
      <c r="O13" t="str">
        <f>name!E6</f>
        <v>Associate professional occupations</v>
      </c>
      <c r="P13" s="11">
        <f>'Occ T1'!H10</f>
        <v>41.07767957091977</v>
      </c>
      <c r="Q13" s="11">
        <f>'Occ T1'!J10</f>
        <v>178.30930498696713</v>
      </c>
    </row>
    <row r="14" spans="1:17" x14ac:dyDescent="0.2">
      <c r="O14" t="str">
        <f>name!E5</f>
        <v>Professional occupations</v>
      </c>
      <c r="P14" s="11">
        <f>'Occ T1'!H9</f>
        <v>82.652675552461176</v>
      </c>
      <c r="Q14" s="11">
        <f>'Occ T1'!J9</f>
        <v>304.5428251727584</v>
      </c>
    </row>
    <row r="15" spans="1:17" x14ac:dyDescent="0.2">
      <c r="O15" t="str">
        <f>name!E4</f>
        <v>Managers, directors and senior officials</v>
      </c>
      <c r="P15" s="11">
        <f>'Occ T1'!H8</f>
        <v>14.745683034995039</v>
      </c>
      <c r="Q15" s="11">
        <f>'Occ T1'!J8</f>
        <v>140.1804732596184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South East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1.3497596692027116</v>
      </c>
      <c r="Q37" s="11">
        <f>'Occ T2'!J8</f>
        <v>84.16371426206193</v>
      </c>
    </row>
    <row r="38" spans="1:17" x14ac:dyDescent="0.2">
      <c r="O38" s="10" t="str">
        <f>name!D5</f>
        <v>12 Other managers and proprietors</v>
      </c>
      <c r="P38" s="11">
        <f>'Occ T2'!H9</f>
        <v>13.395923365792314</v>
      </c>
      <c r="Q38" s="11">
        <f>'Occ T2'!J9</f>
        <v>56.016758997556437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51.925301003833724</v>
      </c>
      <c r="Q39" s="11">
        <f>'Occ T2'!J10</f>
        <v>111.038365468856</v>
      </c>
    </row>
    <row r="40" spans="1:17" x14ac:dyDescent="0.2">
      <c r="O40" s="10" t="str">
        <f>name!D7</f>
        <v>22 Health professionals</v>
      </c>
      <c r="P40" s="11">
        <f>'Occ T2'!H11</f>
        <v>3.5025392742598171</v>
      </c>
      <c r="Q40" s="11">
        <f>'Occ T2'!J11</f>
        <v>47.383971379315803</v>
      </c>
    </row>
    <row r="41" spans="1:17" x14ac:dyDescent="0.2">
      <c r="O41" s="10" t="str">
        <f>name!D8</f>
        <v>23 Teaching and other educational professionals</v>
      </c>
      <c r="P41" s="11">
        <f>'Occ T2'!H12</f>
        <v>2.2016573476578287</v>
      </c>
      <c r="Q41" s="11">
        <f>'Occ T2'!J12</f>
        <v>48.969648473006721</v>
      </c>
    </row>
    <row r="42" spans="1:17" x14ac:dyDescent="0.2">
      <c r="O42" s="10" t="str">
        <f>name!D9</f>
        <v>24 Business, media and public service professionals</v>
      </c>
      <c r="P42" s="11">
        <f>'Occ T2'!H13</f>
        <v>25.023177926709764</v>
      </c>
      <c r="Q42" s="11">
        <f>'Occ T2'!J13</f>
        <v>97.150839851579832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1.6951637566355728</v>
      </c>
      <c r="Q43" s="11">
        <f>'Occ T2'!J14</f>
        <v>16.203103584807867</v>
      </c>
    </row>
    <row r="44" spans="1:17" x14ac:dyDescent="0.2">
      <c r="O44" s="10" t="str">
        <f>name!D11</f>
        <v>32 Health and social care associate professionals</v>
      </c>
      <c r="P44" s="11">
        <f>'Occ T2'!H15</f>
        <v>29.620040412833845</v>
      </c>
      <c r="Q44" s="11">
        <f>'Occ T2'!J15</f>
        <v>62.694567059043756</v>
      </c>
    </row>
    <row r="45" spans="1:17" x14ac:dyDescent="0.2">
      <c r="O45" s="10" t="str">
        <f>name!D12</f>
        <v>33 Protective service occupations</v>
      </c>
      <c r="P45" s="11">
        <f>'Occ T2'!H16</f>
        <v>-1.071786112633454</v>
      </c>
      <c r="Q45" s="11">
        <f>'Occ T2'!J16</f>
        <v>6.8908911538288091</v>
      </c>
    </row>
    <row r="46" spans="1:17" x14ac:dyDescent="0.2">
      <c r="O46" s="10" t="str">
        <f>name!D13</f>
        <v>34 Culture, media and sports occupations</v>
      </c>
      <c r="P46" s="11">
        <f>'Occ T2'!H17</f>
        <v>-1.5736953041085897</v>
      </c>
      <c r="Q46" s="11">
        <f>'Occ T2'!J17</f>
        <v>17.3175843424278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12.407956818192446</v>
      </c>
      <c r="Q47" s="11">
        <f>'Occ T2'!J18</f>
        <v>75.203158846858955</v>
      </c>
    </row>
    <row r="48" spans="1:17" x14ac:dyDescent="0.2">
      <c r="O48" s="10" t="str">
        <f>name!D15</f>
        <v>41 Administrative occupations</v>
      </c>
      <c r="P48" s="11">
        <f>'Occ T2'!H19</f>
        <v>-1.6571558486216702</v>
      </c>
      <c r="Q48" s="11">
        <f>'Occ T2'!J19</f>
        <v>80.078133762910213</v>
      </c>
    </row>
    <row r="49" spans="15:17" x14ac:dyDescent="0.2">
      <c r="O49" s="10" t="str">
        <f>name!D16</f>
        <v>42 Secretarial and related occupations</v>
      </c>
      <c r="P49" s="11">
        <f>'Occ T2'!H20</f>
        <v>-12.345954280125962</v>
      </c>
      <c r="Q49" s="11">
        <f>'Occ T2'!J20</f>
        <v>6.8041647458782393</v>
      </c>
    </row>
    <row r="50" spans="15:17" x14ac:dyDescent="0.2">
      <c r="O50" s="10" t="str">
        <f>name!D17</f>
        <v>51 Skilled agricultural and related trades</v>
      </c>
      <c r="P50" s="11">
        <f>'Occ T2'!H21</f>
        <v>3.2176158507041102</v>
      </c>
      <c r="Q50" s="11">
        <f>'Occ T2'!J21</f>
        <v>14.197745856435109</v>
      </c>
    </row>
    <row r="51" spans="15:17" x14ac:dyDescent="0.2">
      <c r="O51" s="10" t="str">
        <f>name!D18</f>
        <v>52 Skilled metal, electrical and electronic trades</v>
      </c>
      <c r="P51" s="11">
        <f>'Occ T2'!H22</f>
        <v>2.1029641690937382</v>
      </c>
      <c r="Q51" s="11">
        <f>'Occ T2'!J22</f>
        <v>25.384703343475596</v>
      </c>
    </row>
    <row r="52" spans="15:17" x14ac:dyDescent="0.2">
      <c r="O52" s="10" t="str">
        <f>name!D19</f>
        <v>53 Skilled construction and building trades</v>
      </c>
      <c r="P52" s="11">
        <f>'Occ T2'!H23</f>
        <v>-1.1213564306740267</v>
      </c>
      <c r="Q52" s="11">
        <f>'Occ T2'!J23</f>
        <v>24.120081756081436</v>
      </c>
    </row>
    <row r="53" spans="15:17" x14ac:dyDescent="0.2">
      <c r="O53" s="10" t="str">
        <f>name!D20</f>
        <v>54 Textiles, printing and other skilled trades</v>
      </c>
      <c r="P53" s="11">
        <f>'Occ T2'!H24</f>
        <v>5.7318735233536344</v>
      </c>
      <c r="Q53" s="11">
        <f>'Occ T2'!J24</f>
        <v>23.312438985907239</v>
      </c>
    </row>
    <row r="54" spans="15:17" x14ac:dyDescent="0.2">
      <c r="O54" s="10" t="str">
        <f>name!D21</f>
        <v>61 Caring personal service occupations</v>
      </c>
      <c r="P54" s="11">
        <f>'Occ T2'!H25</f>
        <v>19.382057540166841</v>
      </c>
      <c r="Q54" s="11">
        <f>'Occ T2'!J25</f>
        <v>101.19834139812828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-2.023186230924793</v>
      </c>
      <c r="Q55" s="11">
        <f>'Occ T2'!J26</f>
        <v>21.145043112269907</v>
      </c>
    </row>
    <row r="56" spans="15:17" x14ac:dyDescent="0.2">
      <c r="O56" s="10" t="str">
        <f>name!D23</f>
        <v>63 Community and civil enforcement occupations</v>
      </c>
      <c r="P56" s="11">
        <f>'Occ T2'!H27</f>
        <v>-0.36615084524974595</v>
      </c>
      <c r="Q56" s="11">
        <f>'Occ T2'!J27</f>
        <v>0.53471873679813875</v>
      </c>
    </row>
    <row r="57" spans="15:17" x14ac:dyDescent="0.2">
      <c r="O57" s="10" t="str">
        <f>name!D24</f>
        <v>71 Sales occupations</v>
      </c>
      <c r="P57" s="11">
        <f>'Occ T2'!H28</f>
        <v>-3.8153023475758232</v>
      </c>
      <c r="Q57" s="11">
        <f>'Occ T2'!J28</f>
        <v>46.79836019261456</v>
      </c>
    </row>
    <row r="58" spans="15:17" x14ac:dyDescent="0.2">
      <c r="O58" s="10" t="str">
        <f>name!D25</f>
        <v>72 Customer service occupations</v>
      </c>
      <c r="P58" s="11">
        <f>'Occ T2'!H29</f>
        <v>7.5844924281776684</v>
      </c>
      <c r="Q58" s="11">
        <f>'Occ T2'!J29</f>
        <v>23.337618439854111</v>
      </c>
    </row>
    <row r="59" spans="15:17" x14ac:dyDescent="0.2">
      <c r="O59" s="10" t="str">
        <f>name!D26</f>
        <v>81 Process, plant and machine operatives</v>
      </c>
      <c r="P59" s="11">
        <f>'Occ T2'!H30</f>
        <v>1.5548092300521752</v>
      </c>
      <c r="Q59" s="11">
        <f>'Occ T2'!J30</f>
        <v>13.038787390090567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5.440590698570702E-2</v>
      </c>
      <c r="Q60" s="11">
        <f>'Occ T2'!J31</f>
        <v>32.676752857361443</v>
      </c>
    </row>
    <row r="61" spans="15:17" x14ac:dyDescent="0.2">
      <c r="O61" s="10" t="str">
        <f>name!D28</f>
        <v>91 Elementary trades and related occupations</v>
      </c>
      <c r="P61" s="11">
        <f>'Occ T2'!H32</f>
        <v>23.153479787287285</v>
      </c>
      <c r="Q61" s="11">
        <f>'Occ T2'!J32</f>
        <v>40.571576715587724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-28.458630611026166</v>
      </c>
      <c r="Q62" s="11">
        <f>'Occ T2'!J33</f>
        <v>48.292941417019449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151.46999999999957</v>
      </c>
      <c r="Q64" s="11">
        <f>'Occ T2'!J35</f>
        <v>1124.5240121297559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South East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1953.5590000000007</v>
      </c>
      <c r="C8" s="305">
        <f>SUM(C9:C17)</f>
        <v>2014.8929999999991</v>
      </c>
      <c r="D8" s="305">
        <f>SUM(D9:D17)</f>
        <v>2105.0289999999995</v>
      </c>
      <c r="E8" s="304"/>
      <c r="F8" s="305">
        <f>SUM(F9:F17)</f>
        <v>33.028436513480507</v>
      </c>
      <c r="G8" s="305">
        <f>SUM(G9:G17)</f>
        <v>38.321778851019097</v>
      </c>
      <c r="H8" s="305">
        <f>SUM(H9:H17)</f>
        <v>49.260261243054316</v>
      </c>
      <c r="I8" s="304"/>
      <c r="J8" s="305">
        <f>SUM(J9:J17)</f>
        <v>236.06485506272219</v>
      </c>
      <c r="K8" s="305">
        <f>SUM(K9:K17)</f>
        <v>273.98802726699193</v>
      </c>
      <c r="L8" s="305">
        <f>SUM(L9:L17)</f>
        <v>351.46430486483376</v>
      </c>
      <c r="M8" s="304"/>
      <c r="N8" s="305">
        <f>SUM(N9:N17)</f>
        <v>420.05002105478621</v>
      </c>
      <c r="O8" s="305">
        <f>SUM(O9:O17)</f>
        <v>451.84273478487984</v>
      </c>
      <c r="P8" s="305">
        <f>SUM(P9:P17)</f>
        <v>526.09331122981689</v>
      </c>
      <c r="Q8" s="306"/>
      <c r="R8" s="305">
        <f>SUM(R9:R17)</f>
        <v>118.37738467360539</v>
      </c>
      <c r="S8" s="305">
        <f>SUM(S9:S17)</f>
        <v>119.31568370883993</v>
      </c>
      <c r="T8" s="305">
        <f>SUM(T9:T17)</f>
        <v>133.97540154326862</v>
      </c>
      <c r="U8" s="306"/>
      <c r="V8" s="305">
        <f>SUM(V9:V17)</f>
        <v>121.1857382681107</v>
      </c>
      <c r="W8" s="305">
        <f>SUM(W9:W17)</f>
        <v>125.82180573475067</v>
      </c>
      <c r="X8" s="305">
        <f>SUM(X9:X17)</f>
        <v>145.34374655111037</v>
      </c>
      <c r="Y8" s="306"/>
      <c r="Z8" s="305">
        <f>SUM(Z9:Z17)</f>
        <v>404.07920375408531</v>
      </c>
      <c r="AA8" s="305">
        <f>SUM(AA9:AA17)</f>
        <v>401.93518112135501</v>
      </c>
      <c r="AB8" s="305">
        <f>SUM(AB9:AB17)</f>
        <v>408.22696951285741</v>
      </c>
      <c r="AC8" s="306"/>
      <c r="AD8" s="305">
        <f>SUM(AD9:AD17)</f>
        <v>348.59979669281933</v>
      </c>
      <c r="AE8" s="305">
        <f>SUM(AE9:AE17)</f>
        <v>345.12776302939756</v>
      </c>
      <c r="AF8" s="305">
        <f>SUM(AF9:AF17)</f>
        <v>297.91135451529902</v>
      </c>
      <c r="AG8" s="306"/>
      <c r="AH8" s="305">
        <f>SUM(AH9:AH17)</f>
        <v>206.58401019547316</v>
      </c>
      <c r="AI8" s="305">
        <f>SUM(AI9:AI17)</f>
        <v>196.67891737376254</v>
      </c>
      <c r="AJ8" s="305">
        <f>SUM(AJ9:AJ17)</f>
        <v>135.07632483201013</v>
      </c>
      <c r="AK8" s="306"/>
      <c r="AL8" s="305">
        <f>SUM(AL9:AL17)</f>
        <v>65.589553784917996</v>
      </c>
      <c r="AM8" s="305">
        <f>SUM(AM9:AM17)</f>
        <v>61.86110812900278</v>
      </c>
      <c r="AN8" s="305">
        <f>SUM(AN9:AN17)</f>
        <v>57.677325707749219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239.54215616019658</v>
      </c>
      <c r="C9" s="304">
        <f t="shared" ref="B9:D17" si="0">SUM(C21,C33,C51,C63,C75,C93)</f>
        <v>230.02385118149851</v>
      </c>
      <c r="D9" s="304">
        <f t="shared" si="0"/>
        <v>254.28783919519122</v>
      </c>
      <c r="E9" s="304"/>
      <c r="F9" s="304">
        <f t="shared" ref="F9:H17" si="1">SUM(F21,F33,F51,F63,F75,F93)</f>
        <v>3.7865163565706097</v>
      </c>
      <c r="G9" s="304">
        <f t="shared" si="1"/>
        <v>4.0292613720076442</v>
      </c>
      <c r="H9" s="304">
        <f t="shared" si="1"/>
        <v>5.3863856269387789</v>
      </c>
      <c r="I9" s="304"/>
      <c r="J9" s="304">
        <f t="shared" ref="J9:L17" si="2">SUM(J21,J33,J51,J63,J75,J93)</f>
        <v>32.345140177932365</v>
      </c>
      <c r="K9" s="304">
        <f t="shared" si="2"/>
        <v>34.10922488681625</v>
      </c>
      <c r="L9" s="304">
        <f t="shared" si="2"/>
        <v>45.001153867040237</v>
      </c>
      <c r="M9" s="304"/>
      <c r="N9" s="304">
        <f t="shared" ref="N9:P17" si="3">SUM(N21,N33,N51,N63,N75,N93)</f>
        <v>65.663673014952366</v>
      </c>
      <c r="O9" s="304">
        <f t="shared" si="3"/>
        <v>63.712064034122776</v>
      </c>
      <c r="P9" s="304">
        <f t="shared" si="3"/>
        <v>74.315716250822604</v>
      </c>
      <c r="Q9" s="306"/>
      <c r="R9" s="304">
        <f t="shared" ref="R9:T9" si="4">SUM(R21,R33,R51,R63,R75,R93)</f>
        <v>15.129471580449064</v>
      </c>
      <c r="S9" s="304">
        <f t="shared" si="4"/>
        <v>14.267278992484695</v>
      </c>
      <c r="T9" s="304">
        <f t="shared" si="4"/>
        <v>16.505766290094613</v>
      </c>
      <c r="U9" s="306"/>
      <c r="V9" s="304">
        <f t="shared" ref="V9:X9" si="5">SUM(V21,V33,V51,V63,V75,V93)</f>
        <v>19.878078312511153</v>
      </c>
      <c r="W9" s="304">
        <f t="shared" si="5"/>
        <v>18.574637371067496</v>
      </c>
      <c r="X9" s="304">
        <f t="shared" si="5"/>
        <v>21.326288958298633</v>
      </c>
      <c r="Y9" s="306"/>
      <c r="Z9" s="304">
        <f t="shared" ref="Z9:AB9" si="6">SUM(Z21,Z33,Z51,Z63,Z75,Z93)</f>
        <v>43.472655780836412</v>
      </c>
      <c r="AA9" s="304">
        <f t="shared" si="6"/>
        <v>39.09981346579027</v>
      </c>
      <c r="AB9" s="304">
        <f t="shared" si="6"/>
        <v>42.013128821630282</v>
      </c>
      <c r="AC9" s="306"/>
      <c r="AD9" s="304">
        <f>SUM(AD21,AD33,AD51,AD63,AD75,AD93)</f>
        <v>33.852418747515287</v>
      </c>
      <c r="AE9" s="304">
        <f t="shared" ref="AE9:AF9" si="7">SUM(AE21,AE33,AE51,AE63,AE75,AE93)</f>
        <v>31.0459317374997</v>
      </c>
      <c r="AF9" s="304">
        <f t="shared" si="7"/>
        <v>27.634601814365411</v>
      </c>
      <c r="AG9" s="306"/>
      <c r="AH9" s="304">
        <f t="shared" ref="AH9:AJ9" si="8">SUM(AH21,AH33,AH51,AH63,AH75,AH93)</f>
        <v>20.650864085099041</v>
      </c>
      <c r="AI9" s="304">
        <f t="shared" si="8"/>
        <v>19.703797943067915</v>
      </c>
      <c r="AJ9" s="304">
        <f t="shared" si="8"/>
        <v>15.272588270702965</v>
      </c>
      <c r="AK9" s="306"/>
      <c r="AL9" s="304">
        <f t="shared" ref="AL9:AN9" si="9">SUM(AL21,AL33,AL51,AL63,AL75,AL93)</f>
        <v>4.7633381043302805</v>
      </c>
      <c r="AM9" s="304">
        <f t="shared" si="9"/>
        <v>5.4818413786417786</v>
      </c>
      <c r="AN9" s="304">
        <f t="shared" si="9"/>
        <v>6.8322092952976883</v>
      </c>
    </row>
    <row r="10" spans="1:40" x14ac:dyDescent="0.2">
      <c r="A10" s="13" t="str">
        <f>name!E5</f>
        <v>Professional occupations</v>
      </c>
      <c r="B10" s="304">
        <f t="shared" si="0"/>
        <v>437.21853137150231</v>
      </c>
      <c r="C10" s="304">
        <f t="shared" si="0"/>
        <v>470.86057250735757</v>
      </c>
      <c r="D10" s="304">
        <f t="shared" si="0"/>
        <v>519.87120692396377</v>
      </c>
      <c r="E10" s="304"/>
      <c r="F10" s="304">
        <f t="shared" si="1"/>
        <v>22.910821495227665</v>
      </c>
      <c r="G10" s="304">
        <f t="shared" si="1"/>
        <v>26.668603626016829</v>
      </c>
      <c r="H10" s="304">
        <f t="shared" si="1"/>
        <v>33.288374132965366</v>
      </c>
      <c r="I10" s="304"/>
      <c r="J10" s="304">
        <f t="shared" si="2"/>
        <v>123.75615463994515</v>
      </c>
      <c r="K10" s="304">
        <f t="shared" si="2"/>
        <v>142.76046104732166</v>
      </c>
      <c r="L10" s="304">
        <f t="shared" si="2"/>
        <v>176.2907219875604</v>
      </c>
      <c r="M10" s="304"/>
      <c r="N10" s="304">
        <f t="shared" si="3"/>
        <v>149.71829882425382</v>
      </c>
      <c r="O10" s="304">
        <f t="shared" si="3"/>
        <v>156.1597508109752</v>
      </c>
      <c r="P10" s="304">
        <f t="shared" si="3"/>
        <v>166.96685736048653</v>
      </c>
      <c r="Q10" s="306"/>
      <c r="R10" s="304">
        <f t="shared" ref="R10:T10" si="10">SUM(R22,R34,R52,R64,R76,R94)</f>
        <v>21.636589061660978</v>
      </c>
      <c r="S10" s="304">
        <f t="shared" si="10"/>
        <v>16.811113092961715</v>
      </c>
      <c r="T10" s="304">
        <f t="shared" si="10"/>
        <v>14.964218419722275</v>
      </c>
      <c r="U10" s="306"/>
      <c r="V10" s="304">
        <f t="shared" ref="V10:X10" si="11">SUM(V22,V34,V52,V64,V76,V94)</f>
        <v>22.645083954793705</v>
      </c>
      <c r="W10" s="304">
        <f t="shared" si="11"/>
        <v>23.797860629411474</v>
      </c>
      <c r="X10" s="304">
        <f t="shared" si="11"/>
        <v>25.3788948430402</v>
      </c>
      <c r="Y10" s="306"/>
      <c r="Z10" s="304">
        <f t="shared" ref="Z10:AB10" si="12">SUM(Z22,Z34,Z52,Z64,Z76,Z94)</f>
        <v>46.068752841250245</v>
      </c>
      <c r="AA10" s="304">
        <f t="shared" si="12"/>
        <v>49.148087184204968</v>
      </c>
      <c r="AB10" s="304">
        <f t="shared" si="12"/>
        <v>53.420369607449665</v>
      </c>
      <c r="AC10" s="306"/>
      <c r="AD10" s="304">
        <f t="shared" ref="AD10:AF10" si="13">SUM(AD22,AD34,AD52,AD64,AD76,AD94)</f>
        <v>30.124848167328668</v>
      </c>
      <c r="AE10" s="304">
        <f t="shared" si="13"/>
        <v>32.069458294487447</v>
      </c>
      <c r="AF10" s="304">
        <f t="shared" si="13"/>
        <v>29.241715902693052</v>
      </c>
      <c r="AG10" s="306"/>
      <c r="AH10" s="304">
        <f t="shared" ref="AH10:AJ10" si="14">SUM(AH22,AH34,AH52,AH64,AH76,AH94)</f>
        <v>16.649526588977714</v>
      </c>
      <c r="AI10" s="304">
        <f t="shared" si="14"/>
        <v>18.07017177323311</v>
      </c>
      <c r="AJ10" s="304">
        <f t="shared" si="14"/>
        <v>12.474674836298044</v>
      </c>
      <c r="AK10" s="306"/>
      <c r="AL10" s="304">
        <f t="shared" ref="AL10:AN10" si="15">SUM(AL22,AL34,AL52,AL64,AL76,AL94)</f>
        <v>3.7084557980643873</v>
      </c>
      <c r="AM10" s="304">
        <f t="shared" si="15"/>
        <v>5.3750660487451629</v>
      </c>
      <c r="AN10" s="304">
        <f t="shared" si="15"/>
        <v>7.8453798337483143</v>
      </c>
    </row>
    <row r="11" spans="1:40" x14ac:dyDescent="0.2">
      <c r="A11" s="13" t="str">
        <f>name!E6</f>
        <v>Associate professional occupations</v>
      </c>
      <c r="B11" s="304">
        <f>SUM(B23,B35,B53,B65,B77,B95)</f>
        <v>272.32594183467984</v>
      </c>
      <c r="C11" s="304">
        <f t="shared" si="0"/>
        <v>287.16090082596929</v>
      </c>
      <c r="D11" s="304">
        <f>SUM(D23,D35,D53,D65,D77,D95)</f>
        <v>313.40362140559978</v>
      </c>
      <c r="E11" s="304"/>
      <c r="F11" s="304">
        <f t="shared" si="1"/>
        <v>3.6957618475384098</v>
      </c>
      <c r="G11" s="304">
        <f t="shared" si="1"/>
        <v>4.3356130857947264</v>
      </c>
      <c r="H11" s="304">
        <f t="shared" si="1"/>
        <v>5.948858236161624</v>
      </c>
      <c r="I11" s="304"/>
      <c r="J11" s="304">
        <f t="shared" si="2"/>
        <v>39.76261377491744</v>
      </c>
      <c r="K11" s="304">
        <f t="shared" si="2"/>
        <v>46.447903795648685</v>
      </c>
      <c r="L11" s="304">
        <f t="shared" si="2"/>
        <v>60.477089657826028</v>
      </c>
      <c r="M11" s="304"/>
      <c r="N11" s="304">
        <f t="shared" si="3"/>
        <v>80.894870461068848</v>
      </c>
      <c r="O11" s="304">
        <f t="shared" si="3"/>
        <v>87.854173034375378</v>
      </c>
      <c r="P11" s="304">
        <f t="shared" si="3"/>
        <v>101.55165120943224</v>
      </c>
      <c r="Q11" s="306"/>
      <c r="R11" s="304">
        <f t="shared" ref="R11:T11" si="16">SUM(R23,R35,R53,R65,R77,R95)</f>
        <v>21.493124681425499</v>
      </c>
      <c r="S11" s="304">
        <f t="shared" si="16"/>
        <v>22.371550779405638</v>
      </c>
      <c r="T11" s="304">
        <f t="shared" si="16"/>
        <v>23.263166470626047</v>
      </c>
      <c r="U11" s="306"/>
      <c r="V11" s="304">
        <f t="shared" ref="V11:X11" si="17">SUM(V23,V35,V53,V65,V77,V95)</f>
        <v>19.451548750924694</v>
      </c>
      <c r="W11" s="304">
        <f t="shared" si="17"/>
        <v>19.325231348231398</v>
      </c>
      <c r="X11" s="304">
        <f t="shared" si="17"/>
        <v>21.337966801618098</v>
      </c>
      <c r="Y11" s="306"/>
      <c r="Z11" s="304">
        <f t="shared" ref="Z11:AB11" si="18">SUM(Z23,Z35,Z53,Z65,Z77,Z95)</f>
        <v>48.275744845610845</v>
      </c>
      <c r="AA11" s="304">
        <f t="shared" si="18"/>
        <v>48.30396312653582</v>
      </c>
      <c r="AB11" s="304">
        <f t="shared" si="18"/>
        <v>49.822631328591875</v>
      </c>
      <c r="AC11" s="306"/>
      <c r="AD11" s="304">
        <f t="shared" ref="AD11:AF11" si="19">SUM(AD23,AD35,AD53,AD65,AD77,AD95)</f>
        <v>35.074979755613654</v>
      </c>
      <c r="AE11" s="304">
        <f t="shared" si="19"/>
        <v>35.119649382112286</v>
      </c>
      <c r="AF11" s="304">
        <f t="shared" si="19"/>
        <v>30.735887571575589</v>
      </c>
      <c r="AG11" s="306"/>
      <c r="AH11" s="304">
        <f t="shared" ref="AH11:AJ11" si="20">SUM(AH23,AH35,AH53,AH65,AH77,AH95)</f>
        <v>19.467300635560036</v>
      </c>
      <c r="AI11" s="304">
        <f t="shared" si="20"/>
        <v>18.624996885786182</v>
      </c>
      <c r="AJ11" s="304">
        <f t="shared" si="20"/>
        <v>13.244662662356019</v>
      </c>
      <c r="AK11" s="306"/>
      <c r="AL11" s="304">
        <f t="shared" ref="AL11:AN11" si="21">SUM(AL23,AL35,AL53,AL65,AL77,AL95)</f>
        <v>4.2099970820204637</v>
      </c>
      <c r="AM11" s="304">
        <f t="shared" si="21"/>
        <v>4.7778193880791884</v>
      </c>
      <c r="AN11" s="304">
        <f t="shared" si="21"/>
        <v>7.0217074674122832</v>
      </c>
    </row>
    <row r="12" spans="1:40" x14ac:dyDescent="0.2">
      <c r="A12" s="13" t="str">
        <f>name!E7</f>
        <v>Administrative and secretarial occupations</v>
      </c>
      <c r="B12" s="304">
        <f t="shared" si="0"/>
        <v>202.31960039675624</v>
      </c>
      <c r="C12" s="304">
        <f t="shared" si="0"/>
        <v>203.74379723130164</v>
      </c>
      <c r="D12" s="304">
        <f t="shared" si="0"/>
        <v>188.31649026800878</v>
      </c>
      <c r="E12" s="304"/>
      <c r="F12" s="304">
        <f t="shared" si="1"/>
        <v>1.2013970640487863</v>
      </c>
      <c r="G12" s="304">
        <f t="shared" si="1"/>
        <v>1.5282780872126056</v>
      </c>
      <c r="H12" s="304">
        <f t="shared" si="1"/>
        <v>2.2621536922498917</v>
      </c>
      <c r="I12" s="304"/>
      <c r="J12" s="304">
        <f t="shared" si="2"/>
        <v>13.949932643560903</v>
      </c>
      <c r="K12" s="304">
        <f t="shared" si="2"/>
        <v>17.888319211424061</v>
      </c>
      <c r="L12" s="304">
        <f t="shared" si="2"/>
        <v>23.562665777956848</v>
      </c>
      <c r="M12" s="304"/>
      <c r="N12" s="304">
        <f t="shared" si="3"/>
        <v>40.601625070547172</v>
      </c>
      <c r="O12" s="304">
        <f t="shared" si="3"/>
        <v>48.263331934611145</v>
      </c>
      <c r="P12" s="304">
        <f t="shared" si="3"/>
        <v>61.197839393831394</v>
      </c>
      <c r="Q12" s="306"/>
      <c r="R12" s="304">
        <f t="shared" ref="R12:T12" si="22">SUM(R24,R36,R54,R66,R78,R96)</f>
        <v>17.005584439958817</v>
      </c>
      <c r="S12" s="304">
        <f t="shared" si="22"/>
        <v>19.596320939821613</v>
      </c>
      <c r="T12" s="304">
        <f t="shared" si="22"/>
        <v>23.648389908275739</v>
      </c>
      <c r="U12" s="306"/>
      <c r="V12" s="304">
        <f t="shared" ref="V12:X12" si="23">SUM(V24,V36,V54,V66,V78,V96)</f>
        <v>14.35009036518743</v>
      </c>
      <c r="W12" s="304">
        <f t="shared" si="23"/>
        <v>15.559136562833903</v>
      </c>
      <c r="X12" s="304">
        <f t="shared" si="23"/>
        <v>17.97469913349596</v>
      </c>
      <c r="Y12" s="306"/>
      <c r="Z12" s="304">
        <f t="shared" ref="Z12:AA12" si="24">SUM(Z24,Z36,Z54,Z66,Z78,Z96)</f>
        <v>42.859549419189896</v>
      </c>
      <c r="AA12" s="304">
        <f t="shared" si="24"/>
        <v>41.004243321900518</v>
      </c>
      <c r="AB12" s="304">
        <f>SUM(AB24,AB36,AB54,AB66,AB78,AB96)</f>
        <v>27.913828513875231</v>
      </c>
      <c r="AC12" s="306"/>
      <c r="AD12" s="304">
        <f t="shared" ref="AD12:AE12" si="25">SUM(AD24,AD36,AD54,AD66,AD78,AD96)</f>
        <v>43.219865026985815</v>
      </c>
      <c r="AE12" s="304">
        <f t="shared" si="25"/>
        <v>39.416840331281726</v>
      </c>
      <c r="AF12" s="304">
        <f>SUM(AF24,AF36,AF54,AF66,AF78,AF96)</f>
        <v>23.511766648335527</v>
      </c>
      <c r="AG12" s="306"/>
      <c r="AH12" s="304">
        <f t="shared" ref="AH12:AI12" si="26">SUM(AH24,AH36,AH54,AH66,AH78,AH96)</f>
        <v>23.598054579326636</v>
      </c>
      <c r="AI12" s="304">
        <f t="shared" si="26"/>
        <v>16.210477382986344</v>
      </c>
      <c r="AJ12" s="304">
        <f>SUM(AJ24,AJ36,AJ54,AJ66,AJ78,AJ96)</f>
        <v>5.2522606807695764</v>
      </c>
      <c r="AK12" s="306"/>
      <c r="AL12" s="304">
        <f t="shared" ref="AL12:AM12" si="27">SUM(AL24,AL36,AL54,AL66,AL78,AL96)</f>
        <v>5.5335017879508062</v>
      </c>
      <c r="AM12" s="304">
        <f t="shared" si="27"/>
        <v>4.2768494592297355</v>
      </c>
      <c r="AN12" s="304">
        <f>SUM(AN24,AN36,AN54,AN66,AN78,AN96)</f>
        <v>2.9928865192186196</v>
      </c>
    </row>
    <row r="13" spans="1:40" x14ac:dyDescent="0.2">
      <c r="A13" s="13" t="str">
        <f>name!E8</f>
        <v>Skilled trades occupations</v>
      </c>
      <c r="B13" s="304">
        <f t="shared" si="0"/>
        <v>174.04181780163378</v>
      </c>
      <c r="C13" s="304">
        <f t="shared" si="0"/>
        <v>182.92891286949953</v>
      </c>
      <c r="D13" s="304">
        <f t="shared" si="0"/>
        <v>183.97291491411113</v>
      </c>
      <c r="E13" s="304"/>
      <c r="F13" s="304">
        <f t="shared" si="1"/>
        <v>0.32515665977051084</v>
      </c>
      <c r="G13" s="304">
        <f t="shared" si="1"/>
        <v>0.41296390557045104</v>
      </c>
      <c r="H13" s="304">
        <f t="shared" si="1"/>
        <v>0.5538868652133716</v>
      </c>
      <c r="I13" s="304"/>
      <c r="J13" s="304">
        <f t="shared" si="2"/>
        <v>4.0344121421221173</v>
      </c>
      <c r="K13" s="304">
        <f t="shared" si="2"/>
        <v>5.1466738127101435</v>
      </c>
      <c r="L13" s="304">
        <f t="shared" si="2"/>
        <v>7.7991703193670272</v>
      </c>
      <c r="M13" s="304"/>
      <c r="N13" s="304">
        <f t="shared" si="3"/>
        <v>12.972500390743319</v>
      </c>
      <c r="O13" s="304">
        <f t="shared" si="3"/>
        <v>15.343854784434638</v>
      </c>
      <c r="P13" s="304">
        <f t="shared" si="3"/>
        <v>20.0800762853397</v>
      </c>
      <c r="Q13" s="306"/>
      <c r="R13" s="304">
        <f t="shared" ref="R13:T13" si="28">SUM(R25,R37,R55,R67,R79,R97)</f>
        <v>5.6656189042353979</v>
      </c>
      <c r="S13" s="304">
        <f t="shared" si="28"/>
        <v>6.2911065285217411</v>
      </c>
      <c r="T13" s="304">
        <f t="shared" si="28"/>
        <v>7.9433148886296463</v>
      </c>
      <c r="U13" s="306"/>
      <c r="V13" s="304">
        <f t="shared" ref="V13:X13" si="29">SUM(V25,V37,V55,V67,V79,V97)</f>
        <v>11.490414112669569</v>
      </c>
      <c r="W13" s="304">
        <f t="shared" si="29"/>
        <v>12.50886771157827</v>
      </c>
      <c r="X13" s="304">
        <f t="shared" si="29"/>
        <v>15.384156967693459</v>
      </c>
      <c r="Y13" s="306"/>
      <c r="Z13" s="304">
        <f t="shared" ref="Z13:AB13" si="30">SUM(Z25,Z37,Z55,Z67,Z79,Z97)</f>
        <v>58.544421696465996</v>
      </c>
      <c r="AA13" s="304">
        <f t="shared" si="30"/>
        <v>59.353635642532126</v>
      </c>
      <c r="AB13" s="304">
        <f t="shared" si="30"/>
        <v>58.164254931596432</v>
      </c>
      <c r="AC13" s="306"/>
      <c r="AD13" s="304">
        <f t="shared" ref="AD13:AF13" si="31">SUM(AD25,AD37,AD55,AD67,AD79,AD97)</f>
        <v>45.279152882184675</v>
      </c>
      <c r="AE13" s="304">
        <f t="shared" si="31"/>
        <v>46.990849652989418</v>
      </c>
      <c r="AF13" s="304">
        <f t="shared" si="31"/>
        <v>45.090748535348439</v>
      </c>
      <c r="AG13" s="306"/>
      <c r="AH13" s="304">
        <f t="shared" ref="AH13:AJ13" si="32">SUM(AH25,AH37,AH55,AH67,AH79,AH97)</f>
        <v>25.418798465220917</v>
      </c>
      <c r="AI13" s="304">
        <f t="shared" si="32"/>
        <v>27.300478895606496</v>
      </c>
      <c r="AJ13" s="304">
        <f t="shared" si="32"/>
        <v>23.856741304864794</v>
      </c>
      <c r="AK13" s="306"/>
      <c r="AL13" s="304">
        <f t="shared" ref="AL13:AN13" si="33">SUM(AL25,AL37,AL55,AL67,AL79,AL97)</f>
        <v>10.311342548221274</v>
      </c>
      <c r="AM13" s="304">
        <f t="shared" si="33"/>
        <v>9.5804819355562838</v>
      </c>
      <c r="AN13" s="304">
        <f t="shared" si="33"/>
        <v>5.1005648160582844</v>
      </c>
    </row>
    <row r="14" spans="1:40" x14ac:dyDescent="0.2">
      <c r="A14" s="13" t="str">
        <f>name!E9</f>
        <v>Caring, leisure and other service occupations</v>
      </c>
      <c r="B14" s="304">
        <f t="shared" si="0"/>
        <v>188.99518220789176</v>
      </c>
      <c r="C14" s="304">
        <f t="shared" si="0"/>
        <v>192.5571277750899</v>
      </c>
      <c r="D14" s="304">
        <f t="shared" si="0"/>
        <v>205.987902671884</v>
      </c>
      <c r="E14" s="304"/>
      <c r="F14" s="304">
        <f t="shared" si="1"/>
        <v>0.23669021510144117</v>
      </c>
      <c r="G14" s="304">
        <f t="shared" si="1"/>
        <v>0.30121831420971146</v>
      </c>
      <c r="H14" s="304">
        <f t="shared" si="1"/>
        <v>0.41744342485259911</v>
      </c>
      <c r="I14" s="304"/>
      <c r="J14" s="304">
        <f t="shared" si="2"/>
        <v>8.3626914791134563</v>
      </c>
      <c r="K14" s="304">
        <f t="shared" si="2"/>
        <v>10.766404723990842</v>
      </c>
      <c r="L14" s="304">
        <f t="shared" si="2"/>
        <v>14.583432015597634</v>
      </c>
      <c r="M14" s="304"/>
      <c r="N14" s="304">
        <f t="shared" si="3"/>
        <v>25.136318267440863</v>
      </c>
      <c r="O14" s="304">
        <f t="shared" si="3"/>
        <v>29.034945317576003</v>
      </c>
      <c r="P14" s="304">
        <f t="shared" si="3"/>
        <v>35.511372194197349</v>
      </c>
      <c r="Q14" s="306"/>
      <c r="R14" s="304">
        <f>SUM(R26,R38,R56,R68,R80,R98)</f>
        <v>18.71378092200078</v>
      </c>
      <c r="S14" s="304">
        <f t="shared" ref="S14:T14" si="34">SUM(S26,S38,S56,S68,S80,S98)</f>
        <v>19.009054025061673</v>
      </c>
      <c r="T14" s="304">
        <f t="shared" si="34"/>
        <v>21.137844463313414</v>
      </c>
      <c r="U14" s="306"/>
      <c r="V14" s="304">
        <f t="shared" ref="V14:X14" si="35">SUM(V26,V38,V56,V68,V80,V98)</f>
        <v>13.888697596467569</v>
      </c>
      <c r="W14" s="304">
        <f t="shared" si="35"/>
        <v>14.507236439947558</v>
      </c>
      <c r="X14" s="304">
        <f t="shared" si="35"/>
        <v>17.283361194216276</v>
      </c>
      <c r="Y14" s="306"/>
      <c r="Z14" s="304">
        <f t="shared" ref="Z14:AB14" si="36">SUM(Z26,Z38,Z56,Z68,Z80,Z98)</f>
        <v>63.254973372044702</v>
      </c>
      <c r="AA14" s="304">
        <f t="shared" si="36"/>
        <v>63.573422353560254</v>
      </c>
      <c r="AB14" s="304">
        <f t="shared" si="36"/>
        <v>70.374629779986705</v>
      </c>
      <c r="AC14" s="306"/>
      <c r="AD14" s="304">
        <f t="shared" ref="AD14:AF14" si="37">SUM(AD26,AD38,AD56,AD68,AD80,AD98)</f>
        <v>43.448682882064873</v>
      </c>
      <c r="AE14" s="304">
        <f t="shared" si="37"/>
        <v>41.238172812328017</v>
      </c>
      <c r="AF14" s="304">
        <f t="shared" si="37"/>
        <v>34.900080299644571</v>
      </c>
      <c r="AG14" s="306"/>
      <c r="AH14" s="304">
        <f t="shared" ref="AH14:AJ14" si="38">SUM(AH26,AH38,AH56,AH68,AH80,AH98)</f>
        <v>12.455205075420977</v>
      </c>
      <c r="AI14" s="304">
        <f t="shared" si="38"/>
        <v>10.941691227977111</v>
      </c>
      <c r="AJ14" s="304">
        <f t="shared" si="38"/>
        <v>8.454951968842785</v>
      </c>
      <c r="AK14" s="306"/>
      <c r="AL14" s="304">
        <f t="shared" ref="AL14:AN14" si="39">SUM(AL26,AL38,AL56,AL68,AL80,AL98)</f>
        <v>3.498142398237063</v>
      </c>
      <c r="AM14" s="304">
        <f t="shared" si="39"/>
        <v>3.1849825604387001</v>
      </c>
      <c r="AN14" s="304">
        <f t="shared" si="39"/>
        <v>3.3247873312326748</v>
      </c>
    </row>
    <row r="15" spans="1:40" x14ac:dyDescent="0.2">
      <c r="A15" s="13" t="str">
        <f>name!E10</f>
        <v>Sales and customer service occupations</v>
      </c>
      <c r="B15" s="304">
        <f t="shared" si="0"/>
        <v>147.08081164346618</v>
      </c>
      <c r="C15" s="304">
        <f t="shared" si="0"/>
        <v>149.931307480633</v>
      </c>
      <c r="D15" s="304">
        <f t="shared" si="0"/>
        <v>150.85000172406825</v>
      </c>
      <c r="E15" s="304"/>
      <c r="F15" s="304">
        <f t="shared" si="1"/>
        <v>0.43598397482398676</v>
      </c>
      <c r="G15" s="304">
        <f t="shared" si="1"/>
        <v>0.52049053803884082</v>
      </c>
      <c r="H15" s="304">
        <f t="shared" si="1"/>
        <v>0.68402235890321683</v>
      </c>
      <c r="I15" s="304"/>
      <c r="J15" s="304">
        <f t="shared" si="2"/>
        <v>6.4785203951757016</v>
      </c>
      <c r="K15" s="304">
        <f t="shared" si="2"/>
        <v>7.9849028542895528</v>
      </c>
      <c r="L15" s="304">
        <f t="shared" si="2"/>
        <v>11.323851716576007</v>
      </c>
      <c r="M15" s="304"/>
      <c r="N15" s="304">
        <f t="shared" si="3"/>
        <v>22.925902501064947</v>
      </c>
      <c r="O15" s="304">
        <f t="shared" si="3"/>
        <v>25.926099332087507</v>
      </c>
      <c r="P15" s="304">
        <f t="shared" si="3"/>
        <v>33.1038602812135</v>
      </c>
      <c r="Q15" s="306"/>
      <c r="R15" s="304">
        <f t="shared" ref="R15:T15" si="40">SUM(R27,R39,R57,R69,R81,R99)</f>
        <v>7.344324627647441</v>
      </c>
      <c r="S15" s="304">
        <f t="shared" si="40"/>
        <v>7.9400751314902918</v>
      </c>
      <c r="T15" s="304">
        <f t="shared" si="40"/>
        <v>9.6227684791343755</v>
      </c>
      <c r="U15" s="306"/>
      <c r="V15" s="304">
        <f t="shared" ref="V15:X15" si="41">SUM(V27,V39,V57,V69,V81,V99)</f>
        <v>6.4834458794978707</v>
      </c>
      <c r="W15" s="304">
        <f t="shared" si="41"/>
        <v>6.774855834779439</v>
      </c>
      <c r="X15" s="304">
        <f t="shared" si="41"/>
        <v>8.0100780861306795</v>
      </c>
      <c r="Y15" s="306"/>
      <c r="Z15" s="304">
        <f t="shared" ref="Z15:AB15" si="42">SUM(Z27,Z39,Z57,Z69,Z81,Z99)</f>
        <v>40.626058137408961</v>
      </c>
      <c r="AA15" s="304">
        <f t="shared" si="42"/>
        <v>40.878883296503062</v>
      </c>
      <c r="AB15" s="304">
        <f t="shared" si="42"/>
        <v>43.077535812172805</v>
      </c>
      <c r="AC15" s="306"/>
      <c r="AD15" s="304">
        <f t="shared" ref="AD15:AF15" si="43">SUM(AD27,AD39,AD57,AD69,AD81,AD99)</f>
        <v>34.726815024007706</v>
      </c>
      <c r="AE15" s="304">
        <f t="shared" si="43"/>
        <v>34.091038205585143</v>
      </c>
      <c r="AF15" s="304">
        <f t="shared" si="43"/>
        <v>28.970321172461929</v>
      </c>
      <c r="AG15" s="306"/>
      <c r="AH15" s="304">
        <f t="shared" ref="AH15:AJ15" si="44">SUM(AH27,AH39,AH57,AH69,AH81,AH99)</f>
        <v>20.696437275681962</v>
      </c>
      <c r="AI15" s="304">
        <f t="shared" si="44"/>
        <v>18.68029849575024</v>
      </c>
      <c r="AJ15" s="304">
        <f t="shared" si="44"/>
        <v>9.5408582661597343</v>
      </c>
      <c r="AK15" s="306"/>
      <c r="AL15" s="304">
        <f t="shared" ref="AL15:AN15" si="45">SUM(AL27,AL39,AL57,AL69,AL81,AL99)</f>
        <v>7.3633238281576139</v>
      </c>
      <c r="AM15" s="304">
        <f t="shared" si="45"/>
        <v>7.1346637921089062</v>
      </c>
      <c r="AN15" s="304">
        <f t="shared" si="45"/>
        <v>6.5167055513160053</v>
      </c>
    </row>
    <row r="16" spans="1:40" x14ac:dyDescent="0.2">
      <c r="A16" s="13" t="str">
        <f>name!E11</f>
        <v>Process, plant and machine operatives</v>
      </c>
      <c r="B16" s="304">
        <f t="shared" si="0"/>
        <v>89.906096645703428</v>
      </c>
      <c r="C16" s="304">
        <f t="shared" si="0"/>
        <v>93.805673945089822</v>
      </c>
      <c r="D16" s="304">
        <f t="shared" si="0"/>
        <v>91.515311782741406</v>
      </c>
      <c r="E16" s="304"/>
      <c r="F16" s="304">
        <f t="shared" si="1"/>
        <v>0.2774077925978104</v>
      </c>
      <c r="G16" s="304">
        <f t="shared" si="1"/>
        <v>0.35385652764105796</v>
      </c>
      <c r="H16" s="304">
        <f t="shared" si="1"/>
        <v>0.50783424538097133</v>
      </c>
      <c r="I16" s="304"/>
      <c r="J16" s="304">
        <f t="shared" si="2"/>
        <v>1.9999696410616699</v>
      </c>
      <c r="K16" s="304">
        <f t="shared" si="2"/>
        <v>2.4494546266884103</v>
      </c>
      <c r="L16" s="304">
        <f t="shared" si="2"/>
        <v>3.5325209496695327</v>
      </c>
      <c r="M16" s="304"/>
      <c r="N16" s="304">
        <f t="shared" si="3"/>
        <v>4.9380207752200977</v>
      </c>
      <c r="O16" s="304">
        <f t="shared" si="3"/>
        <v>5.9389156457671666</v>
      </c>
      <c r="P16" s="304">
        <f t="shared" si="3"/>
        <v>8.2767582877232275</v>
      </c>
      <c r="Q16" s="306"/>
      <c r="R16" s="304">
        <f t="shared" ref="R16:T16" si="46">SUM(R28,R40,R58,R70,R82,R100)</f>
        <v>2.3353922119306842</v>
      </c>
      <c r="S16" s="304">
        <f t="shared" si="46"/>
        <v>2.7755874451525093</v>
      </c>
      <c r="T16" s="304">
        <f t="shared" si="46"/>
        <v>3.680187338789632</v>
      </c>
      <c r="U16" s="306"/>
      <c r="V16" s="304">
        <f t="shared" ref="V16:X16" si="47">SUM(V28,V40,V58,V70,V82,V100)</f>
        <v>4.3682998373009889</v>
      </c>
      <c r="W16" s="304">
        <f t="shared" si="47"/>
        <v>4.8303879282226569</v>
      </c>
      <c r="X16" s="304">
        <f t="shared" si="47"/>
        <v>5.8117133906681655</v>
      </c>
      <c r="Y16" s="306"/>
      <c r="Z16" s="304">
        <f t="shared" ref="Z16:AB16" si="48">SUM(Z28,Z40,Z58,Z70,Z82,Z100)</f>
        <v>21.177586767880218</v>
      </c>
      <c r="AA16" s="304">
        <f t="shared" si="48"/>
        <v>23.249185949789343</v>
      </c>
      <c r="AB16" s="304">
        <f t="shared" si="48"/>
        <v>26.06370351758175</v>
      </c>
      <c r="AC16" s="306"/>
      <c r="AD16" s="304">
        <f t="shared" ref="AD16:AF16" si="49">SUM(AD28,AD40,AD58,AD70,AD82,AD100)</f>
        <v>26.540377902560184</v>
      </c>
      <c r="AE16" s="304">
        <f t="shared" si="49"/>
        <v>28.293158856886116</v>
      </c>
      <c r="AF16" s="304">
        <f t="shared" si="49"/>
        <v>26.565117275792495</v>
      </c>
      <c r="AG16" s="306"/>
      <c r="AH16" s="304">
        <f t="shared" ref="AH16:AJ16" si="50">SUM(AH28,AH40,AH58,AH70,AH82,AH100)</f>
        <v>20.142140890698219</v>
      </c>
      <c r="AI16" s="304">
        <f t="shared" si="50"/>
        <v>19.091333043960347</v>
      </c>
      <c r="AJ16" s="304">
        <f t="shared" si="50"/>
        <v>12.352847206149976</v>
      </c>
      <c r="AK16" s="306"/>
      <c r="AL16" s="304">
        <f t="shared" ref="AL16:AN16" si="51">SUM(AL28,AL40,AL58,AL70,AL82,AL100)</f>
        <v>8.1269008264535607</v>
      </c>
      <c r="AM16" s="304">
        <f t="shared" si="51"/>
        <v>6.8237939209822356</v>
      </c>
      <c r="AN16" s="304">
        <f t="shared" si="51"/>
        <v>4.7246295709856554</v>
      </c>
    </row>
    <row r="17" spans="1:40" x14ac:dyDescent="0.2">
      <c r="A17" s="13" t="str">
        <f>name!E12</f>
        <v>Elementary occupations</v>
      </c>
      <c r="B17" s="304">
        <f t="shared" si="0"/>
        <v>202.12886193817064</v>
      </c>
      <c r="C17" s="304">
        <f t="shared" si="0"/>
        <v>203.88085618355993</v>
      </c>
      <c r="D17" s="304">
        <f t="shared" si="0"/>
        <v>196.82371111443126</v>
      </c>
      <c r="E17" s="304"/>
      <c r="F17" s="304">
        <f t="shared" si="1"/>
        <v>0.15870110780128341</v>
      </c>
      <c r="G17" s="304">
        <f t="shared" si="1"/>
        <v>0.17149339452723228</v>
      </c>
      <c r="H17" s="304">
        <f t="shared" si="1"/>
        <v>0.21130266038849932</v>
      </c>
      <c r="I17" s="304"/>
      <c r="J17" s="304">
        <f t="shared" si="2"/>
        <v>5.3754201688933687</v>
      </c>
      <c r="K17" s="304">
        <f t="shared" si="2"/>
        <v>6.4346823081023086</v>
      </c>
      <c r="L17" s="304">
        <f t="shared" si="2"/>
        <v>8.8936985732400018</v>
      </c>
      <c r="M17" s="304"/>
      <c r="N17" s="304">
        <f t="shared" si="3"/>
        <v>17.198811749494805</v>
      </c>
      <c r="O17" s="304">
        <f t="shared" si="3"/>
        <v>19.609599890930042</v>
      </c>
      <c r="P17" s="304">
        <f t="shared" si="3"/>
        <v>25.089179966770352</v>
      </c>
      <c r="Q17" s="306"/>
      <c r="R17" s="304">
        <f t="shared" ref="R17:T17" si="52">SUM(R29,R41,R59,R71,R83,R101)</f>
        <v>9.053498244296728</v>
      </c>
      <c r="S17" s="304">
        <f t="shared" si="52"/>
        <v>10.253596773940066</v>
      </c>
      <c r="T17" s="304">
        <f t="shared" si="52"/>
        <v>13.209745284682874</v>
      </c>
      <c r="U17" s="306"/>
      <c r="V17" s="304">
        <f t="shared" ref="V17:X17" si="53">SUM(V29,V41,V59,V71,V83,V101)</f>
        <v>8.6300794587577183</v>
      </c>
      <c r="W17" s="304">
        <f t="shared" si="53"/>
        <v>9.943591908678453</v>
      </c>
      <c r="X17" s="304">
        <f t="shared" si="53"/>
        <v>12.836587175948935</v>
      </c>
      <c r="Y17" s="306"/>
      <c r="Z17" s="304">
        <f t="shared" ref="Z17:AB17" si="54">SUM(Z29,Z41,Z59,Z71,Z83,Z101)</f>
        <v>39.799460893398013</v>
      </c>
      <c r="AA17" s="304">
        <f t="shared" si="54"/>
        <v>37.323946780538549</v>
      </c>
      <c r="AB17" s="304">
        <f t="shared" si="54"/>
        <v>37.376887199972643</v>
      </c>
      <c r="AC17" s="306"/>
      <c r="AD17" s="304">
        <f t="shared" ref="AD17:AF17" si="55">SUM(AD29,AD41,AD59,AD71,AD83,AD101)</f>
        <v>56.332656304558498</v>
      </c>
      <c r="AE17" s="304">
        <f t="shared" si="55"/>
        <v>56.862663756227683</v>
      </c>
      <c r="AF17" s="304">
        <f t="shared" si="55"/>
        <v>51.261115295082035</v>
      </c>
      <c r="AG17" s="306"/>
      <c r="AH17" s="304">
        <f t="shared" ref="AH17:AJ17" si="56">SUM(AH29,AH41,AH59,AH71,AH83,AH101)</f>
        <v>47.505682599487649</v>
      </c>
      <c r="AI17" s="304">
        <f t="shared" si="56"/>
        <v>48.055671725394788</v>
      </c>
      <c r="AJ17" s="304">
        <f t="shared" si="56"/>
        <v>34.626739635866244</v>
      </c>
      <c r="AK17" s="306"/>
      <c r="AL17" s="304">
        <f t="shared" ref="AL17:AN17" si="57">SUM(AL29,AL41,AL59,AL71,AL83,AL101)</f>
        <v>18.074551411482553</v>
      </c>
      <c r="AM17" s="304">
        <f t="shared" si="57"/>
        <v>15.225609645220787</v>
      </c>
      <c r="AN17" s="304">
        <f t="shared" si="57"/>
        <v>13.318455322479695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40.797999999999945</v>
      </c>
      <c r="C20" s="305">
        <f>SUM(C21:C29)</f>
        <v>42.215000000000003</v>
      </c>
      <c r="D20" s="305">
        <f>SUM(D21:D29)</f>
        <v>43.914999999999971</v>
      </c>
      <c r="E20" s="304"/>
      <c r="F20" s="305">
        <f>SUM(F21:F29)</f>
        <v>0.63079719220130204</v>
      </c>
      <c r="G20" s="305">
        <f>SUM(G21:G29)</f>
        <v>0.74479476466520311</v>
      </c>
      <c r="H20" s="305">
        <f>SUM(H21:H29)</f>
        <v>0.99549557894581886</v>
      </c>
      <c r="I20" s="304"/>
      <c r="J20" s="305">
        <f>SUM(J21:J29)</f>
        <v>3.4634522306222491</v>
      </c>
      <c r="K20" s="305">
        <f>SUM(K21:K29)</f>
        <v>3.8963884621918585</v>
      </c>
      <c r="L20" s="305">
        <f>SUM(L21:L29)</f>
        <v>4.99329825412077</v>
      </c>
      <c r="M20" s="304"/>
      <c r="N20" s="305">
        <f>SUM(N21:N29)</f>
        <v>7.8488453665438875</v>
      </c>
      <c r="O20" s="305">
        <f>SUM(O21:O29)</f>
        <v>8.3299159143988586</v>
      </c>
      <c r="P20" s="305">
        <f>SUM(P21:P29)</f>
        <v>9.7421290553289825</v>
      </c>
      <c r="Q20" s="306"/>
      <c r="R20" s="305">
        <f>SUM(R21:R29)</f>
        <v>1.5957945792209485</v>
      </c>
      <c r="S20" s="305">
        <f>SUM(S21:S29)</f>
        <v>1.6784347450869248</v>
      </c>
      <c r="T20" s="305">
        <f>SUM(T21:T29)</f>
        <v>1.9528505463550199</v>
      </c>
      <c r="U20" s="306"/>
      <c r="V20" s="305">
        <f>SUM(V21:V29)</f>
        <v>4.0417823575365546</v>
      </c>
      <c r="W20" s="305">
        <f>SUM(W21:W29)</f>
        <v>4.3013102927065585</v>
      </c>
      <c r="X20" s="305">
        <f>SUM(X21:X29)</f>
        <v>5.1156778960223717</v>
      </c>
      <c r="Y20" s="306"/>
      <c r="Z20" s="305">
        <f>SUM(Z21:Z29)</f>
        <v>7.6770555650487093</v>
      </c>
      <c r="AA20" s="305">
        <f>SUM(AA21:AA29)</f>
        <v>7.5821309968536825</v>
      </c>
      <c r="AB20" s="305">
        <f>SUM(AB21:AB29)</f>
        <v>7.6424811103078785</v>
      </c>
      <c r="AC20" s="306"/>
      <c r="AD20" s="305">
        <f>SUM(AD21:AD29)</f>
        <v>7.6939982642635236</v>
      </c>
      <c r="AE20" s="305">
        <f>SUM(AE21:AE29)</f>
        <v>7.7056451205236165</v>
      </c>
      <c r="AF20" s="305">
        <f>SUM(AF21:AF29)</f>
        <v>6.972744100769968</v>
      </c>
      <c r="AG20" s="306"/>
      <c r="AH20" s="305">
        <f>SUM(AH21:AH29)</f>
        <v>5.188090317495079</v>
      </c>
      <c r="AI20" s="305">
        <f>SUM(AI21:AI29)</f>
        <v>4.7540522470669968</v>
      </c>
      <c r="AJ20" s="305">
        <f>SUM(AJ21:AJ29)</f>
        <v>3.3112358318826436</v>
      </c>
      <c r="AK20" s="306"/>
      <c r="AL20" s="305">
        <f>SUM(AL21:AL29)</f>
        <v>2.6581841270676865</v>
      </c>
      <c r="AM20" s="305">
        <f>SUM(AM21:AM29)</f>
        <v>3.2223274565063096</v>
      </c>
      <c r="AN20" s="305">
        <f>SUM(AN21:AN29)</f>
        <v>3.1890876262665171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5.0724785078155055</v>
      </c>
      <c r="C21" s="304">
        <f t="shared" ref="C21:D21" si="59">SUM(G21,K21,O21,S21,W21,AA21,AE21,AI21,AM21)</f>
        <v>5.0545073951236565</v>
      </c>
      <c r="D21" s="304">
        <f t="shared" si="59"/>
        <v>5.4341844465274356</v>
      </c>
      <c r="E21" s="304"/>
      <c r="F21" s="304">
        <v>0.16741231480969418</v>
      </c>
      <c r="G21" s="304">
        <v>0.1819063242046057</v>
      </c>
      <c r="H21" s="304">
        <v>0.22813423364389865</v>
      </c>
      <c r="I21" s="304"/>
      <c r="J21" s="304">
        <v>0.9679427686781783</v>
      </c>
      <c r="K21" s="304">
        <v>0.9606014626967383</v>
      </c>
      <c r="L21" s="304">
        <v>1.1156110634702878</v>
      </c>
      <c r="M21" s="304"/>
      <c r="N21" s="304">
        <v>1.2562612303342831</v>
      </c>
      <c r="O21" s="304">
        <v>1.1793050771057798</v>
      </c>
      <c r="P21" s="304">
        <v>1.2966145106665494</v>
      </c>
      <c r="Q21" s="306"/>
      <c r="R21" s="304">
        <v>0.16159878685101042</v>
      </c>
      <c r="S21" s="304">
        <v>0.15645003061051116</v>
      </c>
      <c r="T21" s="304">
        <v>0.1655879216100844</v>
      </c>
      <c r="U21" s="306"/>
      <c r="V21" s="304">
        <v>0.32265752161814948</v>
      </c>
      <c r="W21" s="304">
        <v>0.27408139664976106</v>
      </c>
      <c r="X21" s="304">
        <v>0.27616439063163389</v>
      </c>
      <c r="Y21" s="306"/>
      <c r="Z21" s="304">
        <v>0.77554813345118445</v>
      </c>
      <c r="AA21" s="304">
        <v>0.82003373439103711</v>
      </c>
      <c r="AB21" s="304">
        <v>0.98557265890321855</v>
      </c>
      <c r="AC21" s="306"/>
      <c r="AD21" s="304">
        <v>0.70670850819602382</v>
      </c>
      <c r="AE21" s="304">
        <v>0.6913018083543071</v>
      </c>
      <c r="AF21" s="304">
        <v>0.57324151434153048</v>
      </c>
      <c r="AG21" s="306"/>
      <c r="AH21" s="304">
        <v>0.42491984304778507</v>
      </c>
      <c r="AI21" s="304">
        <v>0.3927222665029938</v>
      </c>
      <c r="AJ21" s="304">
        <v>0.2687142984562888</v>
      </c>
      <c r="AK21" s="306"/>
      <c r="AL21" s="304">
        <v>0.28942940082919572</v>
      </c>
      <c r="AM21" s="304">
        <v>0.39810529460792238</v>
      </c>
      <c r="AN21" s="304">
        <v>0.52454385480394328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6.0047837317841664</v>
      </c>
      <c r="C22" s="304">
        <f t="shared" ref="C22:C29" si="61">SUM(G22,K22,O22,S22,W22,AA22,AE22,AI22,AM22)</f>
        <v>6.9230967392686642</v>
      </c>
      <c r="D22" s="304">
        <f t="shared" ref="D22:D29" si="62">SUM(H22,L22,P22,T22,X22,AB22,AF22,AJ22,AN22)</f>
        <v>8.048412732214361</v>
      </c>
      <c r="E22" s="304"/>
      <c r="F22" s="304">
        <v>0.27161575787178754</v>
      </c>
      <c r="G22" s="304">
        <v>0.34168049200033274</v>
      </c>
      <c r="H22" s="304">
        <v>0.4706037052486528</v>
      </c>
      <c r="I22" s="304"/>
      <c r="J22" s="304">
        <v>1.2709298319670244</v>
      </c>
      <c r="K22" s="304">
        <v>1.5733956910892122</v>
      </c>
      <c r="L22" s="304">
        <v>2.0720962220439749</v>
      </c>
      <c r="M22" s="304"/>
      <c r="N22" s="304">
        <v>1.8772893251219749</v>
      </c>
      <c r="O22" s="304">
        <v>2.0340910553368796</v>
      </c>
      <c r="P22" s="304">
        <v>2.1490085425506527</v>
      </c>
      <c r="Q22" s="306"/>
      <c r="R22" s="304">
        <v>0.18527529944112209</v>
      </c>
      <c r="S22" s="304">
        <v>0.19508321072824925</v>
      </c>
      <c r="T22" s="304">
        <v>0.21824866651860636</v>
      </c>
      <c r="U22" s="306"/>
      <c r="V22" s="304">
        <v>0.9005865950740749</v>
      </c>
      <c r="W22" s="304">
        <v>1.0276330944315057</v>
      </c>
      <c r="X22" s="304">
        <v>1.1968763212276989</v>
      </c>
      <c r="Y22" s="306"/>
      <c r="Z22" s="304">
        <v>0.50417360044538462</v>
      </c>
      <c r="AA22" s="304">
        <v>0.50025163015444374</v>
      </c>
      <c r="AB22" s="304">
        <v>0.44120868814408853</v>
      </c>
      <c r="AC22" s="306"/>
      <c r="AD22" s="304">
        <v>0.50585059538950117</v>
      </c>
      <c r="AE22" s="304">
        <v>0.58722295542681191</v>
      </c>
      <c r="AF22" s="304">
        <v>0.70109889657472046</v>
      </c>
      <c r="AG22" s="306"/>
      <c r="AH22" s="304">
        <v>0.31796394303003117</v>
      </c>
      <c r="AI22" s="304">
        <v>0.35931139362373382</v>
      </c>
      <c r="AJ22" s="304">
        <v>0.31571014855044593</v>
      </c>
      <c r="AK22" s="306"/>
      <c r="AL22" s="304">
        <v>0.17109878344326543</v>
      </c>
      <c r="AM22" s="304">
        <v>0.30442721647749477</v>
      </c>
      <c r="AN22" s="304">
        <v>0.48356154135551982</v>
      </c>
    </row>
    <row r="23" spans="1:40" x14ac:dyDescent="0.2">
      <c r="A23" s="13" t="str">
        <f t="shared" si="58"/>
        <v>Associate professional occupations</v>
      </c>
      <c r="B23" s="304">
        <f t="shared" si="60"/>
        <v>4.3971616359190993</v>
      </c>
      <c r="C23" s="304">
        <f t="shared" si="61"/>
        <v>4.3884466785233638</v>
      </c>
      <c r="D23" s="304">
        <f t="shared" si="62"/>
        <v>4.8250680624924129</v>
      </c>
      <c r="E23" s="304"/>
      <c r="F23" s="304">
        <v>8.8838444587693771E-2</v>
      </c>
      <c r="G23" s="304">
        <v>0.10012896652452578</v>
      </c>
      <c r="H23" s="304">
        <v>0.14297896455854039</v>
      </c>
      <c r="I23" s="304"/>
      <c r="J23" s="304">
        <v>0.52739812594777591</v>
      </c>
      <c r="K23" s="304">
        <v>0.56511898733984367</v>
      </c>
      <c r="L23" s="304">
        <v>0.66405750810446773</v>
      </c>
      <c r="M23" s="304"/>
      <c r="N23" s="304">
        <v>1.2248792778927395</v>
      </c>
      <c r="O23" s="304">
        <v>1.2043126856656432</v>
      </c>
      <c r="P23" s="304">
        <v>1.3082292195067138</v>
      </c>
      <c r="Q23" s="306"/>
      <c r="R23" s="304">
        <v>0.13708116861501679</v>
      </c>
      <c r="S23" s="304">
        <v>0.13564817503498799</v>
      </c>
      <c r="T23" s="304">
        <v>0.16123526522760231</v>
      </c>
      <c r="U23" s="306"/>
      <c r="V23" s="304">
        <v>0.68158821356552901</v>
      </c>
      <c r="W23" s="304">
        <v>0.70326149199613774</v>
      </c>
      <c r="X23" s="304">
        <v>0.85429535880999163</v>
      </c>
      <c r="Y23" s="306"/>
      <c r="Z23" s="304">
        <v>0.77324867912902961</v>
      </c>
      <c r="AA23" s="304">
        <v>0.684837116399163</v>
      </c>
      <c r="AB23" s="304">
        <v>0.67175452493988863</v>
      </c>
      <c r="AC23" s="306"/>
      <c r="AD23" s="304">
        <v>0.4270154755788001</v>
      </c>
      <c r="AE23" s="304">
        <v>0.35674031389773819</v>
      </c>
      <c r="AF23" s="304">
        <v>0.28465139057592331</v>
      </c>
      <c r="AG23" s="306"/>
      <c r="AH23" s="304">
        <v>0.37946328001090324</v>
      </c>
      <c r="AI23" s="304">
        <v>0.4013070897438063</v>
      </c>
      <c r="AJ23" s="304">
        <v>0.33170623751493222</v>
      </c>
      <c r="AK23" s="306"/>
      <c r="AL23" s="304">
        <v>0.15764897059161068</v>
      </c>
      <c r="AM23" s="304">
        <v>0.23709185192151813</v>
      </c>
      <c r="AN23" s="304">
        <v>0.40615959325435247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2.9509793323572904</v>
      </c>
      <c r="C24" s="304">
        <f t="shared" si="61"/>
        <v>2.6975302751196009</v>
      </c>
      <c r="D24" s="304">
        <f t="shared" si="62"/>
        <v>2.3602061649324977</v>
      </c>
      <c r="E24" s="304"/>
      <c r="F24" s="304">
        <v>8.7356868486848736E-3</v>
      </c>
      <c r="G24" s="304">
        <v>1.0052388544114331E-2</v>
      </c>
      <c r="H24" s="304">
        <v>1.9398529922966545E-2</v>
      </c>
      <c r="I24" s="304"/>
      <c r="J24" s="304">
        <v>0.20825807663662105</v>
      </c>
      <c r="K24" s="304">
        <v>0.25567135648823885</v>
      </c>
      <c r="L24" s="304">
        <v>0.41807865576555459</v>
      </c>
      <c r="M24" s="304"/>
      <c r="N24" s="304">
        <v>0.53029686670789233</v>
      </c>
      <c r="O24" s="304">
        <v>0.54892221358022375</v>
      </c>
      <c r="P24" s="304">
        <v>0.59795440104929476</v>
      </c>
      <c r="Q24" s="306"/>
      <c r="R24" s="304">
        <v>0.10790739475880136</v>
      </c>
      <c r="S24" s="304">
        <v>9.4768358932742006E-2</v>
      </c>
      <c r="T24" s="304">
        <v>9.8797454420510272E-2</v>
      </c>
      <c r="U24" s="306"/>
      <c r="V24" s="304">
        <v>0.28670954189417286</v>
      </c>
      <c r="W24" s="304">
        <v>0.27610256318529408</v>
      </c>
      <c r="X24" s="304">
        <v>0.2869972861726624</v>
      </c>
      <c r="Y24" s="306"/>
      <c r="Z24" s="304">
        <v>0.65768752441896461</v>
      </c>
      <c r="AA24" s="304">
        <v>0.51209383184903934</v>
      </c>
      <c r="AB24" s="304">
        <v>0.30891680592053417</v>
      </c>
      <c r="AC24" s="306"/>
      <c r="AD24" s="304">
        <v>0.53037681743014786</v>
      </c>
      <c r="AE24" s="304">
        <v>0.43002751414954049</v>
      </c>
      <c r="AF24" s="304">
        <v>0.27507121066766677</v>
      </c>
      <c r="AG24" s="306"/>
      <c r="AH24" s="304">
        <v>0.42469324149836235</v>
      </c>
      <c r="AI24" s="304">
        <v>0.32643548909976022</v>
      </c>
      <c r="AJ24" s="304">
        <v>0.14810493664806632</v>
      </c>
      <c r="AK24" s="306"/>
      <c r="AL24" s="304">
        <v>0.19631418216364338</v>
      </c>
      <c r="AM24" s="304">
        <v>0.2434565592906478</v>
      </c>
      <c r="AN24" s="304">
        <v>0.20688688436524183</v>
      </c>
    </row>
    <row r="25" spans="1:40" x14ac:dyDescent="0.2">
      <c r="A25" s="13" t="str">
        <f t="shared" si="58"/>
        <v>Skilled trades occupations</v>
      </c>
      <c r="B25" s="304">
        <f t="shared" si="60"/>
        <v>10.982123012400281</v>
      </c>
      <c r="C25" s="304">
        <f t="shared" si="61"/>
        <v>10.944552243326813</v>
      </c>
      <c r="D25" s="304">
        <f t="shared" si="62"/>
        <v>11.007952040101785</v>
      </c>
      <c r="E25" s="304"/>
      <c r="F25" s="304">
        <v>6.5864249851526155E-2</v>
      </c>
      <c r="G25" s="304">
        <v>8.0152841687356452E-2</v>
      </c>
      <c r="H25" s="304">
        <v>9.5481579717813889E-2</v>
      </c>
      <c r="I25" s="304"/>
      <c r="J25" s="304">
        <v>0.2430878745312163</v>
      </c>
      <c r="K25" s="304">
        <v>0.26130481483895379</v>
      </c>
      <c r="L25" s="304">
        <v>0.39363369900945233</v>
      </c>
      <c r="M25" s="304"/>
      <c r="N25" s="304">
        <v>1.9808984935560623</v>
      </c>
      <c r="O25" s="304">
        <v>2.2748824966052466</v>
      </c>
      <c r="P25" s="304">
        <v>3.1275574270426638</v>
      </c>
      <c r="Q25" s="306"/>
      <c r="R25" s="304">
        <v>0.50407838621452039</v>
      </c>
      <c r="S25" s="304">
        <v>0.49693905779450848</v>
      </c>
      <c r="T25" s="304">
        <v>0.58971716098803428</v>
      </c>
      <c r="U25" s="306"/>
      <c r="V25" s="304">
        <v>1.1922383000615311</v>
      </c>
      <c r="W25" s="304">
        <v>1.2442945680575417</v>
      </c>
      <c r="X25" s="304">
        <v>1.6074536504085202</v>
      </c>
      <c r="Y25" s="306"/>
      <c r="Z25" s="304">
        <v>2.32499495161237</v>
      </c>
      <c r="AA25" s="304">
        <v>2.0550824085746333</v>
      </c>
      <c r="AB25" s="304">
        <v>1.7635229119469316</v>
      </c>
      <c r="AC25" s="306"/>
      <c r="AD25" s="304">
        <v>2.4353492804715193</v>
      </c>
      <c r="AE25" s="304">
        <v>2.4389410366245574</v>
      </c>
      <c r="AF25" s="304">
        <v>2.348601285317883</v>
      </c>
      <c r="AG25" s="306"/>
      <c r="AH25" s="304">
        <v>1.4011080454006177</v>
      </c>
      <c r="AI25" s="304">
        <v>1.2479451713540051</v>
      </c>
      <c r="AJ25" s="304">
        <v>0.80860669342067404</v>
      </c>
      <c r="AK25" s="306"/>
      <c r="AL25" s="304">
        <v>0.8345034307009197</v>
      </c>
      <c r="AM25" s="304">
        <v>0.84500984779001209</v>
      </c>
      <c r="AN25" s="304">
        <v>0.27337763224981038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1.3656097305214052</v>
      </c>
      <c r="C26" s="304">
        <f t="shared" si="61"/>
        <v>1.3470043090323316</v>
      </c>
      <c r="D26" s="304">
        <f t="shared" si="62"/>
        <v>1.3625053351811864</v>
      </c>
      <c r="E26" s="304"/>
      <c r="F26" s="304">
        <v>6.5254118454765092E-3</v>
      </c>
      <c r="G26" s="304">
        <v>7.0796633363074879E-3</v>
      </c>
      <c r="H26" s="304">
        <v>8.1293698877704552E-3</v>
      </c>
      <c r="I26" s="304"/>
      <c r="J26" s="304">
        <v>5.1387542487470017E-2</v>
      </c>
      <c r="K26" s="304">
        <v>5.8187181710154176E-2</v>
      </c>
      <c r="L26" s="304">
        <v>6.3469409001152444E-2</v>
      </c>
      <c r="M26" s="304"/>
      <c r="N26" s="304">
        <v>0.38799549693792823</v>
      </c>
      <c r="O26" s="304">
        <v>0.4007805272932693</v>
      </c>
      <c r="P26" s="304">
        <v>0.37734104848930095</v>
      </c>
      <c r="Q26" s="306"/>
      <c r="R26" s="304">
        <v>0.11354504740836961</v>
      </c>
      <c r="S26" s="304">
        <v>0.1311104644549799</v>
      </c>
      <c r="T26" s="304">
        <v>0.16437394496088506</v>
      </c>
      <c r="U26" s="306"/>
      <c r="V26" s="304">
        <v>7.5996516208188314E-2</v>
      </c>
      <c r="W26" s="304">
        <v>6.3984240745852267E-2</v>
      </c>
      <c r="X26" s="304">
        <v>6.0983435287703343E-2</v>
      </c>
      <c r="Y26" s="306"/>
      <c r="Z26" s="304">
        <v>0.16553084943497723</v>
      </c>
      <c r="AA26" s="304">
        <v>0.15714824690396464</v>
      </c>
      <c r="AB26" s="304">
        <v>0.18754933878932648</v>
      </c>
      <c r="AC26" s="306"/>
      <c r="AD26" s="304">
        <v>0.18634236407878677</v>
      </c>
      <c r="AE26" s="304">
        <v>0.14170791696622309</v>
      </c>
      <c r="AF26" s="304">
        <v>0.11618654639717592</v>
      </c>
      <c r="AG26" s="306"/>
      <c r="AH26" s="304">
        <v>0.26241913260082472</v>
      </c>
      <c r="AI26" s="304">
        <v>0.26911466247441723</v>
      </c>
      <c r="AJ26" s="304">
        <v>0.26335701457438582</v>
      </c>
      <c r="AK26" s="306"/>
      <c r="AL26" s="304">
        <v>0.11586736951938359</v>
      </c>
      <c r="AM26" s="304">
        <v>0.11789140514716349</v>
      </c>
      <c r="AN26" s="304">
        <v>0.12111522779348595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1.6406367044137766</v>
      </c>
      <c r="C27" s="304">
        <f t="shared" si="61"/>
        <v>1.605866793493927</v>
      </c>
      <c r="D27" s="304">
        <f t="shared" si="62"/>
        <v>1.6985057962459535</v>
      </c>
      <c r="E27" s="304"/>
      <c r="F27" s="304">
        <v>2.0697948337001611E-2</v>
      </c>
      <c r="G27" s="304">
        <v>2.2424860478438679E-2</v>
      </c>
      <c r="H27" s="304">
        <v>2.8846979728301414E-2</v>
      </c>
      <c r="I27" s="304"/>
      <c r="J27" s="304">
        <v>8.6810679065075724E-2</v>
      </c>
      <c r="K27" s="304">
        <v>9.3655085015633036E-2</v>
      </c>
      <c r="L27" s="304">
        <v>0.10635348075193754</v>
      </c>
      <c r="M27" s="304"/>
      <c r="N27" s="304">
        <v>0.25319876088634763</v>
      </c>
      <c r="O27" s="304">
        <v>0.27208102426511688</v>
      </c>
      <c r="P27" s="304">
        <v>0.37195086695803331</v>
      </c>
      <c r="Q27" s="306"/>
      <c r="R27" s="304">
        <v>0.16934787232373305</v>
      </c>
      <c r="S27" s="304">
        <v>0.15064803783501227</v>
      </c>
      <c r="T27" s="304">
        <v>0.19615162507924633</v>
      </c>
      <c r="U27" s="306"/>
      <c r="V27" s="304">
        <v>0.13786465853178628</v>
      </c>
      <c r="W27" s="304">
        <v>0.12748063369442708</v>
      </c>
      <c r="X27" s="304">
        <v>0.13301363155134244</v>
      </c>
      <c r="Y27" s="306"/>
      <c r="Z27" s="304">
        <v>0.35102250299696486</v>
      </c>
      <c r="AA27" s="304">
        <v>0.34640750707723772</v>
      </c>
      <c r="AB27" s="304">
        <v>0.39734756332773824</v>
      </c>
      <c r="AC27" s="306"/>
      <c r="AD27" s="304">
        <v>0.24866022058248938</v>
      </c>
      <c r="AE27" s="304">
        <v>0.24255998888035871</v>
      </c>
      <c r="AF27" s="304">
        <v>0.22852778835810383</v>
      </c>
      <c r="AG27" s="306"/>
      <c r="AH27" s="304">
        <v>0.28053357674915697</v>
      </c>
      <c r="AI27" s="304">
        <v>0.24172474086025711</v>
      </c>
      <c r="AJ27" s="304">
        <v>0.13497120714835667</v>
      </c>
      <c r="AK27" s="306"/>
      <c r="AL27" s="304">
        <v>9.2500484941220887E-2</v>
      </c>
      <c r="AM27" s="304">
        <v>0.10888491538744555</v>
      </c>
      <c r="AN27" s="304">
        <v>0.10134265334289361</v>
      </c>
    </row>
    <row r="28" spans="1:40" x14ac:dyDescent="0.2">
      <c r="A28" s="13" t="str">
        <f t="shared" si="58"/>
        <v>Process, plant and machine operatives</v>
      </c>
      <c r="B28" s="304">
        <f t="shared" si="60"/>
        <v>3.755796432660508</v>
      </c>
      <c r="C28" s="304">
        <f t="shared" si="61"/>
        <v>3.903650511073693</v>
      </c>
      <c r="D28" s="304">
        <f t="shared" si="62"/>
        <v>4.1385249202885497</v>
      </c>
      <c r="E28" s="304"/>
      <c r="F28" s="304">
        <v>9.5195807311602987E-4</v>
      </c>
      <c r="G28" s="304">
        <v>1.2172490638099425E-3</v>
      </c>
      <c r="H28" s="304">
        <v>1.7496662586562715E-3</v>
      </c>
      <c r="I28" s="304"/>
      <c r="J28" s="304">
        <v>6.0554102911278079E-2</v>
      </c>
      <c r="K28" s="304">
        <v>6.6388504343263058E-2</v>
      </c>
      <c r="L28" s="304">
        <v>8.2395295354261017E-2</v>
      </c>
      <c r="M28" s="304"/>
      <c r="N28" s="304">
        <v>0.20287909310719632</v>
      </c>
      <c r="O28" s="304">
        <v>0.23599016718877011</v>
      </c>
      <c r="P28" s="304">
        <v>0.30176977995723664</v>
      </c>
      <c r="Q28" s="306"/>
      <c r="R28" s="304">
        <v>6.6284450594479197E-2</v>
      </c>
      <c r="S28" s="304">
        <v>6.7397538302727586E-2</v>
      </c>
      <c r="T28" s="304">
        <v>8.1772100828184396E-2</v>
      </c>
      <c r="U28" s="306"/>
      <c r="V28" s="304">
        <v>0.13854218030244492</v>
      </c>
      <c r="W28" s="304">
        <v>0.14255664861179121</v>
      </c>
      <c r="X28" s="304">
        <v>0.1592130031255686</v>
      </c>
      <c r="Y28" s="306"/>
      <c r="Z28" s="304">
        <v>1.1145563919538226</v>
      </c>
      <c r="AA28" s="304">
        <v>1.233613775874852</v>
      </c>
      <c r="AB28" s="304">
        <v>1.6247532802285523</v>
      </c>
      <c r="AC28" s="306"/>
      <c r="AD28" s="304">
        <v>1.1955280504784436</v>
      </c>
      <c r="AE28" s="304">
        <v>1.22882580050043</v>
      </c>
      <c r="AF28" s="304">
        <v>1.21292650435998</v>
      </c>
      <c r="AG28" s="306"/>
      <c r="AH28" s="304">
        <v>0.53007103760510899</v>
      </c>
      <c r="AI28" s="304">
        <v>0.45487205440086925</v>
      </c>
      <c r="AJ28" s="304">
        <v>0.23689738184398959</v>
      </c>
      <c r="AK28" s="306"/>
      <c r="AL28" s="304">
        <v>0.44642916763461887</v>
      </c>
      <c r="AM28" s="304">
        <v>0.47278877278717985</v>
      </c>
      <c r="AN28" s="304">
        <v>0.43704790833212054</v>
      </c>
    </row>
    <row r="29" spans="1:40" x14ac:dyDescent="0.2">
      <c r="A29" s="13" t="str">
        <f t="shared" si="58"/>
        <v>Elementary occupations</v>
      </c>
      <c r="B29" s="304">
        <f t="shared" si="60"/>
        <v>4.6284309121279072</v>
      </c>
      <c r="C29" s="304">
        <f t="shared" si="61"/>
        <v>5.3503450550379581</v>
      </c>
      <c r="D29" s="304">
        <f t="shared" si="62"/>
        <v>5.0396405020157919</v>
      </c>
      <c r="E29" s="304"/>
      <c r="F29" s="304">
        <v>1.5541997632148092E-4</v>
      </c>
      <c r="G29" s="304">
        <v>1.5197882571204742E-4</v>
      </c>
      <c r="H29" s="304">
        <v>1.7254997921844743E-4</v>
      </c>
      <c r="I29" s="304"/>
      <c r="J29" s="304">
        <v>4.7083228397609443E-2</v>
      </c>
      <c r="K29" s="304">
        <v>6.2065378669821383E-2</v>
      </c>
      <c r="L29" s="304">
        <v>7.7602920619682283E-2</v>
      </c>
      <c r="M29" s="304"/>
      <c r="N29" s="304">
        <v>0.13514682199946282</v>
      </c>
      <c r="O29" s="304">
        <v>0.17955066735792988</v>
      </c>
      <c r="P29" s="304">
        <v>0.21170325910853702</v>
      </c>
      <c r="Q29" s="306"/>
      <c r="R29" s="304">
        <v>0.15067617301389555</v>
      </c>
      <c r="S29" s="304">
        <v>0.25038987139320601</v>
      </c>
      <c r="T29" s="304">
        <v>0.27696640672186662</v>
      </c>
      <c r="U29" s="306"/>
      <c r="V29" s="304">
        <v>0.30559883028067819</v>
      </c>
      <c r="W29" s="304">
        <v>0.4419156553342477</v>
      </c>
      <c r="X29" s="304">
        <v>0.54068081880725072</v>
      </c>
      <c r="Y29" s="306"/>
      <c r="Z29" s="304">
        <v>1.0102929316060112</v>
      </c>
      <c r="AA29" s="304">
        <v>1.2726627456293125</v>
      </c>
      <c r="AB29" s="304">
        <v>1.2618553381076008</v>
      </c>
      <c r="AC29" s="306"/>
      <c r="AD29" s="304">
        <v>1.458166952057812</v>
      </c>
      <c r="AE29" s="304">
        <v>1.5883177857236492</v>
      </c>
      <c r="AF29" s="304">
        <v>1.2324389641769837</v>
      </c>
      <c r="AG29" s="306"/>
      <c r="AH29" s="304">
        <v>1.1669182175522892</v>
      </c>
      <c r="AI29" s="304">
        <v>1.0606193790071541</v>
      </c>
      <c r="AJ29" s="304">
        <v>0.80316791372550378</v>
      </c>
      <c r="AK29" s="306"/>
      <c r="AL29" s="304">
        <v>0.35439233724382763</v>
      </c>
      <c r="AM29" s="304">
        <v>0.49467159309692538</v>
      </c>
      <c r="AN29" s="304">
        <v>0.63505233076914924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117.71300000000011</v>
      </c>
      <c r="C32" s="305">
        <f>SUM(C33:C41)</f>
        <v>112.66900000000005</v>
      </c>
      <c r="D32" s="305">
        <f>SUM(D33:D41)</f>
        <v>101.48599999999999</v>
      </c>
      <c r="E32" s="304"/>
      <c r="F32" s="305">
        <f>SUM(F33:F41)</f>
        <v>2.0118136383012155</v>
      </c>
      <c r="G32" s="305">
        <f>SUM(G33:G41)</f>
        <v>2.0761219670115594</v>
      </c>
      <c r="H32" s="305">
        <f>SUM(H33:H41)</f>
        <v>2.2915352451625353</v>
      </c>
      <c r="I32" s="304"/>
      <c r="J32" s="305">
        <f>SUM(J33:J41)</f>
        <v>10.835842221907848</v>
      </c>
      <c r="K32" s="305">
        <f>SUM(K33:K41)</f>
        <v>11.670845040723012</v>
      </c>
      <c r="L32" s="305">
        <f>SUM(L33:L41)</f>
        <v>13.496048216293341</v>
      </c>
      <c r="M32" s="304"/>
      <c r="N32" s="305">
        <f>SUM(N33:N41)</f>
        <v>23.291857299196103</v>
      </c>
      <c r="O32" s="305">
        <f>SUM(O33:O41)</f>
        <v>22.871386022787018</v>
      </c>
      <c r="P32" s="305">
        <f>SUM(P33:P41)</f>
        <v>22.758664355455281</v>
      </c>
      <c r="Q32" s="306"/>
      <c r="R32" s="305">
        <f>SUM(R33:R41)</f>
        <v>5.3820559449383518</v>
      </c>
      <c r="S32" s="305">
        <f>SUM(S33:S41)</f>
        <v>5.3933003851171275</v>
      </c>
      <c r="T32" s="305">
        <f>SUM(T33:T41)</f>
        <v>5.6705443750131321</v>
      </c>
      <c r="U32" s="306"/>
      <c r="V32" s="305">
        <f>SUM(V33:V41)</f>
        <v>11.821148720635419</v>
      </c>
      <c r="W32" s="305">
        <f>SUM(W33:W41)</f>
        <v>11.196582763006989</v>
      </c>
      <c r="X32" s="305">
        <f>SUM(X33:X41)</f>
        <v>10.714884084235095</v>
      </c>
      <c r="Y32" s="306"/>
      <c r="Z32" s="305">
        <f>SUM(Z33:Z41)</f>
        <v>26.292173278901615</v>
      </c>
      <c r="AA32" s="305">
        <f>SUM(AA33:AA41)</f>
        <v>24.79716628973771</v>
      </c>
      <c r="AB32" s="305">
        <f>SUM(AB33:AB41)</f>
        <v>21.554277601566383</v>
      </c>
      <c r="AC32" s="306"/>
      <c r="AD32" s="305">
        <f>SUM(AD33:AD41)</f>
        <v>20.516531925342296</v>
      </c>
      <c r="AE32" s="305">
        <f>SUM(AE33:AE41)</f>
        <v>19.109721550164625</v>
      </c>
      <c r="AF32" s="305">
        <f>SUM(AF33:AF41)</f>
        <v>14.252695608725094</v>
      </c>
      <c r="AG32" s="306"/>
      <c r="AH32" s="305">
        <f>SUM(AH33:AH41)</f>
        <v>13.42064843116189</v>
      </c>
      <c r="AI32" s="305">
        <f>SUM(AI33:AI41)</f>
        <v>11.950593431108743</v>
      </c>
      <c r="AJ32" s="305">
        <f>SUM(AJ33:AJ41)</f>
        <v>7.2197346624788121</v>
      </c>
      <c r="AK32" s="306"/>
      <c r="AL32" s="305">
        <f>SUM(AL33:AL41)</f>
        <v>4.1409285396153583</v>
      </c>
      <c r="AM32" s="305">
        <f>SUM(AM33:AM41)</f>
        <v>3.6032825503432564</v>
      </c>
      <c r="AN32" s="305">
        <f>SUM(AN33:AN41)</f>
        <v>3.5276158510703008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20.368029232186114</v>
      </c>
      <c r="C33" s="304">
        <f t="shared" ref="C33:C41" si="64">SUM(G33,K33,O33,S33,W33,AA33,AE33,AI33,AM33)</f>
        <v>17.586127030957535</v>
      </c>
      <c r="D33" s="304">
        <f t="shared" ref="D33:D40" si="65">SUM(H33,L33,P33,T33,X33,AB33,AF33,AJ33,AN33)</f>
        <v>16.47408427006792</v>
      </c>
      <c r="E33" s="304"/>
      <c r="F33" s="304">
        <v>0.32437715038666298</v>
      </c>
      <c r="G33" s="304">
        <v>0.26615737268368911</v>
      </c>
      <c r="H33" s="304">
        <v>0.25625031392037545</v>
      </c>
      <c r="I33" s="304"/>
      <c r="J33" s="304">
        <v>2.4385764742726534</v>
      </c>
      <c r="K33" s="304">
        <v>2.2618466378593785</v>
      </c>
      <c r="L33" s="304">
        <v>2.4792504930071368</v>
      </c>
      <c r="M33" s="304"/>
      <c r="N33" s="304">
        <v>5.8116013862069904</v>
      </c>
      <c r="O33" s="304">
        <v>5.1316046053391435</v>
      </c>
      <c r="P33" s="304">
        <v>5.0708771764156788</v>
      </c>
      <c r="Q33" s="306"/>
      <c r="R33" s="304">
        <v>1.2087147682217843</v>
      </c>
      <c r="S33" s="304">
        <v>1.0771186991159081</v>
      </c>
      <c r="T33" s="304">
        <v>1.1117450703547216</v>
      </c>
      <c r="U33" s="306"/>
      <c r="V33" s="304">
        <v>2.8146525516469647</v>
      </c>
      <c r="W33" s="304">
        <v>2.3933598983368403</v>
      </c>
      <c r="X33" s="304">
        <v>2.314503437978475</v>
      </c>
      <c r="Y33" s="306"/>
      <c r="Z33" s="304">
        <v>3.4010211612416903</v>
      </c>
      <c r="AA33" s="304">
        <v>2.7461604882286728</v>
      </c>
      <c r="AB33" s="304">
        <v>2.2635892747004558</v>
      </c>
      <c r="AC33" s="306"/>
      <c r="AD33" s="304">
        <v>2.5456272832732303</v>
      </c>
      <c r="AE33" s="304">
        <v>2.0811568486044005</v>
      </c>
      <c r="AF33" s="304">
        <v>1.5802030745427729</v>
      </c>
      <c r="AG33" s="306"/>
      <c r="AH33" s="304">
        <v>1.4212847581978014</v>
      </c>
      <c r="AI33" s="304">
        <v>1.1353126108456697</v>
      </c>
      <c r="AJ33" s="304">
        <v>0.71442757206380181</v>
      </c>
      <c r="AK33" s="306"/>
      <c r="AL33" s="304">
        <v>0.4021736987383347</v>
      </c>
      <c r="AM33" s="304">
        <v>0.49340986994383063</v>
      </c>
      <c r="AN33" s="304">
        <v>0.68323785708449969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26.641592071910193</v>
      </c>
      <c r="C34" s="304">
        <f t="shared" si="64"/>
        <v>28.179695365363983</v>
      </c>
      <c r="D34" s="304">
        <f t="shared" si="65"/>
        <v>26.608319102217887</v>
      </c>
      <c r="E34" s="304"/>
      <c r="F34" s="304">
        <v>1.2444746311477783</v>
      </c>
      <c r="G34" s="304">
        <v>1.3615969259782521</v>
      </c>
      <c r="H34" s="304">
        <v>1.5374667213814164</v>
      </c>
      <c r="I34" s="304"/>
      <c r="J34" s="304">
        <v>4.6330875206272246</v>
      </c>
      <c r="K34" s="304">
        <v>5.3186160787847552</v>
      </c>
      <c r="L34" s="304">
        <v>6.1353714390640768</v>
      </c>
      <c r="M34" s="304"/>
      <c r="N34" s="304">
        <v>7.8747146104492129</v>
      </c>
      <c r="O34" s="304">
        <v>8.0374717144286016</v>
      </c>
      <c r="P34" s="304">
        <v>7.5318830351471551</v>
      </c>
      <c r="Q34" s="306"/>
      <c r="R34" s="304">
        <v>0.85424943312218726</v>
      </c>
      <c r="S34" s="304">
        <v>0.9063330593821628</v>
      </c>
      <c r="T34" s="304">
        <v>0.92027049923595294</v>
      </c>
      <c r="U34" s="306"/>
      <c r="V34" s="304">
        <v>3.5153389893421489</v>
      </c>
      <c r="W34" s="304">
        <v>3.6330260658131324</v>
      </c>
      <c r="X34" s="304">
        <v>3.3929550493563916</v>
      </c>
      <c r="Y34" s="306"/>
      <c r="Z34" s="304">
        <v>4.5017539090076593</v>
      </c>
      <c r="AA34" s="304">
        <v>4.6657946427447277</v>
      </c>
      <c r="AB34" s="304">
        <v>3.8067096853677174</v>
      </c>
      <c r="AC34" s="306"/>
      <c r="AD34" s="304">
        <v>2.3053607135428207</v>
      </c>
      <c r="AE34" s="304">
        <v>2.2916321241604383</v>
      </c>
      <c r="AF34" s="304">
        <v>1.5572984754061197</v>
      </c>
      <c r="AG34" s="306"/>
      <c r="AH34" s="304">
        <v>1.401853977668533</v>
      </c>
      <c r="AI34" s="304">
        <v>1.5268919220864943</v>
      </c>
      <c r="AJ34" s="304">
        <v>1.1981491604366252</v>
      </c>
      <c r="AK34" s="306"/>
      <c r="AL34" s="304">
        <v>0.31075828700262559</v>
      </c>
      <c r="AM34" s="304">
        <v>0.43833283198541484</v>
      </c>
      <c r="AN34" s="304">
        <v>0.52821503682243043</v>
      </c>
    </row>
    <row r="35" spans="1:40" x14ac:dyDescent="0.2">
      <c r="A35" s="13" t="str">
        <f t="shared" si="63"/>
        <v>Associate professional occupations</v>
      </c>
      <c r="B35" s="304">
        <f t="shared" si="66"/>
        <v>18.777444981266058</v>
      </c>
      <c r="C35" s="304">
        <f t="shared" si="64"/>
        <v>17.123395367368662</v>
      </c>
      <c r="D35" s="304">
        <f t="shared" si="65"/>
        <v>15.948793164094541</v>
      </c>
      <c r="E35" s="304"/>
      <c r="F35" s="304">
        <v>0.27597607347599945</v>
      </c>
      <c r="G35" s="304">
        <v>0.2700080760118293</v>
      </c>
      <c r="H35" s="304">
        <v>0.30219515037264155</v>
      </c>
      <c r="I35" s="304"/>
      <c r="J35" s="304">
        <v>2.1019576011726433</v>
      </c>
      <c r="K35" s="304">
        <v>2.0852778757641923</v>
      </c>
      <c r="L35" s="304">
        <v>2.2778719583303477</v>
      </c>
      <c r="M35" s="304"/>
      <c r="N35" s="304">
        <v>4.8243552054518712</v>
      </c>
      <c r="O35" s="304">
        <v>4.5396352750480817</v>
      </c>
      <c r="P35" s="304">
        <v>4.4604460210067733</v>
      </c>
      <c r="Q35" s="306"/>
      <c r="R35" s="304">
        <v>1.4013474471466751</v>
      </c>
      <c r="S35" s="304">
        <v>1.3672421157234693</v>
      </c>
      <c r="T35" s="304">
        <v>1.4325285358354141</v>
      </c>
      <c r="U35" s="306"/>
      <c r="V35" s="304">
        <v>2.019969838395562</v>
      </c>
      <c r="W35" s="304">
        <v>1.7150180907251182</v>
      </c>
      <c r="X35" s="304">
        <v>1.5601358012528774</v>
      </c>
      <c r="Y35" s="306"/>
      <c r="Z35" s="304">
        <v>4.1201387752034444</v>
      </c>
      <c r="AA35" s="304">
        <v>3.6671099604832054</v>
      </c>
      <c r="AB35" s="304">
        <v>3.2152267527082641</v>
      </c>
      <c r="AC35" s="306"/>
      <c r="AD35" s="304">
        <v>2.5903529738004627</v>
      </c>
      <c r="AE35" s="304">
        <v>2.2597888040622389</v>
      </c>
      <c r="AF35" s="304">
        <v>1.7291636209549059</v>
      </c>
      <c r="AG35" s="306"/>
      <c r="AH35" s="304">
        <v>1.2362144804053963</v>
      </c>
      <c r="AI35" s="304">
        <v>0.9532397863476042</v>
      </c>
      <c r="AJ35" s="304">
        <v>0.64677726445160089</v>
      </c>
      <c r="AK35" s="306"/>
      <c r="AL35" s="304">
        <v>0.20713258621400291</v>
      </c>
      <c r="AM35" s="304">
        <v>0.26607538320292173</v>
      </c>
      <c r="AN35" s="304">
        <v>0.32444805918171321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10.281680548348715</v>
      </c>
      <c r="C36" s="304">
        <f t="shared" si="64"/>
        <v>9.5918982695409269</v>
      </c>
      <c r="D36" s="304">
        <f t="shared" si="65"/>
        <v>8.2370379543300452</v>
      </c>
      <c r="E36" s="304"/>
      <c r="F36" s="304">
        <v>3.8467573020193886E-2</v>
      </c>
      <c r="G36" s="304">
        <v>4.1389129872055667E-2</v>
      </c>
      <c r="H36" s="304">
        <v>4.4355344292507246E-2</v>
      </c>
      <c r="I36" s="304"/>
      <c r="J36" s="304">
        <v>0.51425065340682552</v>
      </c>
      <c r="K36" s="304">
        <v>0.60956967109270932</v>
      </c>
      <c r="L36" s="304">
        <v>0.74734430533005702</v>
      </c>
      <c r="M36" s="304"/>
      <c r="N36" s="304">
        <v>1.82350841954659</v>
      </c>
      <c r="O36" s="304">
        <v>1.9244443254488455</v>
      </c>
      <c r="P36" s="304">
        <v>2.0322373619165139</v>
      </c>
      <c r="Q36" s="306"/>
      <c r="R36" s="304">
        <v>0.66594080316508952</v>
      </c>
      <c r="S36" s="304">
        <v>0.71648580761191083</v>
      </c>
      <c r="T36" s="304">
        <v>0.79429695739742689</v>
      </c>
      <c r="U36" s="306"/>
      <c r="V36" s="304">
        <v>0.80900779142821</v>
      </c>
      <c r="W36" s="304">
        <v>0.83632449494746586</v>
      </c>
      <c r="X36" s="304">
        <v>0.8774983539175325</v>
      </c>
      <c r="Y36" s="306"/>
      <c r="Z36" s="304">
        <v>2.3388087574892507</v>
      </c>
      <c r="AA36" s="304">
        <v>2.2686109942235846</v>
      </c>
      <c r="AB36" s="304">
        <v>2.0282571591755754</v>
      </c>
      <c r="AC36" s="306"/>
      <c r="AD36" s="304">
        <v>2.767543293601427</v>
      </c>
      <c r="AE36" s="304">
        <v>2.3012652681049546</v>
      </c>
      <c r="AF36" s="304">
        <v>1.4919343754408665</v>
      </c>
      <c r="AG36" s="306"/>
      <c r="AH36" s="304">
        <v>1.1125931256399462</v>
      </c>
      <c r="AI36" s="304">
        <v>0.69031923319913424</v>
      </c>
      <c r="AJ36" s="304">
        <v>0.11709931148441208</v>
      </c>
      <c r="AK36" s="306"/>
      <c r="AL36" s="304">
        <v>0.21156013105118029</v>
      </c>
      <c r="AM36" s="304">
        <v>0.20348934504026722</v>
      </c>
      <c r="AN36" s="304">
        <v>0.10401478537515486</v>
      </c>
    </row>
    <row r="37" spans="1:40" x14ac:dyDescent="0.2">
      <c r="A37" s="13" t="str">
        <f t="shared" si="63"/>
        <v>Skilled trades occupations</v>
      </c>
      <c r="B37" s="304">
        <f t="shared" si="66"/>
        <v>18.286782459979186</v>
      </c>
      <c r="C37" s="304">
        <f t="shared" si="64"/>
        <v>16.719761129054852</v>
      </c>
      <c r="D37" s="304">
        <f t="shared" si="65"/>
        <v>13.364560354788756</v>
      </c>
      <c r="E37" s="304"/>
      <c r="F37" s="304">
        <v>3.2732429514663215E-2</v>
      </c>
      <c r="G37" s="304">
        <v>4.0332026264242364E-2</v>
      </c>
      <c r="H37" s="304">
        <v>5.2990103823825865E-2</v>
      </c>
      <c r="I37" s="304"/>
      <c r="J37" s="304">
        <v>0.56224860943171961</v>
      </c>
      <c r="K37" s="304">
        <v>0.68329034016819123</v>
      </c>
      <c r="L37" s="304">
        <v>0.95311006829098799</v>
      </c>
      <c r="M37" s="304"/>
      <c r="N37" s="304">
        <v>1.1895531296584065</v>
      </c>
      <c r="O37" s="304">
        <v>1.2511004112203168</v>
      </c>
      <c r="P37" s="304">
        <v>1.4349142688666152</v>
      </c>
      <c r="Q37" s="306"/>
      <c r="R37" s="304">
        <v>0.4980895387724168</v>
      </c>
      <c r="S37" s="304">
        <v>0.50821363551711118</v>
      </c>
      <c r="T37" s="304">
        <v>0.50878095939076495</v>
      </c>
      <c r="U37" s="306"/>
      <c r="V37" s="304">
        <v>1.5488589500147609</v>
      </c>
      <c r="W37" s="304">
        <v>1.3844591185396782</v>
      </c>
      <c r="X37" s="304">
        <v>1.2453282483213968</v>
      </c>
      <c r="Y37" s="306"/>
      <c r="Z37" s="304">
        <v>6.8414200882804641</v>
      </c>
      <c r="AA37" s="304">
        <v>6.2654078815992458</v>
      </c>
      <c r="AB37" s="304">
        <v>5.1991366255427334</v>
      </c>
      <c r="AC37" s="306"/>
      <c r="AD37" s="304">
        <v>4.1571345004491214</v>
      </c>
      <c r="AE37" s="304">
        <v>3.6884417735608603</v>
      </c>
      <c r="AF37" s="304">
        <v>2.3129336674366994</v>
      </c>
      <c r="AG37" s="306"/>
      <c r="AH37" s="304">
        <v>2.5500270403349976</v>
      </c>
      <c r="AI37" s="304">
        <v>2.230710721473927</v>
      </c>
      <c r="AJ37" s="304">
        <v>1.1877004163441636</v>
      </c>
      <c r="AK37" s="306"/>
      <c r="AL37" s="304">
        <v>0.90671817352263495</v>
      </c>
      <c r="AM37" s="304">
        <v>0.66780522071128168</v>
      </c>
      <c r="AN37" s="304">
        <v>0.46966599677156901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1.8539195117944278</v>
      </c>
      <c r="C38" s="304">
        <f t="shared" si="64"/>
        <v>1.7660747612148036</v>
      </c>
      <c r="D38" s="304">
        <f t="shared" si="65"/>
        <v>1.6585801894407495</v>
      </c>
      <c r="E38" s="304"/>
      <c r="F38" s="304">
        <v>4.3806555161840365E-2</v>
      </c>
      <c r="G38" s="304">
        <v>4.7434599122844159E-2</v>
      </c>
      <c r="H38" s="304">
        <v>4.9702549515570266E-2</v>
      </c>
      <c r="I38" s="304"/>
      <c r="J38" s="304">
        <v>3.6461114470164403E-2</v>
      </c>
      <c r="K38" s="304">
        <v>3.6953524685702933E-2</v>
      </c>
      <c r="L38" s="304">
        <v>3.6959253387211635E-2</v>
      </c>
      <c r="M38" s="304"/>
      <c r="N38" s="304">
        <v>0.21033588961536193</v>
      </c>
      <c r="O38" s="304">
        <v>0.19085272395552072</v>
      </c>
      <c r="P38" s="304">
        <v>0.16884676069590768</v>
      </c>
      <c r="Q38" s="306"/>
      <c r="R38" s="304">
        <v>5.3160458877829712E-2</v>
      </c>
      <c r="S38" s="304">
        <v>4.3421544155907883E-2</v>
      </c>
      <c r="T38" s="304">
        <v>3.9739149749434571E-2</v>
      </c>
      <c r="U38" s="306"/>
      <c r="V38" s="304">
        <v>0.16311790144825239</v>
      </c>
      <c r="W38" s="304">
        <v>0.14222483439351449</v>
      </c>
      <c r="X38" s="304">
        <v>0.12584101149061078</v>
      </c>
      <c r="Y38" s="306"/>
      <c r="Z38" s="304">
        <v>0.26116737321604661</v>
      </c>
      <c r="AA38" s="304">
        <v>0.19951388488100999</v>
      </c>
      <c r="AB38" s="304">
        <v>0.16582343547791265</v>
      </c>
      <c r="AC38" s="306"/>
      <c r="AD38" s="304">
        <v>0.30434498918081315</v>
      </c>
      <c r="AE38" s="304">
        <v>0.25691026353053426</v>
      </c>
      <c r="AF38" s="304">
        <v>0.18934430670119778</v>
      </c>
      <c r="AG38" s="306"/>
      <c r="AH38" s="304">
        <v>0.65896499151233934</v>
      </c>
      <c r="AI38" s="304">
        <v>0.67478805600569358</v>
      </c>
      <c r="AJ38" s="304">
        <v>0.62129354310640683</v>
      </c>
      <c r="AK38" s="306"/>
      <c r="AL38" s="304">
        <v>0.12256023831177988</v>
      </c>
      <c r="AM38" s="304">
        <v>0.17397533048407546</v>
      </c>
      <c r="AN38" s="304">
        <v>0.2610301793164973</v>
      </c>
    </row>
    <row r="39" spans="1:40" x14ac:dyDescent="0.2">
      <c r="A39" s="13" t="str">
        <f t="shared" si="63"/>
        <v>Sales and customer service occupations</v>
      </c>
      <c r="B39" s="304">
        <f t="shared" si="66"/>
        <v>4.0520921281279936</v>
      </c>
      <c r="C39" s="304">
        <f t="shared" si="64"/>
        <v>3.9291410788018295</v>
      </c>
      <c r="D39" s="304">
        <f t="shared" si="65"/>
        <v>3.7919525143392625</v>
      </c>
      <c r="E39" s="304"/>
      <c r="F39" s="304">
        <v>2.8865023382909031E-2</v>
      </c>
      <c r="G39" s="304">
        <v>2.7742240201478332E-2</v>
      </c>
      <c r="H39" s="304">
        <v>2.5449505970580075E-2</v>
      </c>
      <c r="I39" s="304"/>
      <c r="J39" s="304">
        <v>0.29692894416320437</v>
      </c>
      <c r="K39" s="304">
        <v>0.32905545235819084</v>
      </c>
      <c r="L39" s="304">
        <v>0.39087577850503735</v>
      </c>
      <c r="M39" s="304"/>
      <c r="N39" s="304">
        <v>0.82796790427524747</v>
      </c>
      <c r="O39" s="304">
        <v>0.84802491539388059</v>
      </c>
      <c r="P39" s="304">
        <v>0.86948288443897304</v>
      </c>
      <c r="Q39" s="306"/>
      <c r="R39" s="304">
        <v>0.25570974043414324</v>
      </c>
      <c r="S39" s="304">
        <v>0.2652735585670486</v>
      </c>
      <c r="T39" s="304">
        <v>0.27333019550339976</v>
      </c>
      <c r="U39" s="306"/>
      <c r="V39" s="304">
        <v>0.28821301487179146</v>
      </c>
      <c r="W39" s="304">
        <v>0.29281272915746603</v>
      </c>
      <c r="X39" s="304">
        <v>0.2896438993007896</v>
      </c>
      <c r="Y39" s="306"/>
      <c r="Z39" s="304">
        <v>0.93536071749788485</v>
      </c>
      <c r="AA39" s="304">
        <v>0.82296271392402487</v>
      </c>
      <c r="AB39" s="304">
        <v>0.74746195337397181</v>
      </c>
      <c r="AC39" s="306"/>
      <c r="AD39" s="304">
        <v>0.73917256935696563</v>
      </c>
      <c r="AE39" s="304">
        <v>0.73616898388232943</v>
      </c>
      <c r="AF39" s="304">
        <v>0.70965288492701484</v>
      </c>
      <c r="AG39" s="306"/>
      <c r="AH39" s="304">
        <v>0.42870810742310073</v>
      </c>
      <c r="AI39" s="304">
        <v>0.31742841372151354</v>
      </c>
      <c r="AJ39" s="304">
        <v>0.11050104916953887</v>
      </c>
      <c r="AK39" s="306"/>
      <c r="AL39" s="304">
        <v>0.2511661067227462</v>
      </c>
      <c r="AM39" s="304">
        <v>0.2896720715958972</v>
      </c>
      <c r="AN39" s="304">
        <v>0.37555436314995688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11.567292090383024</v>
      </c>
      <c r="C40" s="304">
        <f t="shared" si="64"/>
        <v>10.947484671577795</v>
      </c>
      <c r="D40" s="304">
        <f t="shared" si="65"/>
        <v>9.0784348937997734</v>
      </c>
      <c r="E40" s="304"/>
      <c r="F40" s="304">
        <v>4.670369846419266E-3</v>
      </c>
      <c r="G40" s="304">
        <v>4.3058464780211213E-3</v>
      </c>
      <c r="H40" s="304">
        <v>4.2881800473976118E-3</v>
      </c>
      <c r="I40" s="304"/>
      <c r="J40" s="304">
        <v>0.16451042427167117</v>
      </c>
      <c r="K40" s="304">
        <v>0.24450586742276484</v>
      </c>
      <c r="L40" s="304">
        <v>0.35063152929729646</v>
      </c>
      <c r="M40" s="304"/>
      <c r="N40" s="304">
        <v>0.41925999028391242</v>
      </c>
      <c r="O40" s="304">
        <v>0.47733903297488778</v>
      </c>
      <c r="P40" s="304">
        <v>0.57396044372284882</v>
      </c>
      <c r="Q40" s="306"/>
      <c r="R40" s="305">
        <v>0.263271113473597</v>
      </c>
      <c r="S40" s="305">
        <v>0.27040475850002194</v>
      </c>
      <c r="T40" s="305">
        <v>0.28118215881335934</v>
      </c>
      <c r="U40" s="306"/>
      <c r="V40" s="305">
        <v>0.49932842979212672</v>
      </c>
      <c r="W40" s="305">
        <v>0.55244902947177243</v>
      </c>
      <c r="X40" s="305">
        <v>0.60071679466846983</v>
      </c>
      <c r="Y40" s="306"/>
      <c r="Z40" s="305">
        <v>2.9720453463410705</v>
      </c>
      <c r="AA40" s="305">
        <v>3.0922183842608471</v>
      </c>
      <c r="AB40" s="305">
        <v>3.0155205311848543</v>
      </c>
      <c r="AC40" s="306"/>
      <c r="AD40" s="305">
        <v>3.6296669244480495</v>
      </c>
      <c r="AE40" s="305">
        <v>3.645070802571285</v>
      </c>
      <c r="AF40" s="305">
        <v>3.0010541067240912</v>
      </c>
      <c r="AG40" s="306"/>
      <c r="AH40" s="305">
        <v>2.5991570008430371</v>
      </c>
      <c r="AI40" s="305">
        <v>2.1351957570622733</v>
      </c>
      <c r="AJ40" s="305">
        <v>0.80384930850684799</v>
      </c>
      <c r="AK40" s="306"/>
      <c r="AL40" s="305">
        <v>1.0153824910831393</v>
      </c>
      <c r="AM40" s="305">
        <v>0.52599519283592089</v>
      </c>
      <c r="AN40" s="305">
        <v>0.44723184083460799</v>
      </c>
    </row>
    <row r="41" spans="1:40" x14ac:dyDescent="0.2">
      <c r="A41" s="39" t="str">
        <f t="shared" si="63"/>
        <v>Elementary occupations</v>
      </c>
      <c r="B41" s="307">
        <f t="shared" si="66"/>
        <v>5.8841669760043898</v>
      </c>
      <c r="C41" s="307">
        <f t="shared" si="64"/>
        <v>6.8254223261196536</v>
      </c>
      <c r="D41" s="307">
        <f>SUM(H41,L41,P41,T41,X41,AB41,AF41,AJ41,AN41)</f>
        <v>6.3242375569210454</v>
      </c>
      <c r="E41" s="307"/>
      <c r="F41" s="307">
        <v>1.8443832364748718E-2</v>
      </c>
      <c r="G41" s="307">
        <v>1.7155750399147719E-2</v>
      </c>
      <c r="H41" s="307">
        <v>1.8837375838220646E-2</v>
      </c>
      <c r="I41" s="307"/>
      <c r="J41" s="307">
        <v>8.7820880091739814E-2</v>
      </c>
      <c r="K41" s="307">
        <v>0.10172959258712724</v>
      </c>
      <c r="L41" s="307">
        <v>0.12463339108119102</v>
      </c>
      <c r="M41" s="307"/>
      <c r="N41" s="307">
        <v>0.31056076370851032</v>
      </c>
      <c r="O41" s="307">
        <v>0.47091301897773563</v>
      </c>
      <c r="P41" s="307">
        <v>0.61601640324481099</v>
      </c>
      <c r="Q41" s="308"/>
      <c r="R41" s="307">
        <v>0.18157264172462856</v>
      </c>
      <c r="S41" s="307">
        <v>0.238807206543586</v>
      </c>
      <c r="T41" s="307">
        <v>0.30867084873265876</v>
      </c>
      <c r="U41" s="308"/>
      <c r="V41" s="307">
        <v>0.16266125369560161</v>
      </c>
      <c r="W41" s="307">
        <v>0.24690850162200206</v>
      </c>
      <c r="X41" s="307">
        <v>0.30826148794855296</v>
      </c>
      <c r="Y41" s="308"/>
      <c r="Z41" s="307">
        <v>0.92045715062410238</v>
      </c>
      <c r="AA41" s="307">
        <v>1.0693873393923914</v>
      </c>
      <c r="AB41" s="307">
        <v>1.1125521840349004</v>
      </c>
      <c r="AC41" s="308"/>
      <c r="AD41" s="307">
        <v>1.4773286776894068</v>
      </c>
      <c r="AE41" s="307">
        <v>1.8492866816875853</v>
      </c>
      <c r="AF41" s="307">
        <v>1.6811110965914255</v>
      </c>
      <c r="AG41" s="308"/>
      <c r="AH41" s="307">
        <v>2.0118449491367381</v>
      </c>
      <c r="AI41" s="307">
        <v>2.2867069303664325</v>
      </c>
      <c r="AJ41" s="307">
        <v>1.8199370369154149</v>
      </c>
      <c r="AK41" s="308"/>
      <c r="AL41" s="307">
        <v>0.71347682696891401</v>
      </c>
      <c r="AM41" s="307">
        <v>0.54452730454364628</v>
      </c>
      <c r="AN41" s="307">
        <v>0.33421773253387094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South East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189.16200000000029</v>
      </c>
      <c r="C50" s="305">
        <f>SUM(C51:C59)</f>
        <v>206.10499999999948</v>
      </c>
      <c r="D50" s="305">
        <f>SUM(D51:D59)</f>
        <v>227.98799999999997</v>
      </c>
      <c r="E50" s="304"/>
      <c r="F50" s="305">
        <f>SUM(F51:F59)</f>
        <v>0.78169081008293961</v>
      </c>
      <c r="G50" s="305">
        <f>SUM(G51:G59)</f>
        <v>0.99087816861318478</v>
      </c>
      <c r="H50" s="305">
        <f>SUM(H51:H59)</f>
        <v>1.5403632273947663</v>
      </c>
      <c r="I50" s="304"/>
      <c r="J50" s="305">
        <f>SUM(J51:J59)</f>
        <v>12.076105572267343</v>
      </c>
      <c r="K50" s="305">
        <f>SUM(K51:K59)</f>
        <v>15.395148577235522</v>
      </c>
      <c r="L50" s="305">
        <f>SUM(L51:L59)</f>
        <v>23.037878432965208</v>
      </c>
      <c r="M50" s="304"/>
      <c r="N50" s="305">
        <f>SUM(N51:N59)</f>
        <v>20.724640292879265</v>
      </c>
      <c r="O50" s="305">
        <f>SUM(O51:O59)</f>
        <v>22.982738793353544</v>
      </c>
      <c r="P50" s="305">
        <f>SUM(P51:P59)</f>
        <v>28.608909104698181</v>
      </c>
      <c r="Q50" s="304"/>
      <c r="R50" s="305">
        <f>SUM(R51:R59)</f>
        <v>7.3427426598941548</v>
      </c>
      <c r="S50" s="305">
        <f>SUM(S51:S59)</f>
        <v>8.0457946322105993</v>
      </c>
      <c r="T50" s="305">
        <f>SUM(T51:T59)</f>
        <v>10.466738333032026</v>
      </c>
      <c r="U50" s="304"/>
      <c r="V50" s="305">
        <f>SUM(V51:V59)</f>
        <v>15.251191533164484</v>
      </c>
      <c r="W50" s="305">
        <f>SUM(W51:W59)</f>
        <v>16.08226322306734</v>
      </c>
      <c r="X50" s="305">
        <f>SUM(X51:X59)</f>
        <v>19.528469385544639</v>
      </c>
      <c r="Y50" s="304"/>
      <c r="Z50" s="305">
        <f>SUM(Z51:Z59)</f>
        <v>55.974463044844413</v>
      </c>
      <c r="AA50" s="305">
        <f>SUM(AA51:AA59)</f>
        <v>59.442648420918367</v>
      </c>
      <c r="AB50" s="305">
        <f>SUM(AB51:AB59)</f>
        <v>65.371797039458087</v>
      </c>
      <c r="AC50" s="304"/>
      <c r="AD50" s="305">
        <f>SUM(AD51:AD59)</f>
        <v>43.044493938148804</v>
      </c>
      <c r="AE50" s="305">
        <f>SUM(AE51:AE59)</f>
        <v>47.468181226809719</v>
      </c>
      <c r="AF50" s="305">
        <f>SUM(AF51:AF59)</f>
        <v>49.744802672204671</v>
      </c>
      <c r="AG50" s="304"/>
      <c r="AH50" s="305">
        <f>SUM(AH51:AH59)</f>
        <v>25.74468609308342</v>
      </c>
      <c r="AI50" s="305">
        <f>SUM(AI51:AI59)</f>
        <v>28.414787597665946</v>
      </c>
      <c r="AJ50" s="305">
        <f>SUM(AJ51:AJ59)</f>
        <v>25.147859911616234</v>
      </c>
      <c r="AK50" s="304"/>
      <c r="AL50" s="305">
        <f>SUM(AL51:AL59)</f>
        <v>8.2219860556355044</v>
      </c>
      <c r="AM50" s="305">
        <f>SUM(AM51:AM59)</f>
        <v>7.2825593601252638</v>
      </c>
      <c r="AN50" s="305">
        <f>SUM(AN51:AN59)</f>
        <v>4.5411818930861338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28.825825620747572</v>
      </c>
      <c r="C51" s="304">
        <f t="shared" ref="C51:D51" si="68">SUM(G51,K51,O51,S51,W51,AA51,AE51,AI51,AM51)</f>
        <v>28.086576480673148</v>
      </c>
      <c r="D51" s="304">
        <f t="shared" si="68"/>
        <v>33.359719811764343</v>
      </c>
      <c r="E51" s="304"/>
      <c r="F51" s="304">
        <v>0.17040987466698448</v>
      </c>
      <c r="G51" s="304">
        <v>0.2034983299252259</v>
      </c>
      <c r="H51" s="304">
        <v>0.32110800250976479</v>
      </c>
      <c r="I51" s="304"/>
      <c r="J51" s="304">
        <v>3.4141674471929293</v>
      </c>
      <c r="K51" s="304">
        <v>3.7887560125979931</v>
      </c>
      <c r="L51" s="304">
        <v>5.7776765863821327</v>
      </c>
      <c r="M51" s="304"/>
      <c r="N51" s="304">
        <v>5.3826337406506761</v>
      </c>
      <c r="O51" s="304">
        <v>5.1750635178794662</v>
      </c>
      <c r="P51" s="304">
        <v>6.0625357770287778</v>
      </c>
      <c r="Q51" s="304"/>
      <c r="R51" s="304">
        <v>1.4224916011783835</v>
      </c>
      <c r="S51" s="304">
        <v>1.2670193461322128</v>
      </c>
      <c r="T51" s="304">
        <v>1.4064749247061383</v>
      </c>
      <c r="U51" s="304"/>
      <c r="V51" s="304">
        <v>3.5367781405061525</v>
      </c>
      <c r="W51" s="304">
        <v>3.2454437996103018</v>
      </c>
      <c r="X51" s="304">
        <v>3.941660808118403</v>
      </c>
      <c r="Y51" s="304"/>
      <c r="Z51" s="304">
        <v>7.2437211990612056</v>
      </c>
      <c r="AA51" s="304">
        <v>6.7958609425867209</v>
      </c>
      <c r="AB51" s="304">
        <v>8.3548800525497686</v>
      </c>
      <c r="AC51" s="304"/>
      <c r="AD51" s="304">
        <v>4.3186916997400049</v>
      </c>
      <c r="AE51" s="304">
        <v>4.050464264996414</v>
      </c>
      <c r="AF51" s="304">
        <v>4.0341283705309019</v>
      </c>
      <c r="AG51" s="304"/>
      <c r="AH51" s="304">
        <v>2.4584755684054751</v>
      </c>
      <c r="AI51" s="304">
        <v>2.3768670878187446</v>
      </c>
      <c r="AJ51" s="304">
        <v>1.9939448500195727</v>
      </c>
      <c r="AK51" s="304"/>
      <c r="AL51" s="304">
        <v>0.87845634934576577</v>
      </c>
      <c r="AM51" s="304">
        <v>1.1836031791260697</v>
      </c>
      <c r="AN51" s="304">
        <v>1.4673104399188852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26.836558438686414</v>
      </c>
      <c r="C52" s="304">
        <f t="shared" ref="C52:C59" si="70">SUM(G52,K52,O52,S52,W52,AA52,AE52,AI52,AM52)</f>
        <v>32.511278478639163</v>
      </c>
      <c r="D52" s="304">
        <f t="shared" ref="D52:D59" si="71">SUM(H52,L52,P52,T52,X52,AB52,AF52,AJ52,AN52)</f>
        <v>40.541337611039914</v>
      </c>
      <c r="E52" s="304"/>
      <c r="F52" s="304">
        <v>0.31415824436943146</v>
      </c>
      <c r="G52" s="304">
        <v>0.40173299648852023</v>
      </c>
      <c r="H52" s="304">
        <v>0.56943533199765883</v>
      </c>
      <c r="I52" s="304"/>
      <c r="J52" s="304">
        <v>4.8695941126220692</v>
      </c>
      <c r="K52" s="304">
        <v>6.7420770106208439</v>
      </c>
      <c r="L52" s="304">
        <v>10.118022748536751</v>
      </c>
      <c r="M52" s="304"/>
      <c r="N52" s="304">
        <v>6.1751193508401796</v>
      </c>
      <c r="O52" s="304">
        <v>6.6869092025804786</v>
      </c>
      <c r="P52" s="304">
        <v>7.573091264196596</v>
      </c>
      <c r="Q52" s="304"/>
      <c r="R52" s="304">
        <v>0.84351101988766819</v>
      </c>
      <c r="S52" s="304">
        <v>0.75750099837381091</v>
      </c>
      <c r="T52" s="304">
        <v>0.95374737321594538</v>
      </c>
      <c r="U52" s="304"/>
      <c r="V52" s="304">
        <v>2.413233882779116</v>
      </c>
      <c r="W52" s="304">
        <v>2.2786675464172563</v>
      </c>
      <c r="X52" s="304">
        <v>1.8273883128383657</v>
      </c>
      <c r="Y52" s="304"/>
      <c r="Z52" s="304">
        <v>6.7843146564140229</v>
      </c>
      <c r="AA52" s="304">
        <v>8.701426925612072</v>
      </c>
      <c r="AB52" s="304">
        <v>11.900190120156328</v>
      </c>
      <c r="AC52" s="304"/>
      <c r="AD52" s="304">
        <v>3.5684792915319417</v>
      </c>
      <c r="AE52" s="304">
        <v>4.629259150415411</v>
      </c>
      <c r="AF52" s="304">
        <v>5.4763999019868459</v>
      </c>
      <c r="AG52" s="304"/>
      <c r="AH52" s="304">
        <v>1.3931536071679775</v>
      </c>
      <c r="AI52" s="304">
        <v>1.6237408886747426</v>
      </c>
      <c r="AJ52" s="304">
        <v>1.4085677654564432</v>
      </c>
      <c r="AK52" s="304"/>
      <c r="AL52" s="304">
        <v>0.47499427307401004</v>
      </c>
      <c r="AM52" s="304">
        <v>0.68996375945602972</v>
      </c>
      <c r="AN52" s="304">
        <v>0.71449479265498417</v>
      </c>
    </row>
    <row r="53" spans="1:40" x14ac:dyDescent="0.2">
      <c r="A53" s="13" t="str">
        <f t="shared" si="67"/>
        <v>Associate professional occupations</v>
      </c>
      <c r="B53" s="304">
        <f t="shared" si="69"/>
        <v>14.772996258669998</v>
      </c>
      <c r="C53" s="304">
        <f t="shared" si="70"/>
        <v>15.702727061730169</v>
      </c>
      <c r="D53" s="304">
        <f t="shared" si="71"/>
        <v>18.626284739648099</v>
      </c>
      <c r="E53" s="304"/>
      <c r="F53" s="304">
        <v>4.6157778175491486E-2</v>
      </c>
      <c r="G53" s="304">
        <v>5.2910932055607346E-2</v>
      </c>
      <c r="H53" s="304">
        <v>8.5831977697573503E-2</v>
      </c>
      <c r="I53" s="304"/>
      <c r="J53" s="304">
        <v>1.4913586799364948</v>
      </c>
      <c r="K53" s="304">
        <v>1.8292376768228269</v>
      </c>
      <c r="L53" s="304">
        <v>2.7268954548189246</v>
      </c>
      <c r="M53" s="304"/>
      <c r="N53" s="304">
        <v>2.5799764052680203</v>
      </c>
      <c r="O53" s="304">
        <v>2.7371690231067825</v>
      </c>
      <c r="P53" s="304">
        <v>3.2938774211565018</v>
      </c>
      <c r="Q53" s="304"/>
      <c r="R53" s="304">
        <v>1.2189946087820189</v>
      </c>
      <c r="S53" s="304">
        <v>1.4020879230993242</v>
      </c>
      <c r="T53" s="304">
        <v>1.8331980578105265</v>
      </c>
      <c r="U53" s="304"/>
      <c r="V53" s="304">
        <v>2.1605826818333114</v>
      </c>
      <c r="W53" s="304">
        <v>2.1218713917404095</v>
      </c>
      <c r="X53" s="304">
        <v>2.4771530362025662</v>
      </c>
      <c r="Y53" s="304"/>
      <c r="Z53" s="304">
        <v>2.917428562578706</v>
      </c>
      <c r="AA53" s="304">
        <v>2.7097252108432328</v>
      </c>
      <c r="AB53" s="304">
        <v>2.834012224141071</v>
      </c>
      <c r="AC53" s="304"/>
      <c r="AD53" s="304">
        <v>2.4566113042712332</v>
      </c>
      <c r="AE53" s="304">
        <v>2.6677404718230164</v>
      </c>
      <c r="AF53" s="304">
        <v>3.0249235472213241</v>
      </c>
      <c r="AG53" s="304"/>
      <c r="AH53" s="304">
        <v>1.6258777753249725</v>
      </c>
      <c r="AI53" s="304">
        <v>1.8962846577754093</v>
      </c>
      <c r="AJ53" s="304">
        <v>1.8390664938968415</v>
      </c>
      <c r="AK53" s="304"/>
      <c r="AL53" s="304">
        <v>0.27600846249974914</v>
      </c>
      <c r="AM53" s="304">
        <v>0.28569977446355838</v>
      </c>
      <c r="AN53" s="304">
        <v>0.51132652670277112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16.993795279730335</v>
      </c>
      <c r="C54" s="304">
        <f t="shared" si="70"/>
        <v>17.884288282181423</v>
      </c>
      <c r="D54" s="304">
        <f t="shared" si="71"/>
        <v>18.034340986096655</v>
      </c>
      <c r="E54" s="304"/>
      <c r="F54" s="304">
        <v>0.17276383070968787</v>
      </c>
      <c r="G54" s="304">
        <v>0.23544194542580094</v>
      </c>
      <c r="H54" s="304">
        <v>0.42092924313855601</v>
      </c>
      <c r="I54" s="304"/>
      <c r="J54" s="304">
        <v>0.90940348340567401</v>
      </c>
      <c r="K54" s="304">
        <v>1.2787847051169097</v>
      </c>
      <c r="L54" s="304">
        <v>1.823749073430708</v>
      </c>
      <c r="M54" s="304"/>
      <c r="N54" s="304">
        <v>2.7827337318265317</v>
      </c>
      <c r="O54" s="304">
        <v>3.6720825462910058</v>
      </c>
      <c r="P54" s="304">
        <v>5.4744293128797956</v>
      </c>
      <c r="Q54" s="304"/>
      <c r="R54" s="304">
        <v>1.6599000997083386</v>
      </c>
      <c r="S54" s="304">
        <v>1.947910411471816</v>
      </c>
      <c r="T54" s="304">
        <v>2.7418540052964508</v>
      </c>
      <c r="U54" s="304"/>
      <c r="V54" s="304">
        <v>1.1957837032714198</v>
      </c>
      <c r="W54" s="304">
        <v>1.4312003153179704</v>
      </c>
      <c r="X54" s="304">
        <v>2.1392716390745248</v>
      </c>
      <c r="Y54" s="304"/>
      <c r="Z54" s="304">
        <v>3.0643463799911004</v>
      </c>
      <c r="AA54" s="304">
        <v>2.8030842807696921</v>
      </c>
      <c r="AB54" s="304">
        <v>1.5188531019405345</v>
      </c>
      <c r="AC54" s="304"/>
      <c r="AD54" s="304">
        <v>2.6732174769788752</v>
      </c>
      <c r="AE54" s="304">
        <v>2.1663022079554812</v>
      </c>
      <c r="AF54" s="304">
        <v>0.97083809938076793</v>
      </c>
      <c r="AG54" s="304"/>
      <c r="AH54" s="304">
        <v>3.7941476212852714</v>
      </c>
      <c r="AI54" s="304">
        <v>4.2507277297013255</v>
      </c>
      <c r="AJ54" s="304">
        <v>2.9166630161802503</v>
      </c>
      <c r="AK54" s="304"/>
      <c r="AL54" s="304">
        <v>0.74149895255343401</v>
      </c>
      <c r="AM54" s="304">
        <v>9.8754140131421753E-2</v>
      </c>
      <c r="AN54" s="304">
        <v>2.7753494775068312E-2</v>
      </c>
    </row>
    <row r="55" spans="1:40" x14ac:dyDescent="0.2">
      <c r="A55" s="13" t="str">
        <f t="shared" si="67"/>
        <v>Skilled trades occupations</v>
      </c>
      <c r="B55" s="304">
        <f t="shared" si="69"/>
        <v>73.376602649494501</v>
      </c>
      <c r="C55" s="304">
        <f t="shared" si="70"/>
        <v>79.688568221279951</v>
      </c>
      <c r="D55" s="304">
        <f t="shared" si="71"/>
        <v>81.907687640914403</v>
      </c>
      <c r="E55" s="304"/>
      <c r="F55" s="304">
        <v>1.4730014109617839E-2</v>
      </c>
      <c r="G55" s="304">
        <v>1.7555383106945634E-2</v>
      </c>
      <c r="H55" s="304">
        <v>2.3419800524500968E-2</v>
      </c>
      <c r="I55" s="304"/>
      <c r="J55" s="304">
        <v>0.79783670766044756</v>
      </c>
      <c r="K55" s="304">
        <v>1.0213505364090385</v>
      </c>
      <c r="L55" s="304">
        <v>1.5014464226549735</v>
      </c>
      <c r="M55" s="304"/>
      <c r="N55" s="304">
        <v>2.6083056484736846</v>
      </c>
      <c r="O55" s="304">
        <v>3.2316947142559331</v>
      </c>
      <c r="P55" s="304">
        <v>4.2367139235439808</v>
      </c>
      <c r="Q55" s="304"/>
      <c r="R55" s="304">
        <v>1.6321136416581505</v>
      </c>
      <c r="S55" s="304">
        <v>1.9575953136860955</v>
      </c>
      <c r="T55" s="304">
        <v>2.5174330120666113</v>
      </c>
      <c r="U55" s="304"/>
      <c r="V55" s="304">
        <v>4.3969719326548544</v>
      </c>
      <c r="W55" s="304">
        <v>5.098469866563776</v>
      </c>
      <c r="X55" s="304">
        <v>6.6176832015852689</v>
      </c>
      <c r="Y55" s="304"/>
      <c r="Z55" s="304">
        <v>27.859837186917023</v>
      </c>
      <c r="AA55" s="304">
        <v>28.618082721872298</v>
      </c>
      <c r="AB55" s="304">
        <v>27.751320118021496</v>
      </c>
      <c r="AC55" s="304"/>
      <c r="AD55" s="304">
        <v>22.033461568212655</v>
      </c>
      <c r="AE55" s="304">
        <v>24.727997169442713</v>
      </c>
      <c r="AF55" s="304">
        <v>26.225727590462718</v>
      </c>
      <c r="AG55" s="304"/>
      <c r="AH55" s="304">
        <v>10.177238503097035</v>
      </c>
      <c r="AI55" s="304">
        <v>11.5924736721012</v>
      </c>
      <c r="AJ55" s="304">
        <v>12.222512721280616</v>
      </c>
      <c r="AK55" s="304"/>
      <c r="AL55" s="304">
        <v>3.8561074467110408</v>
      </c>
      <c r="AM55" s="304">
        <v>3.4233488438419521</v>
      </c>
      <c r="AN55" s="304">
        <v>0.81143085077423938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0.71111354840574836</v>
      </c>
      <c r="C56" s="304">
        <f t="shared" si="70"/>
        <v>0.68259704389543319</v>
      </c>
      <c r="D56" s="304">
        <f t="shared" si="71"/>
        <v>0.75375867869474378</v>
      </c>
      <c r="E56" s="304"/>
      <c r="F56" s="304">
        <v>8.3854613416080098E-4</v>
      </c>
      <c r="G56" s="304">
        <v>5.7929931821357368E-4</v>
      </c>
      <c r="H56" s="304">
        <v>7.3829605082569028E-4</v>
      </c>
      <c r="I56" s="304"/>
      <c r="J56" s="304">
        <v>2.3095256807302896E-2</v>
      </c>
      <c r="K56" s="304">
        <v>2.5189572759311694E-2</v>
      </c>
      <c r="L56" s="304">
        <v>2.9977671571623E-2</v>
      </c>
      <c r="M56" s="304"/>
      <c r="N56" s="304">
        <v>3.2713070715514825E-2</v>
      </c>
      <c r="O56" s="304">
        <v>2.9443394246983216E-2</v>
      </c>
      <c r="P56" s="304">
        <v>3.2136254096411486E-2</v>
      </c>
      <c r="Q56" s="304"/>
      <c r="R56" s="304">
        <v>6.0604490362849792E-3</v>
      </c>
      <c r="S56" s="304">
        <v>5.4570033817547201E-3</v>
      </c>
      <c r="T56" s="304">
        <v>6.1903349154344076E-3</v>
      </c>
      <c r="U56" s="304"/>
      <c r="V56" s="304">
        <v>2.3350771074712399E-2</v>
      </c>
      <c r="W56" s="304">
        <v>2.2377904682825144E-2</v>
      </c>
      <c r="X56" s="304">
        <v>2.5633367836981748E-2</v>
      </c>
      <c r="Y56" s="304"/>
      <c r="Z56" s="304">
        <v>0.21174783254029414</v>
      </c>
      <c r="AA56" s="304">
        <v>0.24451332119373484</v>
      </c>
      <c r="AB56" s="304">
        <v>0.31496269779528741</v>
      </c>
      <c r="AC56" s="304"/>
      <c r="AD56" s="304">
        <v>4.2664019727461457E-2</v>
      </c>
      <c r="AE56" s="304">
        <v>3.7501496589113434E-2</v>
      </c>
      <c r="AF56" s="304">
        <v>4.039907817843813E-2</v>
      </c>
      <c r="AG56" s="304"/>
      <c r="AH56" s="304">
        <v>0.20673030172210985</v>
      </c>
      <c r="AI56" s="304">
        <v>0.1700543922126746</v>
      </c>
      <c r="AJ56" s="304">
        <v>0.16205806308902673</v>
      </c>
      <c r="AK56" s="304"/>
      <c r="AL56" s="304">
        <v>0.16391330064790702</v>
      </c>
      <c r="AM56" s="304">
        <v>0.14748065951082201</v>
      </c>
      <c r="AN56" s="304">
        <v>0.14166291516071519</v>
      </c>
    </row>
    <row r="57" spans="1:40" x14ac:dyDescent="0.2">
      <c r="A57" s="13" t="str">
        <f t="shared" si="67"/>
        <v>Sales and customer service occupations</v>
      </c>
      <c r="B57" s="304">
        <f t="shared" si="69"/>
        <v>3.2016940000518641</v>
      </c>
      <c r="C57" s="304">
        <f t="shared" si="70"/>
        <v>3.5153635632348159</v>
      </c>
      <c r="D57" s="304">
        <f t="shared" si="71"/>
        <v>3.8974306329943893</v>
      </c>
      <c r="E57" s="304"/>
      <c r="F57" s="304">
        <v>1.1492217014384166E-2</v>
      </c>
      <c r="G57" s="304">
        <v>1.5326917046127746E-2</v>
      </c>
      <c r="H57" s="304">
        <v>2.3720087295688808E-2</v>
      </c>
      <c r="I57" s="304"/>
      <c r="J57" s="304">
        <v>0.2341711390394276</v>
      </c>
      <c r="K57" s="304">
        <v>0.2420931189196707</v>
      </c>
      <c r="L57" s="304">
        <v>0.27782071125418745</v>
      </c>
      <c r="M57" s="304"/>
      <c r="N57" s="304">
        <v>0.59656454602183229</v>
      </c>
      <c r="O57" s="304">
        <v>0.68932884195952782</v>
      </c>
      <c r="P57" s="304">
        <v>0.83377556142355702</v>
      </c>
      <c r="Q57" s="304"/>
      <c r="R57" s="304">
        <v>0.15450121908103298</v>
      </c>
      <c r="S57" s="304">
        <v>0.18626421861357104</v>
      </c>
      <c r="T57" s="304">
        <v>0.22750762912444855</v>
      </c>
      <c r="U57" s="304"/>
      <c r="V57" s="304">
        <v>0.19118000857815146</v>
      </c>
      <c r="W57" s="304">
        <v>0.21744162069356224</v>
      </c>
      <c r="X57" s="304">
        <v>0.26586044107437096</v>
      </c>
      <c r="Y57" s="304"/>
      <c r="Z57" s="304">
        <v>1.2231164664626486</v>
      </c>
      <c r="AA57" s="304">
        <v>1.321220961283428</v>
      </c>
      <c r="AB57" s="304">
        <v>1.6099528807298389</v>
      </c>
      <c r="AC57" s="304"/>
      <c r="AD57" s="304">
        <v>0.18664347426295563</v>
      </c>
      <c r="AE57" s="304">
        <v>0.16237777701402736</v>
      </c>
      <c r="AF57" s="304">
        <v>0.10243704437924628</v>
      </c>
      <c r="AG57" s="304"/>
      <c r="AH57" s="304">
        <v>0.33169823595139064</v>
      </c>
      <c r="AI57" s="304">
        <v>0.32532634292702406</v>
      </c>
      <c r="AJ57" s="304">
        <v>7.4673846215784892E-2</v>
      </c>
      <c r="AK57" s="304"/>
      <c r="AL57" s="304">
        <v>0.27232669364004064</v>
      </c>
      <c r="AM57" s="304">
        <v>0.35598376477787658</v>
      </c>
      <c r="AN57" s="304">
        <v>0.48168243149726675</v>
      </c>
    </row>
    <row r="58" spans="1:40" x14ac:dyDescent="0.2">
      <c r="A58" s="13" t="str">
        <f t="shared" si="67"/>
        <v>Process, plant and machine operatives</v>
      </c>
      <c r="B58" s="304">
        <f t="shared" si="69"/>
        <v>14.360268484316411</v>
      </c>
      <c r="C58" s="304">
        <f t="shared" si="70"/>
        <v>16.217422638323374</v>
      </c>
      <c r="D58" s="304">
        <f t="shared" si="71"/>
        <v>17.237113860967401</v>
      </c>
      <c r="E58" s="304"/>
      <c r="F58" s="304">
        <v>4.9944431495940994E-2</v>
      </c>
      <c r="G58" s="304">
        <v>6.2499448444217086E-2</v>
      </c>
      <c r="H58" s="304">
        <v>9.3610949446817235E-2</v>
      </c>
      <c r="I58" s="304"/>
      <c r="J58" s="304">
        <v>0.19204699585273083</v>
      </c>
      <c r="K58" s="304">
        <v>0.27007903681565876</v>
      </c>
      <c r="L58" s="304">
        <v>0.4650787053869872</v>
      </c>
      <c r="M58" s="304"/>
      <c r="N58" s="304">
        <v>0.29329849592833385</v>
      </c>
      <c r="O58" s="304">
        <v>0.37953794656426876</v>
      </c>
      <c r="P58" s="304">
        <v>0.60112319144024473</v>
      </c>
      <c r="Q58" s="304"/>
      <c r="R58" s="304">
        <v>0.34203571901939578</v>
      </c>
      <c r="S58" s="304">
        <v>0.44541682991428855</v>
      </c>
      <c r="T58" s="304">
        <v>0.696552755100456</v>
      </c>
      <c r="U58" s="304"/>
      <c r="V58" s="304">
        <v>0.79912210957604923</v>
      </c>
      <c r="W58" s="304">
        <v>0.92800600122014565</v>
      </c>
      <c r="X58" s="304">
        <v>1.1779303103354128</v>
      </c>
      <c r="Y58" s="304"/>
      <c r="Z58" s="304">
        <v>3.9627277068461098</v>
      </c>
      <c r="AA58" s="304">
        <v>4.7164261518049955</v>
      </c>
      <c r="AB58" s="304">
        <v>5.9412221304080397</v>
      </c>
      <c r="AC58" s="304"/>
      <c r="AD58" s="304">
        <v>4.8800518386458007</v>
      </c>
      <c r="AE58" s="304">
        <v>5.6485955590489541</v>
      </c>
      <c r="AF58" s="304">
        <v>6.0402919589741302</v>
      </c>
      <c r="AG58" s="304"/>
      <c r="AH58" s="304">
        <v>3.1178755749786395</v>
      </c>
      <c r="AI58" s="304">
        <v>3.1326624614742422</v>
      </c>
      <c r="AJ58" s="304">
        <v>2.0636341565447576</v>
      </c>
      <c r="AK58" s="304"/>
      <c r="AL58" s="304">
        <v>0.72316561197341001</v>
      </c>
      <c r="AM58" s="304">
        <v>0.63419920303660338</v>
      </c>
      <c r="AN58" s="304">
        <v>0.15766970333055655</v>
      </c>
    </row>
    <row r="59" spans="1:40" x14ac:dyDescent="0.2">
      <c r="A59" s="13" t="str">
        <f t="shared" si="67"/>
        <v>Elementary occupations</v>
      </c>
      <c r="B59" s="304">
        <f t="shared" si="69"/>
        <v>10.083145719897464</v>
      </c>
      <c r="C59" s="304">
        <f t="shared" si="70"/>
        <v>11.816178230041992</v>
      </c>
      <c r="D59" s="304">
        <f t="shared" si="71"/>
        <v>13.630326037879996</v>
      </c>
      <c r="E59" s="304"/>
      <c r="F59" s="304">
        <v>1.1958734072406096E-3</v>
      </c>
      <c r="G59" s="304">
        <v>1.3329168025263485E-3</v>
      </c>
      <c r="H59" s="304">
        <v>1.5695387333803715E-3</v>
      </c>
      <c r="I59" s="304"/>
      <c r="J59" s="304">
        <v>0.14443174975026729</v>
      </c>
      <c r="K59" s="304">
        <v>0.19758090717327095</v>
      </c>
      <c r="L59" s="304">
        <v>0.31721105892892332</v>
      </c>
      <c r="M59" s="304"/>
      <c r="N59" s="304">
        <v>0.27329530315449019</v>
      </c>
      <c r="O59" s="304">
        <v>0.38150960646909332</v>
      </c>
      <c r="P59" s="304">
        <v>0.50122639893231735</v>
      </c>
      <c r="Q59" s="304"/>
      <c r="R59" s="304">
        <v>6.3134301542880203E-2</v>
      </c>
      <c r="S59" s="304">
        <v>7.6542587537726262E-2</v>
      </c>
      <c r="T59" s="304">
        <v>8.3780240796016273E-2</v>
      </c>
      <c r="U59" s="304"/>
      <c r="V59" s="304">
        <v>0.53418830289071884</v>
      </c>
      <c r="W59" s="304">
        <v>0.73878477682109223</v>
      </c>
      <c r="X59" s="304">
        <v>1.0558882684787461</v>
      </c>
      <c r="Y59" s="304"/>
      <c r="Z59" s="304">
        <v>2.7072230540333013</v>
      </c>
      <c r="AA59" s="304">
        <v>3.5323079049521877</v>
      </c>
      <c r="AB59" s="304">
        <v>5.1464037137157232</v>
      </c>
      <c r="AC59" s="304"/>
      <c r="AD59" s="304">
        <v>2.8846732647778701</v>
      </c>
      <c r="AE59" s="304">
        <v>3.3779431295245823</v>
      </c>
      <c r="AF59" s="304">
        <v>3.8296570810903039</v>
      </c>
      <c r="AG59" s="304"/>
      <c r="AH59" s="304">
        <v>2.6394889051505488</v>
      </c>
      <c r="AI59" s="304">
        <v>3.0466503649805818</v>
      </c>
      <c r="AJ59" s="304">
        <v>2.4667389989329394</v>
      </c>
      <c r="AK59" s="304"/>
      <c r="AL59" s="304">
        <v>0.83551496519014656</v>
      </c>
      <c r="AM59" s="304">
        <v>0.4635260357809306</v>
      </c>
      <c r="AN59" s="304">
        <v>0.22785073827164729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538.85900000000072</v>
      </c>
      <c r="C62" s="305">
        <f>SUM(C63:C71)</f>
        <v>554.63099999999974</v>
      </c>
      <c r="D62" s="305">
        <f>SUM(D63:D71)</f>
        <v>579.55000000000007</v>
      </c>
      <c r="E62" s="304"/>
      <c r="F62" s="305">
        <f>SUM(F63:F71)</f>
        <v>2.050246684139633</v>
      </c>
      <c r="G62" s="305">
        <f>SUM(G63:G71)</f>
        <v>2.6371445176535175</v>
      </c>
      <c r="H62" s="305">
        <f>SUM(H63:H71)</f>
        <v>4.0820244430874943</v>
      </c>
      <c r="I62" s="304"/>
      <c r="J62" s="305">
        <f>SUM(J63:J71)</f>
        <v>25.127498309716529</v>
      </c>
      <c r="K62" s="305">
        <f>SUM(K63:K71)</f>
        <v>30.864062361893019</v>
      </c>
      <c r="L62" s="305">
        <f>SUM(L63:L71)</f>
        <v>45.965218561337174</v>
      </c>
      <c r="M62" s="304"/>
      <c r="N62" s="305">
        <f>SUM(N63:N71)</f>
        <v>84.136561294010761</v>
      </c>
      <c r="O62" s="305">
        <f>SUM(O63:O71)</f>
        <v>95.336052007596692</v>
      </c>
      <c r="P62" s="305">
        <f>SUM(P63:P71)</f>
        <v>125.67692386884437</v>
      </c>
      <c r="Q62" s="304"/>
      <c r="R62" s="305">
        <f>SUM(R63:R71)</f>
        <v>25.088830794977657</v>
      </c>
      <c r="S62" s="305">
        <f>SUM(S63:S71)</f>
        <v>27.604404569337213</v>
      </c>
      <c r="T62" s="305">
        <f>SUM(T63:T71)</f>
        <v>35.737255688792466</v>
      </c>
      <c r="U62" s="304"/>
      <c r="V62" s="305">
        <f>SUM(V63:V71)</f>
        <v>29.036582170982669</v>
      </c>
      <c r="W62" s="305">
        <f>SUM(W63:W71)</f>
        <v>31.333620355945644</v>
      </c>
      <c r="X62" s="305">
        <f>SUM(X63:X71)</f>
        <v>39.487960953999732</v>
      </c>
      <c r="Y62" s="304"/>
      <c r="Z62" s="305">
        <f>SUM(Z63:Z71)</f>
        <v>131.6913135413632</v>
      </c>
      <c r="AA62" s="305">
        <f>SUM(AA63:AA71)</f>
        <v>132.88283870943795</v>
      </c>
      <c r="AB62" s="305">
        <f>SUM(AB63:AB71)</f>
        <v>143.44679495406962</v>
      </c>
      <c r="AC62" s="304"/>
      <c r="AD62" s="305">
        <f>SUM(AD63:AD71)</f>
        <v>131.21377687983119</v>
      </c>
      <c r="AE62" s="305">
        <f>SUM(AE63:AE71)</f>
        <v>131.069631876481</v>
      </c>
      <c r="AF62" s="305">
        <f>SUM(AF63:AF71)</f>
        <v>117.08848721911625</v>
      </c>
      <c r="AG62" s="304"/>
      <c r="AH62" s="305">
        <f>SUM(AH63:AH71)</f>
        <v>82.894181337625639</v>
      </c>
      <c r="AI62" s="305">
        <f>SUM(AI63:AI71)</f>
        <v>77.598005472440491</v>
      </c>
      <c r="AJ62" s="305">
        <f>SUM(AJ63:AJ71)</f>
        <v>44.586112644450537</v>
      </c>
      <c r="AK62" s="304"/>
      <c r="AL62" s="305">
        <f>SUM(AL63:AL71)</f>
        <v>27.620008987353412</v>
      </c>
      <c r="AM62" s="305">
        <f>SUM(AM63:AM71)</f>
        <v>25.305240129214308</v>
      </c>
      <c r="AN62" s="305">
        <f>SUM(AN63:AN71)</f>
        <v>23.479221666302394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71.556696892596577</v>
      </c>
      <c r="C63" s="304">
        <f t="shared" ref="C63:C71" si="73">SUM(G63,K63,O63,S63,W63,AA63,AE63,AI63,AM63)</f>
        <v>69.506676916869324</v>
      </c>
      <c r="D63" s="304">
        <f t="shared" ref="D63:D71" si="74">SUM(H63,L63,P63,T63,X63,AB63,AF63,AJ63,AN63)</f>
        <v>78.293503486802464</v>
      </c>
      <c r="E63" s="304"/>
      <c r="F63" s="304">
        <v>0.32786873574073733</v>
      </c>
      <c r="G63" s="304">
        <v>0.38676661183694738</v>
      </c>
      <c r="H63" s="304">
        <v>0.60551381145320515</v>
      </c>
      <c r="I63" s="304"/>
      <c r="J63" s="304">
        <v>5.2009248168749762</v>
      </c>
      <c r="K63" s="304">
        <v>5.7471948902004915</v>
      </c>
      <c r="L63" s="304">
        <v>8.3687720338087654</v>
      </c>
      <c r="M63" s="304"/>
      <c r="N63" s="304">
        <v>17.965966749230294</v>
      </c>
      <c r="O63" s="304">
        <v>18.365358143106974</v>
      </c>
      <c r="P63" s="304">
        <v>23.714722653001569</v>
      </c>
      <c r="Q63" s="304"/>
      <c r="R63" s="304">
        <v>3.6066457483710179</v>
      </c>
      <c r="S63" s="304">
        <v>3.491235308770186</v>
      </c>
      <c r="T63" s="304">
        <v>4.513168456142747</v>
      </c>
      <c r="U63" s="304"/>
      <c r="V63" s="304">
        <v>4.6113357680564651</v>
      </c>
      <c r="W63" s="304">
        <v>4.430222532340129</v>
      </c>
      <c r="X63" s="304">
        <v>5.3370610802033882</v>
      </c>
      <c r="Y63" s="304"/>
      <c r="Z63" s="304">
        <v>14.537693811792865</v>
      </c>
      <c r="AA63" s="304">
        <v>13.546413037057489</v>
      </c>
      <c r="AB63" s="304">
        <v>15.739933917012355</v>
      </c>
      <c r="AC63" s="304"/>
      <c r="AD63" s="304">
        <v>14.197575790044018</v>
      </c>
      <c r="AE63" s="304">
        <v>12.955625385969439</v>
      </c>
      <c r="AF63" s="304">
        <v>11.532939691205716</v>
      </c>
      <c r="AG63" s="304"/>
      <c r="AH63" s="304">
        <v>9.9015597543093055</v>
      </c>
      <c r="AI63" s="304">
        <v>9.4261566497088261</v>
      </c>
      <c r="AJ63" s="304">
        <v>7.0529745112546482</v>
      </c>
      <c r="AK63" s="304"/>
      <c r="AL63" s="304">
        <v>1.2071257181768977</v>
      </c>
      <c r="AM63" s="304">
        <v>1.1577043578788486</v>
      </c>
      <c r="AN63" s="304">
        <v>1.4284173327200789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47.013930274727002</v>
      </c>
      <c r="C64" s="304">
        <f t="shared" si="73"/>
        <v>53.741893966941191</v>
      </c>
      <c r="D64" s="304">
        <f t="shared" si="74"/>
        <v>62.73552297816736</v>
      </c>
      <c r="E64" s="304"/>
      <c r="F64" s="304">
        <v>0.86951015063759884</v>
      </c>
      <c r="G64" s="304">
        <v>1.1715132031729316</v>
      </c>
      <c r="H64" s="304">
        <v>1.8440649487661394</v>
      </c>
      <c r="I64" s="304"/>
      <c r="J64" s="304">
        <v>5.667852155464713</v>
      </c>
      <c r="K64" s="304">
        <v>7.3727171436572201</v>
      </c>
      <c r="L64" s="304">
        <v>10.823376444089032</v>
      </c>
      <c r="M64" s="304"/>
      <c r="N64" s="304">
        <v>13.172691792508209</v>
      </c>
      <c r="O64" s="304">
        <v>15.607798482768946</v>
      </c>
      <c r="P64" s="304">
        <v>19.9467861816279</v>
      </c>
      <c r="Q64" s="304"/>
      <c r="R64" s="304">
        <v>1.986833895910346</v>
      </c>
      <c r="S64" s="304">
        <v>2.0793968000982317</v>
      </c>
      <c r="T64" s="304">
        <v>2.3626139294666251</v>
      </c>
      <c r="U64" s="304"/>
      <c r="V64" s="304">
        <v>2.9456666733563424</v>
      </c>
      <c r="W64" s="304">
        <v>3.442390581296833</v>
      </c>
      <c r="X64" s="304">
        <v>4.3357209077741166</v>
      </c>
      <c r="Y64" s="304"/>
      <c r="Z64" s="304">
        <v>9.7299236888492189</v>
      </c>
      <c r="AA64" s="304">
        <v>10.756291795289943</v>
      </c>
      <c r="AB64" s="304">
        <v>12.526315249443085</v>
      </c>
      <c r="AC64" s="304"/>
      <c r="AD64" s="304">
        <v>7.3064226110056607</v>
      </c>
      <c r="AE64" s="304">
        <v>7.5660180034326423</v>
      </c>
      <c r="AF64" s="304">
        <v>6.4241511823544108</v>
      </c>
      <c r="AG64" s="304"/>
      <c r="AH64" s="304">
        <v>4.4201269013389162</v>
      </c>
      <c r="AI64" s="304">
        <v>4.7552850815325058</v>
      </c>
      <c r="AJ64" s="304">
        <v>2.7348698831333782</v>
      </c>
      <c r="AK64" s="304"/>
      <c r="AL64" s="304">
        <v>0.91490240565599423</v>
      </c>
      <c r="AM64" s="304">
        <v>0.9904828756919416</v>
      </c>
      <c r="AN64" s="304">
        <v>1.7376242515126734</v>
      </c>
    </row>
    <row r="65" spans="1:40" x14ac:dyDescent="0.2">
      <c r="A65" s="13" t="str">
        <f t="shared" si="72"/>
        <v>Associate professional occupations</v>
      </c>
      <c r="B65" s="304">
        <f t="shared" si="75"/>
        <v>47.523453466103611</v>
      </c>
      <c r="C65" s="304">
        <f t="shared" si="73"/>
        <v>49.975777135832573</v>
      </c>
      <c r="D65" s="304">
        <f t="shared" si="74"/>
        <v>56.78129181221346</v>
      </c>
      <c r="E65" s="304"/>
      <c r="F65" s="304">
        <v>0.34642787447182743</v>
      </c>
      <c r="G65" s="304">
        <v>0.42973675805638267</v>
      </c>
      <c r="H65" s="304">
        <v>0.63281358843831303</v>
      </c>
      <c r="I65" s="304"/>
      <c r="J65" s="304">
        <v>2.949803272293694</v>
      </c>
      <c r="K65" s="304">
        <v>3.4757611128924668</v>
      </c>
      <c r="L65" s="304">
        <v>4.8078207804962849</v>
      </c>
      <c r="M65" s="304"/>
      <c r="N65" s="304">
        <v>10.609077358544207</v>
      </c>
      <c r="O65" s="304">
        <v>11.546214874011207</v>
      </c>
      <c r="P65" s="304">
        <v>14.545665285019179</v>
      </c>
      <c r="Q65" s="304"/>
      <c r="R65" s="304">
        <v>2.5249659239064219</v>
      </c>
      <c r="S65" s="304">
        <v>2.7509395207987208</v>
      </c>
      <c r="T65" s="304">
        <v>3.5438319426779676</v>
      </c>
      <c r="U65" s="304"/>
      <c r="V65" s="304">
        <v>3.2366244021315205</v>
      </c>
      <c r="W65" s="304">
        <v>3.5404801575480955</v>
      </c>
      <c r="X65" s="304">
        <v>4.5120925825776945</v>
      </c>
      <c r="Y65" s="304"/>
      <c r="Z65" s="304">
        <v>11.26790949957612</v>
      </c>
      <c r="AA65" s="304">
        <v>11.606830339036359</v>
      </c>
      <c r="AB65" s="304">
        <v>13.627821134759778</v>
      </c>
      <c r="AC65" s="304"/>
      <c r="AD65" s="304">
        <v>10.07942173775546</v>
      </c>
      <c r="AE65" s="304">
        <v>10.703043113844867</v>
      </c>
      <c r="AF65" s="304">
        <v>10.908277886318565</v>
      </c>
      <c r="AG65" s="304"/>
      <c r="AH65" s="304">
        <v>5.3123465744617908</v>
      </c>
      <c r="AI65" s="304">
        <v>4.8988585281239523</v>
      </c>
      <c r="AJ65" s="304">
        <v>2.7087720918792138</v>
      </c>
      <c r="AK65" s="304"/>
      <c r="AL65" s="304">
        <v>1.1968768229625664</v>
      </c>
      <c r="AM65" s="304">
        <v>1.023912731520527</v>
      </c>
      <c r="AN65" s="304">
        <v>1.4941965200464649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49.244719890625554</v>
      </c>
      <c r="C66" s="304">
        <f t="shared" si="73"/>
        <v>53.155609246441095</v>
      </c>
      <c r="D66" s="304">
        <f t="shared" si="74"/>
        <v>55.034062300759508</v>
      </c>
      <c r="E66" s="304"/>
      <c r="F66" s="304">
        <v>0.12937233611611659</v>
      </c>
      <c r="G66" s="304">
        <v>0.18796098709109968</v>
      </c>
      <c r="H66" s="304">
        <v>0.32284372885006929</v>
      </c>
      <c r="I66" s="304"/>
      <c r="J66" s="304">
        <v>2.4106329690716639</v>
      </c>
      <c r="K66" s="304">
        <v>3.1898723911820159</v>
      </c>
      <c r="L66" s="304">
        <v>4.9833354759264896</v>
      </c>
      <c r="M66" s="304"/>
      <c r="N66" s="304">
        <v>8.0901818671942962</v>
      </c>
      <c r="O66" s="304">
        <v>10.216546991367565</v>
      </c>
      <c r="P66" s="304">
        <v>14.165588049260196</v>
      </c>
      <c r="Q66" s="304"/>
      <c r="R66" s="304">
        <v>2.7977611137326113</v>
      </c>
      <c r="S66" s="304">
        <v>3.3769239955322767</v>
      </c>
      <c r="T66" s="304">
        <v>4.4067485288484631</v>
      </c>
      <c r="U66" s="304"/>
      <c r="V66" s="304">
        <v>2.4521298117759494</v>
      </c>
      <c r="W66" s="304">
        <v>2.6472811221939003</v>
      </c>
      <c r="X66" s="304">
        <v>3.1817040618797727</v>
      </c>
      <c r="Y66" s="304"/>
      <c r="Z66" s="304">
        <v>12.550540798522587</v>
      </c>
      <c r="AA66" s="304">
        <v>13.52972929934737</v>
      </c>
      <c r="AB66" s="304">
        <v>13.900833087423241</v>
      </c>
      <c r="AC66" s="304"/>
      <c r="AD66" s="304">
        <v>13.965731523711783</v>
      </c>
      <c r="AE66" s="304">
        <v>15.216608366332474</v>
      </c>
      <c r="AF66" s="304">
        <v>12.91514509339726</v>
      </c>
      <c r="AG66" s="304"/>
      <c r="AH66" s="304">
        <v>5.8454775736897009</v>
      </c>
      <c r="AI66" s="304">
        <v>4.0745489620251067</v>
      </c>
      <c r="AJ66" s="304">
        <v>0.68896694824179583</v>
      </c>
      <c r="AK66" s="304"/>
      <c r="AL66" s="304">
        <v>1.0028918968108538</v>
      </c>
      <c r="AM66" s="304">
        <v>0.71613713136929469</v>
      </c>
      <c r="AN66" s="304">
        <v>0.46889732693221808</v>
      </c>
    </row>
    <row r="67" spans="1:40" x14ac:dyDescent="0.2">
      <c r="A67" s="13" t="str">
        <f t="shared" si="72"/>
        <v>Skilled trades occupations</v>
      </c>
      <c r="B67" s="304">
        <f t="shared" si="75"/>
        <v>45.178712893283503</v>
      </c>
      <c r="C67" s="304">
        <f t="shared" si="73"/>
        <v>47.330344720936402</v>
      </c>
      <c r="D67" s="304">
        <f t="shared" si="74"/>
        <v>48.056113805366714</v>
      </c>
      <c r="E67" s="304"/>
      <c r="F67" s="304">
        <v>2.6393729292533013E-2</v>
      </c>
      <c r="G67" s="304">
        <v>3.4139805921071298E-2</v>
      </c>
      <c r="H67" s="304">
        <v>5.4529176861699967E-2</v>
      </c>
      <c r="I67" s="304"/>
      <c r="J67" s="304">
        <v>0.95431323954296754</v>
      </c>
      <c r="K67" s="304">
        <v>1.2546125351377273</v>
      </c>
      <c r="L67" s="304">
        <v>2.1339812733556931</v>
      </c>
      <c r="M67" s="304"/>
      <c r="N67" s="304">
        <v>2.9920222672697165</v>
      </c>
      <c r="O67" s="304">
        <v>3.7048940241711463</v>
      </c>
      <c r="P67" s="304">
        <v>4.9936419841482653</v>
      </c>
      <c r="Q67" s="304"/>
      <c r="R67" s="304">
        <v>1.4233417438763094</v>
      </c>
      <c r="S67" s="304">
        <v>1.5527205832716231</v>
      </c>
      <c r="T67" s="304">
        <v>1.958194501393987</v>
      </c>
      <c r="U67" s="304"/>
      <c r="V67" s="304">
        <v>2.5749345837800912</v>
      </c>
      <c r="W67" s="304">
        <v>2.891193215082517</v>
      </c>
      <c r="X67" s="304">
        <v>3.6272551890214473</v>
      </c>
      <c r="Y67" s="304"/>
      <c r="Z67" s="304">
        <v>15.605955675775359</v>
      </c>
      <c r="AA67" s="304">
        <v>16.761583652515451</v>
      </c>
      <c r="AB67" s="304">
        <v>18.415794254961376</v>
      </c>
      <c r="AC67" s="304"/>
      <c r="AD67" s="304">
        <v>10.435655874314802</v>
      </c>
      <c r="AE67" s="304">
        <v>9.8024172845107564</v>
      </c>
      <c r="AF67" s="304">
        <v>8.870889668837707</v>
      </c>
      <c r="AG67" s="304"/>
      <c r="AH67" s="304">
        <v>8.0135806094529975</v>
      </c>
      <c r="AI67" s="304">
        <v>8.6810919556866022</v>
      </c>
      <c r="AJ67" s="304">
        <v>6.5325782866830071</v>
      </c>
      <c r="AK67" s="304"/>
      <c r="AL67" s="304">
        <v>3.1525151699787259</v>
      </c>
      <c r="AM67" s="304">
        <v>2.6476916646395123</v>
      </c>
      <c r="AN67" s="304">
        <v>1.4692494701035366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18.936077416106922</v>
      </c>
      <c r="C68" s="304">
        <f t="shared" si="73"/>
        <v>18.541469724914933</v>
      </c>
      <c r="D68" s="304">
        <f t="shared" si="74"/>
        <v>21.759844347643927</v>
      </c>
      <c r="E68" s="304"/>
      <c r="F68" s="304">
        <v>2.6393550412151405E-2</v>
      </c>
      <c r="G68" s="304">
        <v>3.4246595136657024E-2</v>
      </c>
      <c r="H68" s="304">
        <v>5.3085322516620681E-2</v>
      </c>
      <c r="I68" s="304"/>
      <c r="J68" s="304">
        <v>0.46486569727103422</v>
      </c>
      <c r="K68" s="304">
        <v>0.53049819074311144</v>
      </c>
      <c r="L68" s="304">
        <v>0.76980309180991879</v>
      </c>
      <c r="M68" s="304"/>
      <c r="N68" s="304">
        <v>2.6469087560583229</v>
      </c>
      <c r="O68" s="304">
        <v>2.7861976441365299</v>
      </c>
      <c r="P68" s="304">
        <v>3.5658316657273481</v>
      </c>
      <c r="Q68" s="304"/>
      <c r="R68" s="304">
        <v>2.0734388272458149</v>
      </c>
      <c r="S68" s="304">
        <v>2.2722276536250505</v>
      </c>
      <c r="T68" s="304">
        <v>3.2756555418156199</v>
      </c>
      <c r="U68" s="304"/>
      <c r="V68" s="304">
        <v>2.0611624545391263</v>
      </c>
      <c r="W68" s="304">
        <v>2.1374485679158659</v>
      </c>
      <c r="X68" s="304">
        <v>3.0244295122272069</v>
      </c>
      <c r="Y68" s="304"/>
      <c r="Z68" s="304">
        <v>3.882746656390542</v>
      </c>
      <c r="AA68" s="304">
        <v>3.6000985136582413</v>
      </c>
      <c r="AB68" s="304">
        <v>4.0423021193991966</v>
      </c>
      <c r="AC68" s="304"/>
      <c r="AD68" s="304">
        <v>4.4510858022885644</v>
      </c>
      <c r="AE68" s="304">
        <v>4.2350417485821588</v>
      </c>
      <c r="AF68" s="304">
        <v>4.4246441301248485</v>
      </c>
      <c r="AG68" s="304"/>
      <c r="AH68" s="304">
        <v>2.1359118036054126</v>
      </c>
      <c r="AI68" s="304">
        <v>2.0319663981273535</v>
      </c>
      <c r="AJ68" s="304">
        <v>1.6253948174789168</v>
      </c>
      <c r="AK68" s="304"/>
      <c r="AL68" s="304">
        <v>1.1935638682959524</v>
      </c>
      <c r="AM68" s="304">
        <v>0.91374441298996623</v>
      </c>
      <c r="AN68" s="304">
        <v>0.97869814654424958</v>
      </c>
    </row>
    <row r="69" spans="1:40" x14ac:dyDescent="0.2">
      <c r="A69" s="13" t="str">
        <f t="shared" si="72"/>
        <v>Sales and customer service occupations</v>
      </c>
      <c r="B69" s="304">
        <f t="shared" si="75"/>
        <v>106.07631486323685</v>
      </c>
      <c r="C69" s="304">
        <f t="shared" si="73"/>
        <v>106.31876367894807</v>
      </c>
      <c r="D69" s="304">
        <f t="shared" si="74"/>
        <v>105.35865068733068</v>
      </c>
      <c r="E69" s="304"/>
      <c r="F69" s="304">
        <v>0.14376832761493921</v>
      </c>
      <c r="G69" s="304">
        <v>0.16297181489644344</v>
      </c>
      <c r="H69" s="304">
        <v>0.23218141471340151</v>
      </c>
      <c r="I69" s="304"/>
      <c r="J69" s="304">
        <v>3.3943024645758859</v>
      </c>
      <c r="K69" s="304">
        <v>4.2640116658331166</v>
      </c>
      <c r="L69" s="304">
        <v>6.5815141945299986</v>
      </c>
      <c r="M69" s="304"/>
      <c r="N69" s="304">
        <v>14.160895967935387</v>
      </c>
      <c r="O69" s="304">
        <v>16.164615689072861</v>
      </c>
      <c r="P69" s="304">
        <v>21.622145788794654</v>
      </c>
      <c r="Q69" s="304"/>
      <c r="R69" s="304">
        <v>4.3343656158578163</v>
      </c>
      <c r="S69" s="304">
        <v>4.69176907268844</v>
      </c>
      <c r="T69" s="304">
        <v>5.7949491872718371</v>
      </c>
      <c r="U69" s="304"/>
      <c r="V69" s="304">
        <v>3.603396696936636</v>
      </c>
      <c r="W69" s="304">
        <v>3.571890018421032</v>
      </c>
      <c r="X69" s="304">
        <v>4.3674956587582834</v>
      </c>
      <c r="Y69" s="304"/>
      <c r="Z69" s="304">
        <v>31.548642449016608</v>
      </c>
      <c r="AA69" s="304">
        <v>31.936402328682149</v>
      </c>
      <c r="AB69" s="304">
        <v>34.527916334152323</v>
      </c>
      <c r="AC69" s="304"/>
      <c r="AD69" s="304">
        <v>26.566543122538015</v>
      </c>
      <c r="AE69" s="304">
        <v>25.583462647031261</v>
      </c>
      <c r="AF69" s="304">
        <v>21.46725511976657</v>
      </c>
      <c r="AG69" s="304"/>
      <c r="AH69" s="304">
        <v>16.614668395372931</v>
      </c>
      <c r="AI69" s="304">
        <v>14.824937039143544</v>
      </c>
      <c r="AJ69" s="304">
        <v>6.8179449744369727</v>
      </c>
      <c r="AK69" s="304"/>
      <c r="AL69" s="304">
        <v>5.7097318233886423</v>
      </c>
      <c r="AM69" s="304">
        <v>5.1187034031792082</v>
      </c>
      <c r="AN69" s="304">
        <v>3.947248014906632</v>
      </c>
    </row>
    <row r="70" spans="1:40" x14ac:dyDescent="0.2">
      <c r="A70" s="13" t="str">
        <f t="shared" si="72"/>
        <v>Process, plant and machine operatives</v>
      </c>
      <c r="B70" s="304">
        <f t="shared" si="75"/>
        <v>43.700959453322753</v>
      </c>
      <c r="C70" s="304">
        <f t="shared" si="73"/>
        <v>45.056305578756572</v>
      </c>
      <c r="D70" s="304">
        <f t="shared" si="74"/>
        <v>43.860076580178756</v>
      </c>
      <c r="E70" s="304"/>
      <c r="F70" s="304">
        <v>0.13422103742571512</v>
      </c>
      <c r="G70" s="304">
        <v>0.17356001720229502</v>
      </c>
      <c r="H70" s="304">
        <v>0.26573700075536039</v>
      </c>
      <c r="I70" s="304"/>
      <c r="J70" s="304">
        <v>0.86304041427763356</v>
      </c>
      <c r="K70" s="304">
        <v>1.0206774316804743</v>
      </c>
      <c r="L70" s="304">
        <v>1.5050221172158786</v>
      </c>
      <c r="M70" s="304"/>
      <c r="N70" s="304">
        <v>2.5095694749499708</v>
      </c>
      <c r="O70" s="304">
        <v>3.1050904288950147</v>
      </c>
      <c r="P70" s="304">
        <v>4.8081162924534278</v>
      </c>
      <c r="Q70" s="304"/>
      <c r="R70" s="304">
        <v>1.085704122427493</v>
      </c>
      <c r="S70" s="304">
        <v>1.2709988354818611</v>
      </c>
      <c r="T70" s="304">
        <v>1.7037017212058265</v>
      </c>
      <c r="U70" s="304"/>
      <c r="V70" s="304">
        <v>1.8503841115887956</v>
      </c>
      <c r="W70" s="304">
        <v>2.0446585123159657</v>
      </c>
      <c r="X70" s="304">
        <v>2.4905488613257969</v>
      </c>
      <c r="Y70" s="304"/>
      <c r="Z70" s="304">
        <v>8.8083289291780744</v>
      </c>
      <c r="AA70" s="304">
        <v>9.5282034726366884</v>
      </c>
      <c r="AB70" s="304">
        <v>10.242436663549386</v>
      </c>
      <c r="AC70" s="304"/>
      <c r="AD70" s="304">
        <v>13.673008182301899</v>
      </c>
      <c r="AE70" s="304">
        <v>14.54975341034179</v>
      </c>
      <c r="AF70" s="304">
        <v>13.66191598829808</v>
      </c>
      <c r="AG70" s="304"/>
      <c r="AH70" s="304">
        <v>10.544437842437725</v>
      </c>
      <c r="AI70" s="304">
        <v>9.9915965620966212</v>
      </c>
      <c r="AJ70" s="304">
        <v>7.1510599826977996</v>
      </c>
      <c r="AK70" s="304"/>
      <c r="AL70" s="304">
        <v>4.2322653387354441</v>
      </c>
      <c r="AM70" s="304">
        <v>3.3717669081058612</v>
      </c>
      <c r="AN70" s="304">
        <v>2.0315379526771973</v>
      </c>
    </row>
    <row r="71" spans="1:40" x14ac:dyDescent="0.2">
      <c r="A71" s="13" t="str">
        <f t="shared" si="72"/>
        <v>Elementary occupations</v>
      </c>
      <c r="B71" s="304">
        <f t="shared" si="75"/>
        <v>109.62813484999791</v>
      </c>
      <c r="C71" s="304">
        <f t="shared" si="73"/>
        <v>111.00415903035967</v>
      </c>
      <c r="D71" s="304">
        <f t="shared" si="74"/>
        <v>107.67093400153716</v>
      </c>
      <c r="E71" s="304"/>
      <c r="F71" s="304">
        <v>4.629094242801432E-2</v>
      </c>
      <c r="G71" s="304">
        <v>5.624872433968986E-2</v>
      </c>
      <c r="H71" s="304">
        <v>7.1255450732683676E-2</v>
      </c>
      <c r="I71" s="304"/>
      <c r="J71" s="304">
        <v>3.2217632803439602</v>
      </c>
      <c r="K71" s="304">
        <v>4.0087170005663966</v>
      </c>
      <c r="L71" s="304">
        <v>5.9915931501051105</v>
      </c>
      <c r="M71" s="304"/>
      <c r="N71" s="304">
        <v>11.989247060320359</v>
      </c>
      <c r="O71" s="304">
        <v>13.839335730066464</v>
      </c>
      <c r="P71" s="304">
        <v>18.314425968811818</v>
      </c>
      <c r="Q71" s="304"/>
      <c r="R71" s="304">
        <v>5.2557738036498272</v>
      </c>
      <c r="S71" s="304">
        <v>6.1181927990708207</v>
      </c>
      <c r="T71" s="304">
        <v>8.1783918799693947</v>
      </c>
      <c r="U71" s="304"/>
      <c r="V71" s="304">
        <v>5.7009476688177445</v>
      </c>
      <c r="W71" s="304">
        <v>6.6280556488313032</v>
      </c>
      <c r="X71" s="304">
        <v>8.6116531002320276</v>
      </c>
      <c r="Y71" s="304"/>
      <c r="Z71" s="304">
        <v>23.759572032261818</v>
      </c>
      <c r="AA71" s="304">
        <v>21.617286271214251</v>
      </c>
      <c r="AB71" s="304">
        <v>20.423442193368874</v>
      </c>
      <c r="AC71" s="304"/>
      <c r="AD71" s="304">
        <v>30.538332235870978</v>
      </c>
      <c r="AE71" s="304">
        <v>30.457661916435594</v>
      </c>
      <c r="AF71" s="304">
        <v>26.883268458813109</v>
      </c>
      <c r="AG71" s="304"/>
      <c r="AH71" s="304">
        <v>20.106071882956865</v>
      </c>
      <c r="AI71" s="304">
        <v>18.91356429599599</v>
      </c>
      <c r="AJ71" s="304">
        <v>9.2735511486448043</v>
      </c>
      <c r="AK71" s="304"/>
      <c r="AL71" s="304">
        <v>9.0101359433483346</v>
      </c>
      <c r="AM71" s="304">
        <v>9.3650966438391485</v>
      </c>
      <c r="AN71" s="304">
        <v>9.9233526508593428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564.69699999999989</v>
      </c>
      <c r="C74" s="305">
        <f>SUM(C75:C83)</f>
        <v>581.56399999999962</v>
      </c>
      <c r="D74" s="305">
        <f>SUM(D75:D83)</f>
        <v>615.07199999999978</v>
      </c>
      <c r="E74" s="304"/>
      <c r="F74" s="305">
        <f>SUM(F75:F83)</f>
        <v>11.811718408277974</v>
      </c>
      <c r="G74" s="305">
        <f>SUM(G75:G83)</f>
        <v>13.699770689684033</v>
      </c>
      <c r="H74" s="305">
        <f>SUM(H75:H83)</f>
        <v>17.789891971261362</v>
      </c>
      <c r="I74" s="304"/>
      <c r="J74" s="305">
        <f>SUM(J75:J83)</f>
        <v>90.039001046375191</v>
      </c>
      <c r="K74" s="305">
        <f>SUM(K75:K83)</f>
        <v>104.36950626724935</v>
      </c>
      <c r="L74" s="305">
        <f>SUM(L75:L83)</f>
        <v>134.96057786882068</v>
      </c>
      <c r="M74" s="304"/>
      <c r="N74" s="305">
        <f>SUM(N75:N83)</f>
        <v>158.90954240281724</v>
      </c>
      <c r="O74" s="305">
        <f>SUM(O75:O83)</f>
        <v>166.33624607201878</v>
      </c>
      <c r="P74" s="305">
        <f>SUM(P75:P83)</f>
        <v>184.97704275076572</v>
      </c>
      <c r="Q74" s="304"/>
      <c r="R74" s="305">
        <f>SUM(R75:R83)</f>
        <v>30.837233766056087</v>
      </c>
      <c r="S74" s="305">
        <f>SUM(S75:S83)</f>
        <v>32.593672564569552</v>
      </c>
      <c r="T74" s="305">
        <f>SUM(T75:T83)</f>
        <v>38.854146307511265</v>
      </c>
      <c r="U74" s="304"/>
      <c r="V74" s="305">
        <f>SUM(V75:V83)</f>
        <v>36.063315435538733</v>
      </c>
      <c r="W74" s="305">
        <f>SUM(W75:W83)</f>
        <v>37.103344212493255</v>
      </c>
      <c r="X74" s="305">
        <f>SUM(X75:X83)</f>
        <v>42.567789462310891</v>
      </c>
      <c r="Y74" s="304"/>
      <c r="Z74" s="305">
        <f>SUM(Z75:Z83)</f>
        <v>85.097169921262648</v>
      </c>
      <c r="AA74" s="305">
        <f>SUM(AA75:AA83)</f>
        <v>77.922846590745877</v>
      </c>
      <c r="AB74" s="305">
        <f>SUM(AB75:AB83)</f>
        <v>69.565076513833361</v>
      </c>
      <c r="AC74" s="304"/>
      <c r="AD74" s="305">
        <f>SUM(AD75:AD83)</f>
        <v>78.954536338559379</v>
      </c>
      <c r="AE74" s="305">
        <f>SUM(AE75:AE83)</f>
        <v>76.021543457026581</v>
      </c>
      <c r="AF74" s="305">
        <f>SUM(AF75:AF83)</f>
        <v>63.447968102149204</v>
      </c>
      <c r="AG74" s="304"/>
      <c r="AH74" s="305">
        <f>SUM(AH75:AH83)</f>
        <v>54.767458008659169</v>
      </c>
      <c r="AI74" s="305">
        <f>SUM(AI75:AI83)</f>
        <v>55.341662089299568</v>
      </c>
      <c r="AJ74" s="305">
        <f>SUM(AJ75:AJ83)</f>
        <v>45.277795612284152</v>
      </c>
      <c r="AK74" s="304"/>
      <c r="AL74" s="305">
        <f>SUM(AL75:AL83)</f>
        <v>18.217024672453469</v>
      </c>
      <c r="AM74" s="305">
        <f>SUM(AM75:AM83)</f>
        <v>18.175408056912616</v>
      </c>
      <c r="AN74" s="305">
        <f>SUM(AN75:AN83)</f>
        <v>17.631711411063101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87.080935208050406</v>
      </c>
      <c r="C75" s="305">
        <f t="shared" ref="C75:C83" si="77">SUM(G75,K75,O75,S75,W75,AA75,AE75,AI75,AM75)</f>
        <v>83.951353189001111</v>
      </c>
      <c r="D75" s="305">
        <f t="shared" ref="D75:D83" si="78">SUM(H75,L75,P75,T75,X75,AB75,AF75,AJ75,AN75)</f>
        <v>92.397675681570362</v>
      </c>
      <c r="E75" s="304"/>
      <c r="F75" s="304">
        <v>2.2190162192930272</v>
      </c>
      <c r="G75" s="304">
        <v>2.3625061934501379</v>
      </c>
      <c r="H75" s="304">
        <v>3.1643457174044656</v>
      </c>
      <c r="I75" s="304"/>
      <c r="J75" s="304">
        <v>14.700360965054335</v>
      </c>
      <c r="K75" s="304">
        <v>15.522978654787748</v>
      </c>
      <c r="L75" s="304">
        <v>20.3647873091615</v>
      </c>
      <c r="M75" s="304"/>
      <c r="N75" s="304">
        <v>27.157453507761627</v>
      </c>
      <c r="O75" s="304">
        <v>25.786314184679057</v>
      </c>
      <c r="P75" s="304">
        <v>28.827915002123738</v>
      </c>
      <c r="Q75" s="304"/>
      <c r="R75" s="304">
        <v>4.1752865267205719</v>
      </c>
      <c r="S75" s="304">
        <v>4.0153115062149647</v>
      </c>
      <c r="T75" s="304">
        <v>4.6074050845259524</v>
      </c>
      <c r="U75" s="304"/>
      <c r="V75" s="304">
        <v>7.3717021643193252</v>
      </c>
      <c r="W75" s="304">
        <v>7.1887166929688497</v>
      </c>
      <c r="X75" s="304">
        <v>8.4346497569818073</v>
      </c>
      <c r="Y75" s="304"/>
      <c r="Z75" s="304">
        <v>13.646073109669631</v>
      </c>
      <c r="AA75" s="304">
        <v>11.783036756657419</v>
      </c>
      <c r="AB75" s="304">
        <v>11.447252975624874</v>
      </c>
      <c r="AC75" s="304"/>
      <c r="AD75" s="304">
        <v>10.412205443670524</v>
      </c>
      <c r="AE75" s="304">
        <v>9.7625944315548008</v>
      </c>
      <c r="AF75" s="304">
        <v>8.6534356320715418</v>
      </c>
      <c r="AG75" s="304"/>
      <c r="AH75" s="304">
        <v>5.7885539461586468</v>
      </c>
      <c r="AI75" s="304">
        <v>5.7932352570089929</v>
      </c>
      <c r="AJ75" s="304">
        <v>4.823804291284195</v>
      </c>
      <c r="AK75" s="304"/>
      <c r="AL75" s="304">
        <v>1.6102833254027207</v>
      </c>
      <c r="AM75" s="304">
        <v>1.7366595116791321</v>
      </c>
      <c r="AN75" s="304">
        <v>2.0740799123922842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147.41292122404494</v>
      </c>
      <c r="C76" s="305">
        <f t="shared" si="77"/>
        <v>164.39421689697548</v>
      </c>
      <c r="D76" s="305">
        <f>SUM(H76,L76,P76,T76,X76,AB76,AF76,AJ76,AN76)</f>
        <v>181.86757878538657</v>
      </c>
      <c r="E76" s="304"/>
      <c r="F76" s="304">
        <v>6.4506455984836659</v>
      </c>
      <c r="G76" s="304">
        <v>7.6984727700838018</v>
      </c>
      <c r="H76" s="304">
        <v>9.7094208479562578</v>
      </c>
      <c r="I76" s="304"/>
      <c r="J76" s="304">
        <v>40.063872921563707</v>
      </c>
      <c r="K76" s="304">
        <v>48.106680076838671</v>
      </c>
      <c r="L76" s="304">
        <v>61.224003621032494</v>
      </c>
      <c r="M76" s="304"/>
      <c r="N76" s="304">
        <v>56.814424421528898</v>
      </c>
      <c r="O76" s="304">
        <v>61.069611995716656</v>
      </c>
      <c r="P76" s="304">
        <v>63.414770509116124</v>
      </c>
      <c r="Q76" s="304"/>
      <c r="R76" s="304">
        <v>5.1605671041632633</v>
      </c>
      <c r="S76" s="304">
        <v>5.6303208062800048</v>
      </c>
      <c r="T76" s="304">
        <v>6.5101852255242134</v>
      </c>
      <c r="U76" s="304"/>
      <c r="V76" s="304">
        <v>8.6709055738885361</v>
      </c>
      <c r="W76" s="304">
        <v>9.138811900247946</v>
      </c>
      <c r="X76" s="304">
        <v>10.051165165521958</v>
      </c>
      <c r="Y76" s="304"/>
      <c r="Z76" s="304">
        <v>13.490984252198778</v>
      </c>
      <c r="AA76" s="304">
        <v>13.691561431300205</v>
      </c>
      <c r="AB76" s="304">
        <v>13.1696172501681</v>
      </c>
      <c r="AC76" s="304"/>
      <c r="AD76" s="304">
        <v>10.048485609323006</v>
      </c>
      <c r="AE76" s="304">
        <v>10.976437876464301</v>
      </c>
      <c r="AF76" s="304">
        <v>10.396680365280275</v>
      </c>
      <c r="AG76" s="304"/>
      <c r="AH76" s="304">
        <v>5.3889540292208258</v>
      </c>
      <c r="AI76" s="304">
        <v>5.9065381387575275</v>
      </c>
      <c r="AJ76" s="304">
        <v>4.1678583840982633</v>
      </c>
      <c r="AK76" s="304"/>
      <c r="AL76" s="304">
        <v>1.3240817136742864</v>
      </c>
      <c r="AM76" s="304">
        <v>2.1757819012863537</v>
      </c>
      <c r="AN76" s="304">
        <v>3.2238774166889215</v>
      </c>
    </row>
    <row r="77" spans="1:40" x14ac:dyDescent="0.2">
      <c r="A77" s="13" t="str">
        <f t="shared" si="76"/>
        <v>Associate professional occupations</v>
      </c>
      <c r="B77" s="305">
        <f t="shared" si="79"/>
        <v>109.6972066118348</v>
      </c>
      <c r="C77" s="305">
        <f t="shared" si="77"/>
        <v>108.11027046313605</v>
      </c>
      <c r="D77" s="305">
        <f t="shared" si="78"/>
        <v>115.60023249886248</v>
      </c>
      <c r="E77" s="304"/>
      <c r="F77" s="304">
        <v>2.1986777822335015</v>
      </c>
      <c r="G77" s="304">
        <v>2.4775284746755428</v>
      </c>
      <c r="H77" s="304">
        <v>3.3385943148708148</v>
      </c>
      <c r="I77" s="304"/>
      <c r="J77" s="304">
        <v>22.219765375065002</v>
      </c>
      <c r="K77" s="304">
        <v>24.680249594901845</v>
      </c>
      <c r="L77" s="304">
        <v>32.056689804613121</v>
      </c>
      <c r="M77" s="304"/>
      <c r="N77" s="304">
        <v>38.42379651157642</v>
      </c>
      <c r="O77" s="304">
        <v>37.73301927544194</v>
      </c>
      <c r="P77" s="304">
        <v>40.418022299812662</v>
      </c>
      <c r="Q77" s="304"/>
      <c r="R77" s="304">
        <v>6.7275189258421095</v>
      </c>
      <c r="S77" s="304">
        <v>6.8433843305337669</v>
      </c>
      <c r="T77" s="304">
        <v>8.1068475672219584</v>
      </c>
      <c r="U77" s="304"/>
      <c r="V77" s="304">
        <v>6.739250283026947</v>
      </c>
      <c r="W77" s="304">
        <v>6.4617771272513176</v>
      </c>
      <c r="X77" s="304">
        <v>6.5936388373991521</v>
      </c>
      <c r="Y77" s="304"/>
      <c r="Z77" s="304">
        <v>14.759502574008094</v>
      </c>
      <c r="AA77" s="304">
        <v>12.667185543317592</v>
      </c>
      <c r="AB77" s="304">
        <v>10.688554356558816</v>
      </c>
      <c r="AC77" s="304"/>
      <c r="AD77" s="304">
        <v>10.18147315859248</v>
      </c>
      <c r="AE77" s="304">
        <v>8.7252146879422838</v>
      </c>
      <c r="AF77" s="304">
        <v>6.3890463192438132</v>
      </c>
      <c r="AG77" s="304"/>
      <c r="AH77" s="304">
        <v>6.6916872608632545</v>
      </c>
      <c r="AI77" s="304">
        <v>6.2849070932977638</v>
      </c>
      <c r="AJ77" s="304">
        <v>4.9239264321536442</v>
      </c>
      <c r="AK77" s="304"/>
      <c r="AL77" s="304">
        <v>1.7555347406269992</v>
      </c>
      <c r="AM77" s="304">
        <v>2.2370043357739937</v>
      </c>
      <c r="AN77" s="304">
        <v>3.0849125669884931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67.828947128353562</v>
      </c>
      <c r="C78" s="305">
        <f t="shared" si="77"/>
        <v>67.04230763936458</v>
      </c>
      <c r="D78" s="305">
        <f t="shared" si="78"/>
        <v>63.49120791603427</v>
      </c>
      <c r="E78" s="304"/>
      <c r="F78" s="304">
        <v>0.46773554829654257</v>
      </c>
      <c r="G78" s="304">
        <v>0.57452965836210512</v>
      </c>
      <c r="H78" s="304">
        <v>0.7911284218224095</v>
      </c>
      <c r="I78" s="304"/>
      <c r="J78" s="304">
        <v>5.5834323111702897</v>
      </c>
      <c r="K78" s="304">
        <v>6.9894090323104807</v>
      </c>
      <c r="L78" s="304">
        <v>9.3628911320101071</v>
      </c>
      <c r="M78" s="304"/>
      <c r="N78" s="304">
        <v>16.542332873514297</v>
      </c>
      <c r="O78" s="304">
        <v>19.074390043415701</v>
      </c>
      <c r="P78" s="304">
        <v>24.366855253533078</v>
      </c>
      <c r="Q78" s="304"/>
      <c r="R78" s="304">
        <v>5.1133970940320053</v>
      </c>
      <c r="S78" s="304">
        <v>5.6069343260792586</v>
      </c>
      <c r="T78" s="304">
        <v>6.5643468835581462</v>
      </c>
      <c r="U78" s="304"/>
      <c r="V78" s="304">
        <v>5.4787984562837018</v>
      </c>
      <c r="W78" s="304">
        <v>5.9750140963398666</v>
      </c>
      <c r="X78" s="304">
        <v>7.0346659474684836</v>
      </c>
      <c r="Y78" s="304"/>
      <c r="Z78" s="304">
        <v>12.001944906503301</v>
      </c>
      <c r="AA78" s="304">
        <v>10.050704855795395</v>
      </c>
      <c r="AB78" s="304">
        <v>5.2944339859433107</v>
      </c>
      <c r="AC78" s="304"/>
      <c r="AD78" s="304">
        <v>13.036421211604855</v>
      </c>
      <c r="AE78" s="304">
        <v>11.321764015042824</v>
      </c>
      <c r="AF78" s="304">
        <v>6.5858269397142832</v>
      </c>
      <c r="AG78" s="304"/>
      <c r="AH78" s="304">
        <v>6.8870160531084643</v>
      </c>
      <c r="AI78" s="304">
        <v>4.5951489550623759</v>
      </c>
      <c r="AJ78" s="304">
        <v>1.3682950219144536</v>
      </c>
      <c r="AK78" s="304"/>
      <c r="AL78" s="304">
        <v>2.7178686738401177</v>
      </c>
      <c r="AM78" s="304">
        <v>2.8544126569565726</v>
      </c>
      <c r="AN78" s="304">
        <v>2.1227643300700052</v>
      </c>
    </row>
    <row r="79" spans="1:40" x14ac:dyDescent="0.2">
      <c r="A79" s="13" t="str">
        <f t="shared" si="76"/>
        <v>Skilled trades occupations</v>
      </c>
      <c r="B79" s="305">
        <f t="shared" si="79"/>
        <v>20.650736024860738</v>
      </c>
      <c r="C79" s="305">
        <f t="shared" si="77"/>
        <v>22.828012179425546</v>
      </c>
      <c r="D79" s="305">
        <f t="shared" si="78"/>
        <v>24.982689299401734</v>
      </c>
      <c r="E79" s="304"/>
      <c r="F79" s="304">
        <v>0.12641670687680415</v>
      </c>
      <c r="G79" s="304">
        <v>0.16379729553400954</v>
      </c>
      <c r="H79" s="304">
        <v>0.22622521125961847</v>
      </c>
      <c r="I79" s="304"/>
      <c r="J79" s="304">
        <v>1.3035203672165008</v>
      </c>
      <c r="K79" s="304">
        <v>1.7056044620837736</v>
      </c>
      <c r="L79" s="304">
        <v>2.4790641834879277</v>
      </c>
      <c r="M79" s="304"/>
      <c r="N79" s="304">
        <v>3.4489733505020603</v>
      </c>
      <c r="O79" s="304">
        <v>3.9934879610406755</v>
      </c>
      <c r="P79" s="304">
        <v>5.2907913183989894</v>
      </c>
      <c r="Q79" s="304"/>
      <c r="R79" s="304">
        <v>1.3140988472943527</v>
      </c>
      <c r="S79" s="304">
        <v>1.468464609637729</v>
      </c>
      <c r="T79" s="304">
        <v>2.0176553804772022</v>
      </c>
      <c r="U79" s="304"/>
      <c r="V79" s="304">
        <v>1.4918365862006226</v>
      </c>
      <c r="W79" s="304">
        <v>1.5714012639700383</v>
      </c>
      <c r="X79" s="304">
        <v>1.8715628136947307</v>
      </c>
      <c r="Y79" s="304"/>
      <c r="Z79" s="304">
        <v>4.6101168304034879</v>
      </c>
      <c r="AA79" s="304">
        <v>4.5408779690616266</v>
      </c>
      <c r="AB79" s="304">
        <v>4.2323643838198635</v>
      </c>
      <c r="AC79" s="304"/>
      <c r="AD79" s="304">
        <v>4.5325934803147501</v>
      </c>
      <c r="AE79" s="304">
        <v>4.792801460595582</v>
      </c>
      <c r="AF79" s="304">
        <v>4.4231870988713196</v>
      </c>
      <c r="AG79" s="304"/>
      <c r="AH79" s="304">
        <v>2.4659158629668529</v>
      </c>
      <c r="AI79" s="304">
        <v>2.8021374806358028</v>
      </c>
      <c r="AJ79" s="304">
        <v>2.4917970395739824</v>
      </c>
      <c r="AK79" s="304"/>
      <c r="AL79" s="304">
        <v>1.357263993085307</v>
      </c>
      <c r="AM79" s="304">
        <v>1.7894396768663077</v>
      </c>
      <c r="AN79" s="304">
        <v>1.9500418698181015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42.383986614211565</v>
      </c>
      <c r="C80" s="305">
        <f t="shared" si="77"/>
        <v>42.543155284560299</v>
      </c>
      <c r="D80" s="305">
        <f t="shared" si="78"/>
        <v>43.655263850370581</v>
      </c>
      <c r="E80" s="304"/>
      <c r="F80" s="304">
        <v>4.5857306893591569E-2</v>
      </c>
      <c r="G80" s="304">
        <v>5.4622896006805491E-2</v>
      </c>
      <c r="H80" s="304">
        <v>8.3097584593367788E-2</v>
      </c>
      <c r="I80" s="304"/>
      <c r="J80" s="304">
        <v>2.2399675825201455</v>
      </c>
      <c r="K80" s="304">
        <v>2.7613432745960464</v>
      </c>
      <c r="L80" s="304">
        <v>3.6203277279038222</v>
      </c>
      <c r="M80" s="304"/>
      <c r="N80" s="304">
        <v>6.5039070745128589</v>
      </c>
      <c r="O80" s="304">
        <v>7.6472817384349625</v>
      </c>
      <c r="P80" s="304">
        <v>9.7177399797644259</v>
      </c>
      <c r="Q80" s="304"/>
      <c r="R80" s="304">
        <v>3.8721155504801592</v>
      </c>
      <c r="S80" s="304">
        <v>4.1288567854899769</v>
      </c>
      <c r="T80" s="304">
        <v>4.9496374358635853</v>
      </c>
      <c r="U80" s="304"/>
      <c r="V80" s="304">
        <v>3.0180693894410906</v>
      </c>
      <c r="W80" s="304">
        <v>3.2987591603093351</v>
      </c>
      <c r="X80" s="304">
        <v>4.3909631673712468</v>
      </c>
      <c r="Y80" s="304"/>
      <c r="Z80" s="304">
        <v>11.50357903278727</v>
      </c>
      <c r="AA80" s="304">
        <v>10.784433971815956</v>
      </c>
      <c r="AB80" s="304">
        <v>10.183373268330577</v>
      </c>
      <c r="AC80" s="304"/>
      <c r="AD80" s="304">
        <v>8.6995131600167479</v>
      </c>
      <c r="AE80" s="304">
        <v>7.5132051439671317</v>
      </c>
      <c r="AF80" s="304">
        <v>5.5181446471168236</v>
      </c>
      <c r="AG80" s="304"/>
      <c r="AH80" s="304">
        <v>5.294632370371807</v>
      </c>
      <c r="AI80" s="304">
        <v>5.2104705660307742</v>
      </c>
      <c r="AJ80" s="304">
        <v>4.1091388587028543</v>
      </c>
      <c r="AK80" s="304"/>
      <c r="AL80" s="304">
        <v>1.2063451471878859</v>
      </c>
      <c r="AM80" s="304">
        <v>1.1441817479093124</v>
      </c>
      <c r="AN80" s="304">
        <v>1.0828411807238771</v>
      </c>
    </row>
    <row r="81" spans="1:40" x14ac:dyDescent="0.2">
      <c r="A81" s="13" t="str">
        <f t="shared" si="76"/>
        <v>Sales and customer service occupations</v>
      </c>
      <c r="B81" s="305">
        <f t="shared" si="79"/>
        <v>25.919882095980803</v>
      </c>
      <c r="C81" s="305">
        <f t="shared" si="77"/>
        <v>27.863983810206527</v>
      </c>
      <c r="D81" s="305">
        <f t="shared" si="78"/>
        <v>29.425897890568372</v>
      </c>
      <c r="E81" s="304"/>
      <c r="F81" s="304">
        <v>0.19326738655325226</v>
      </c>
      <c r="G81" s="304">
        <v>0.24146999588068338</v>
      </c>
      <c r="H81" s="304">
        <v>0.31165011178260671</v>
      </c>
      <c r="I81" s="304"/>
      <c r="J81" s="304">
        <v>1.7688262154114276</v>
      </c>
      <c r="K81" s="304">
        <v>2.1967029298286618</v>
      </c>
      <c r="L81" s="304">
        <v>2.9630329583797885</v>
      </c>
      <c r="M81" s="304"/>
      <c r="N81" s="304">
        <v>5.544243336521129</v>
      </c>
      <c r="O81" s="304">
        <v>6.1853109675373243</v>
      </c>
      <c r="P81" s="304">
        <v>7.4319521023291069</v>
      </c>
      <c r="Q81" s="304"/>
      <c r="R81" s="304">
        <v>1.6082152730533481</v>
      </c>
      <c r="S81" s="304">
        <v>1.8693557671484147</v>
      </c>
      <c r="T81" s="304">
        <v>2.3676285264837453</v>
      </c>
      <c r="U81" s="304"/>
      <c r="V81" s="304">
        <v>1.7313141074611929</v>
      </c>
      <c r="W81" s="304">
        <v>1.957730255123445</v>
      </c>
      <c r="X81" s="304">
        <v>2.2866588080393582</v>
      </c>
      <c r="Y81" s="304"/>
      <c r="Z81" s="304">
        <v>5.3406983390925147</v>
      </c>
      <c r="AA81" s="304">
        <v>5.2018957123984579</v>
      </c>
      <c r="AB81" s="304">
        <v>4.6140810568569393</v>
      </c>
      <c r="AC81" s="304"/>
      <c r="AD81" s="304">
        <v>6.0578852249638651</v>
      </c>
      <c r="AE81" s="304">
        <v>6.4460960145820279</v>
      </c>
      <c r="AF81" s="304">
        <v>5.885242949259287</v>
      </c>
      <c r="AG81" s="304"/>
      <c r="AH81" s="304">
        <v>2.7560257883706241</v>
      </c>
      <c r="AI81" s="304">
        <v>2.6877086277503528</v>
      </c>
      <c r="AJ81" s="304">
        <v>2.255078294416125</v>
      </c>
      <c r="AK81" s="304"/>
      <c r="AL81" s="304">
        <v>0.91940642455344657</v>
      </c>
      <c r="AM81" s="304">
        <v>1.0777135399571567</v>
      </c>
      <c r="AN81" s="304">
        <v>1.3105730830214133</v>
      </c>
    </row>
    <row r="82" spans="1:40" x14ac:dyDescent="0.2">
      <c r="A82" s="13" t="str">
        <f t="shared" si="76"/>
        <v>Process, plant and machine operatives</v>
      </c>
      <c r="B82" s="305">
        <f t="shared" si="79"/>
        <v>10.118531095339495</v>
      </c>
      <c r="C82" s="305">
        <f t="shared" si="77"/>
        <v>10.843108503340295</v>
      </c>
      <c r="D82" s="305">
        <f t="shared" si="78"/>
        <v>10.824880286237828</v>
      </c>
      <c r="E82" s="304"/>
      <c r="F82" s="304">
        <v>3.5896279270645863E-2</v>
      </c>
      <c r="G82" s="304">
        <v>4.5765495623856962E-2</v>
      </c>
      <c r="H82" s="304">
        <v>5.7947986767372762E-2</v>
      </c>
      <c r="I82" s="304"/>
      <c r="J82" s="304">
        <v>0.57435292572692043</v>
      </c>
      <c r="K82" s="304">
        <v>0.64694282857097141</v>
      </c>
      <c r="L82" s="304">
        <v>0.88363071003355731</v>
      </c>
      <c r="M82" s="304"/>
      <c r="N82" s="304">
        <v>0.91774228155937287</v>
      </c>
      <c r="O82" s="304">
        <v>1.0521530636701761</v>
      </c>
      <c r="P82" s="304">
        <v>1.2093573586287547</v>
      </c>
      <c r="Q82" s="304"/>
      <c r="R82" s="304">
        <v>0.31305084320674209</v>
      </c>
      <c r="S82" s="304">
        <v>0.39037909648049629</v>
      </c>
      <c r="T82" s="304">
        <v>0.51832436405266991</v>
      </c>
      <c r="U82" s="304"/>
      <c r="V82" s="304">
        <v>0.34051815969427135</v>
      </c>
      <c r="W82" s="304">
        <v>0.36677325092066643</v>
      </c>
      <c r="X82" s="304">
        <v>0.44400142570490359</v>
      </c>
      <c r="Y82" s="304"/>
      <c r="Z82" s="304">
        <v>2.5982190953903346</v>
      </c>
      <c r="AA82" s="304">
        <v>2.8408568693785838</v>
      </c>
      <c r="AB82" s="304">
        <v>3.3449737123103995</v>
      </c>
      <c r="AC82" s="304"/>
      <c r="AD82" s="304">
        <v>1.9849497985161357</v>
      </c>
      <c r="AE82" s="304">
        <v>2.0475519524530701</v>
      </c>
      <c r="AF82" s="304">
        <v>1.9095707054469711</v>
      </c>
      <c r="AG82" s="304"/>
      <c r="AH82" s="304">
        <v>1.9539693277667245</v>
      </c>
      <c r="AI82" s="304">
        <v>1.9978605535858214</v>
      </c>
      <c r="AJ82" s="304">
        <v>1.367490913487813</v>
      </c>
      <c r="AK82" s="304"/>
      <c r="AL82" s="304">
        <v>1.3998323842083489</v>
      </c>
      <c r="AM82" s="304">
        <v>1.4548253926566523</v>
      </c>
      <c r="AN82" s="304">
        <v>1.0895831098053872</v>
      </c>
    </row>
    <row r="83" spans="1:40" x14ac:dyDescent="0.2">
      <c r="A83" s="39" t="str">
        <f t="shared" si="76"/>
        <v>Elementary occupations</v>
      </c>
      <c r="B83" s="307">
        <f t="shared" si="79"/>
        <v>53.603853997323505</v>
      </c>
      <c r="C83" s="307">
        <f t="shared" si="77"/>
        <v>53.987592033989742</v>
      </c>
      <c r="D83" s="307">
        <f t="shared" si="78"/>
        <v>52.826573791567526</v>
      </c>
      <c r="E83" s="307"/>
      <c r="F83" s="307">
        <v>7.4205580376946037E-2</v>
      </c>
      <c r="G83" s="307">
        <v>8.1077910067090184E-2</v>
      </c>
      <c r="H83" s="307">
        <v>0.1074817748044436</v>
      </c>
      <c r="I83" s="307"/>
      <c r="J83" s="307">
        <v>1.5849023826468571</v>
      </c>
      <c r="K83" s="307">
        <v>1.7595954133311513</v>
      </c>
      <c r="L83" s="307">
        <v>2.006150422198397</v>
      </c>
      <c r="M83" s="307"/>
      <c r="N83" s="307">
        <v>3.556669045340545</v>
      </c>
      <c r="O83" s="307">
        <v>3.7946768420822794</v>
      </c>
      <c r="P83" s="307">
        <v>4.2996389270588358</v>
      </c>
      <c r="Q83" s="307"/>
      <c r="R83" s="307">
        <v>2.5529836012635352</v>
      </c>
      <c r="S83" s="307">
        <v>2.6406653367049375</v>
      </c>
      <c r="T83" s="307">
        <v>3.2121158398037992</v>
      </c>
      <c r="U83" s="307"/>
      <c r="V83" s="307">
        <v>1.2209207152230466</v>
      </c>
      <c r="W83" s="307">
        <v>1.1443604653617934</v>
      </c>
      <c r="X83" s="307">
        <v>1.4604835401292553</v>
      </c>
      <c r="Y83" s="307"/>
      <c r="Z83" s="307">
        <v>7.1460517812092315</v>
      </c>
      <c r="AA83" s="307">
        <v>6.3622934810206404</v>
      </c>
      <c r="AB83" s="307">
        <v>6.5904255242204783</v>
      </c>
      <c r="AC83" s="307"/>
      <c r="AD83" s="307">
        <v>14.001009251557013</v>
      </c>
      <c r="AE83" s="307">
        <v>14.435877874424557</v>
      </c>
      <c r="AF83" s="307">
        <v>13.686833445144881</v>
      </c>
      <c r="AG83" s="307"/>
      <c r="AH83" s="307">
        <v>17.540703369831974</v>
      </c>
      <c r="AI83" s="307">
        <v>20.063655417170153</v>
      </c>
      <c r="AJ83" s="307">
        <v>19.770406376652815</v>
      </c>
      <c r="AK83" s="307"/>
      <c r="AL83" s="307">
        <v>5.9264082698743588</v>
      </c>
      <c r="AM83" s="307">
        <v>3.7053892938271358</v>
      </c>
      <c r="AN83" s="307">
        <v>1.6930379415546211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South East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502.32999999999993</v>
      </c>
      <c r="C92" s="305">
        <f>SUM(C93:C101)</f>
        <v>517.70900000000029</v>
      </c>
      <c r="D92" s="305">
        <f>SUM(D93:D101)</f>
        <v>537.01800000000014</v>
      </c>
      <c r="E92" s="304"/>
      <c r="F92" s="305">
        <f>SUM(F93:F101)</f>
        <v>15.742169780477436</v>
      </c>
      <c r="G92" s="305">
        <f>SUM(G93:G101)</f>
        <v>18.173068743391603</v>
      </c>
      <c r="H92" s="305">
        <f>SUM(H93:H101)</f>
        <v>22.560950777202351</v>
      </c>
      <c r="I92" s="304"/>
      <c r="J92" s="305">
        <f>SUM(J93:J101)</f>
        <v>94.522955681833039</v>
      </c>
      <c r="K92" s="305">
        <f>SUM(K93:K101)</f>
        <v>107.79207655769916</v>
      </c>
      <c r="L92" s="305">
        <f>SUM(L93:L101)</f>
        <v>129.0112835312965</v>
      </c>
      <c r="M92" s="304"/>
      <c r="N92" s="305">
        <f>SUM(N93:N101)</f>
        <v>125.13857439933902</v>
      </c>
      <c r="O92" s="305">
        <f>SUM(O93:O101)</f>
        <v>135.98639597472496</v>
      </c>
      <c r="P92" s="305">
        <f>SUM(P93:P101)</f>
        <v>154.32964209472436</v>
      </c>
      <c r="Q92" s="304"/>
      <c r="R92" s="305">
        <f>SUM(R93:R101)</f>
        <v>48.130726928518186</v>
      </c>
      <c r="S92" s="305">
        <f>SUM(S93:S101)</f>
        <v>44.000076812518536</v>
      </c>
      <c r="T92" s="305">
        <f>SUM(T93:T101)</f>
        <v>41.293866292564687</v>
      </c>
      <c r="U92" s="304"/>
      <c r="V92" s="305">
        <f>SUM(V93:V101)</f>
        <v>24.971718050252825</v>
      </c>
      <c r="W92" s="305">
        <f>SUM(W93:W101)</f>
        <v>25.804684887530858</v>
      </c>
      <c r="X92" s="305">
        <f>SUM(X93:X101)</f>
        <v>27.92896476899768</v>
      </c>
      <c r="Y92" s="304"/>
      <c r="Z92" s="305">
        <f>SUM(Z93:Z101)</f>
        <v>97.347028402664733</v>
      </c>
      <c r="AA92" s="305">
        <f>SUM(AA93:AA101)</f>
        <v>99.307550113661335</v>
      </c>
      <c r="AB92" s="305">
        <f>SUM(AB93:AB101)</f>
        <v>100.64654229362206</v>
      </c>
      <c r="AC92" s="304"/>
      <c r="AD92" s="305">
        <f>SUM(AD93:AD101)</f>
        <v>67.176459346674193</v>
      </c>
      <c r="AE92" s="305">
        <f>SUM(AE93:AE101)</f>
        <v>63.75303979839201</v>
      </c>
      <c r="AF92" s="305">
        <f>SUM(AF93:AF101)</f>
        <v>46.40465681233384</v>
      </c>
      <c r="AG92" s="304"/>
      <c r="AH92" s="305">
        <f>SUM(AH93:AH101)</f>
        <v>24.568946007447948</v>
      </c>
      <c r="AI92" s="305">
        <f>SUM(AI93:AI101)</f>
        <v>18.619816536180778</v>
      </c>
      <c r="AJ92" s="305">
        <f>SUM(AJ93:AJ101)</f>
        <v>9.5335861692977701</v>
      </c>
      <c r="AK92" s="304"/>
      <c r="AL92" s="305">
        <f>SUM(AL93:AL101)</f>
        <v>4.7314214027925718</v>
      </c>
      <c r="AM92" s="305">
        <f>SUM(AM93:AM101)</f>
        <v>4.2722905759010237</v>
      </c>
      <c r="AN92" s="305">
        <f>SUM(AN93:AN101)</f>
        <v>5.3085072599607699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26.638190698800404</v>
      </c>
      <c r="C93" s="305">
        <f t="shared" ref="C93:D93" si="81">SUM(G93,K93,O93,S93,W93,AA93,AE93,AI93,AM93)</f>
        <v>25.838610168873757</v>
      </c>
      <c r="D93" s="305">
        <f t="shared" si="81"/>
        <v>28.328671498458675</v>
      </c>
      <c r="E93" s="304"/>
      <c r="F93" s="304">
        <v>0.57743206167350347</v>
      </c>
      <c r="G93" s="304">
        <v>0.62842653990703867</v>
      </c>
      <c r="H93" s="304">
        <v>0.81103354800706895</v>
      </c>
      <c r="I93" s="304"/>
      <c r="J93" s="304">
        <v>5.6231677058592986</v>
      </c>
      <c r="K93" s="304">
        <v>5.8278472286739023</v>
      </c>
      <c r="L93" s="304">
        <v>6.8950563812104164</v>
      </c>
      <c r="M93" s="304"/>
      <c r="N93" s="304">
        <v>8.0897564007684952</v>
      </c>
      <c r="O93" s="304">
        <v>8.0744185060123552</v>
      </c>
      <c r="P93" s="304">
        <v>9.3430511315862823</v>
      </c>
      <c r="Q93" s="304"/>
      <c r="R93" s="304">
        <v>4.5547341491062943</v>
      </c>
      <c r="S93" s="304">
        <v>4.2601441016409121</v>
      </c>
      <c r="T93" s="304">
        <v>4.701384832754969</v>
      </c>
      <c r="U93" s="304"/>
      <c r="V93" s="304">
        <v>1.2209521663640968</v>
      </c>
      <c r="W93" s="304">
        <v>1.0428130511616118</v>
      </c>
      <c r="X93" s="304">
        <v>1.0222494843849297</v>
      </c>
      <c r="Y93" s="304"/>
      <c r="Z93" s="304">
        <v>3.8685983656198406</v>
      </c>
      <c r="AA93" s="304">
        <v>3.4083085068689374</v>
      </c>
      <c r="AB93" s="304">
        <v>3.2218999428396069</v>
      </c>
      <c r="AC93" s="304"/>
      <c r="AD93" s="304">
        <v>1.6716100225914849</v>
      </c>
      <c r="AE93" s="304">
        <v>1.5047889980203393</v>
      </c>
      <c r="AF93" s="304">
        <v>1.2606535316729457</v>
      </c>
      <c r="AG93" s="304"/>
      <c r="AH93" s="304">
        <v>0.65607021498002793</v>
      </c>
      <c r="AI93" s="304">
        <v>0.57950407118268621</v>
      </c>
      <c r="AJ93" s="304">
        <v>0.41872274762445721</v>
      </c>
      <c r="AK93" s="304"/>
      <c r="AL93" s="304">
        <v>0.37586961183736617</v>
      </c>
      <c r="AM93" s="304">
        <v>0.51235916540597537</v>
      </c>
      <c r="AN93" s="304">
        <v>0.65461989837799706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183.30874563034956</v>
      </c>
      <c r="C94" s="305">
        <f t="shared" ref="C94:C101" si="83">SUM(G94,K94,O94,S94,W94,AA94,AE94,AI94,AM94)</f>
        <v>185.11039106016912</v>
      </c>
      <c r="D94" s="305">
        <f t="shared" ref="D94:D101" si="84">SUM(H94,L94,P94,T94,X94,AB94,AF94,AJ94,AN94)</f>
        <v>200.07003571493772</v>
      </c>
      <c r="E94" s="305"/>
      <c r="F94" s="304">
        <v>13.760417112717404</v>
      </c>
      <c r="G94" s="304">
        <v>15.693607238292991</v>
      </c>
      <c r="H94" s="304">
        <v>19.157382577615241</v>
      </c>
      <c r="I94" s="304"/>
      <c r="J94" s="304">
        <v>67.250818097700417</v>
      </c>
      <c r="K94" s="304">
        <v>73.646975046330965</v>
      </c>
      <c r="L94" s="304">
        <v>85.917851512794087</v>
      </c>
      <c r="M94" s="304"/>
      <c r="N94" s="304">
        <v>63.804059323805348</v>
      </c>
      <c r="O94" s="304">
        <v>62.723868360143655</v>
      </c>
      <c r="P94" s="304">
        <v>66.351317827848121</v>
      </c>
      <c r="Q94" s="304"/>
      <c r="R94" s="304">
        <v>12.606152309136389</v>
      </c>
      <c r="S94" s="304">
        <v>7.2424782180992562</v>
      </c>
      <c r="T94" s="304">
        <v>3.9991527257609332</v>
      </c>
      <c r="U94" s="304"/>
      <c r="V94" s="304">
        <v>4.1993522403534875</v>
      </c>
      <c r="W94" s="304">
        <v>4.2773314412048018</v>
      </c>
      <c r="X94" s="304">
        <v>4.5747890863216707</v>
      </c>
      <c r="Y94" s="304"/>
      <c r="Z94" s="304">
        <v>11.057602734335177</v>
      </c>
      <c r="AA94" s="304">
        <v>10.832760759103577</v>
      </c>
      <c r="AB94" s="304">
        <v>11.576328614170343</v>
      </c>
      <c r="AC94" s="304"/>
      <c r="AD94" s="304">
        <v>6.3902493465357404</v>
      </c>
      <c r="AE94" s="304">
        <v>6.0188881845878424</v>
      </c>
      <c r="AF94" s="304">
        <v>4.6860870810906778</v>
      </c>
      <c r="AG94" s="304"/>
      <c r="AH94" s="304">
        <v>3.7274741305514318</v>
      </c>
      <c r="AI94" s="304">
        <v>3.898404348558107</v>
      </c>
      <c r="AJ94" s="304">
        <v>2.6495194946228882</v>
      </c>
      <c r="AK94" s="304"/>
      <c r="AL94" s="304">
        <v>0.51262033521420536</v>
      </c>
      <c r="AM94" s="304">
        <v>0.77607746384792775</v>
      </c>
      <c r="AN94" s="304">
        <v>1.1576067947137854</v>
      </c>
    </row>
    <row r="95" spans="1:40" x14ac:dyDescent="0.2">
      <c r="A95" s="13" t="str">
        <f t="shared" si="80"/>
        <v>Associate professional occupations</v>
      </c>
      <c r="B95" s="305">
        <f t="shared" si="82"/>
        <v>77.157678880886323</v>
      </c>
      <c r="C95" s="305">
        <f t="shared" si="83"/>
        <v>91.860284119378477</v>
      </c>
      <c r="D95" s="305">
        <f t="shared" si="84"/>
        <v>101.62195112828883</v>
      </c>
      <c r="E95" s="305"/>
      <c r="F95" s="304">
        <v>0.73968389459389616</v>
      </c>
      <c r="G95" s="304">
        <v>1.0052998784708387</v>
      </c>
      <c r="H95" s="304">
        <v>1.446444240223741</v>
      </c>
      <c r="I95" s="304"/>
      <c r="J95" s="304">
        <v>10.472330720501832</v>
      </c>
      <c r="K95" s="304">
        <v>13.812258547927513</v>
      </c>
      <c r="L95" s="304">
        <v>17.943754151462887</v>
      </c>
      <c r="M95" s="304"/>
      <c r="N95" s="304">
        <v>23.232785702335594</v>
      </c>
      <c r="O95" s="304">
        <v>30.093821901101713</v>
      </c>
      <c r="P95" s="304">
        <v>37.525410962930415</v>
      </c>
      <c r="Q95" s="304"/>
      <c r="R95" s="304">
        <v>9.4832166071332562</v>
      </c>
      <c r="S95" s="304">
        <v>9.8722487142153703</v>
      </c>
      <c r="T95" s="304">
        <v>8.1855251018525763</v>
      </c>
      <c r="U95" s="304"/>
      <c r="V95" s="304">
        <v>4.6135333319718228</v>
      </c>
      <c r="W95" s="304">
        <v>4.7828230889703169</v>
      </c>
      <c r="X95" s="304">
        <v>5.3406511853758163</v>
      </c>
      <c r="Y95" s="304"/>
      <c r="Z95" s="304">
        <v>14.43751675511545</v>
      </c>
      <c r="AA95" s="304">
        <v>16.968274956456273</v>
      </c>
      <c r="AB95" s="304">
        <v>18.785262335484056</v>
      </c>
      <c r="AC95" s="304"/>
      <c r="AD95" s="304">
        <v>9.3401051056152173</v>
      </c>
      <c r="AE95" s="304">
        <v>10.407121990542144</v>
      </c>
      <c r="AF95" s="304">
        <v>8.3998248072610533</v>
      </c>
      <c r="AG95" s="304"/>
      <c r="AH95" s="304">
        <v>4.2217112644937211</v>
      </c>
      <c r="AI95" s="304">
        <v>4.1903997304976439</v>
      </c>
      <c r="AJ95" s="304">
        <v>2.7944141424597864</v>
      </c>
      <c r="AK95" s="304"/>
      <c r="AL95" s="304">
        <v>0.61679549912553511</v>
      </c>
      <c r="AM95" s="304">
        <v>0.72803531119666964</v>
      </c>
      <c r="AN95" s="304">
        <v>1.2006642012384876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55.019478217340804</v>
      </c>
      <c r="C96" s="305">
        <f t="shared" si="83"/>
        <v>53.37216351865402</v>
      </c>
      <c r="D96" s="305">
        <f t="shared" si="84"/>
        <v>41.1596349458558</v>
      </c>
      <c r="E96" s="305"/>
      <c r="F96" s="304">
        <v>0.38432208905756043</v>
      </c>
      <c r="G96" s="304">
        <v>0.47890397791742978</v>
      </c>
      <c r="H96" s="304">
        <v>0.66349842422338334</v>
      </c>
      <c r="I96" s="304"/>
      <c r="J96" s="304">
        <v>4.3239551498698292</v>
      </c>
      <c r="K96" s="304">
        <v>5.5650120552337077</v>
      </c>
      <c r="L96" s="304">
        <v>6.2272671354939328</v>
      </c>
      <c r="M96" s="304"/>
      <c r="N96" s="304">
        <v>10.832571311757565</v>
      </c>
      <c r="O96" s="304">
        <v>12.826945814507807</v>
      </c>
      <c r="P96" s="304">
        <v>14.560775015192513</v>
      </c>
      <c r="Q96" s="304"/>
      <c r="R96" s="304">
        <v>6.6606779345619715</v>
      </c>
      <c r="S96" s="304">
        <v>7.8532980401936099</v>
      </c>
      <c r="T96" s="304">
        <v>9.0423460787547416</v>
      </c>
      <c r="U96" s="304"/>
      <c r="V96" s="304">
        <v>4.127661060533975</v>
      </c>
      <c r="W96" s="304">
        <v>4.3932139708494047</v>
      </c>
      <c r="X96" s="304">
        <v>4.4545618449829849</v>
      </c>
      <c r="Y96" s="304"/>
      <c r="Z96" s="304">
        <v>12.246221052264696</v>
      </c>
      <c r="AA96" s="304">
        <v>11.840020059915437</v>
      </c>
      <c r="AB96" s="304">
        <v>4.8625343734720357</v>
      </c>
      <c r="AC96" s="304"/>
      <c r="AD96" s="304">
        <v>10.246574703658734</v>
      </c>
      <c r="AE96" s="304">
        <v>7.9808729596964509</v>
      </c>
      <c r="AF96" s="304">
        <v>1.2729509297346837</v>
      </c>
      <c r="AG96" s="304"/>
      <c r="AH96" s="304">
        <v>5.5341269641048934</v>
      </c>
      <c r="AI96" s="304">
        <v>2.2732970138986421</v>
      </c>
      <c r="AJ96" s="304">
        <v>1.313144630059852E-2</v>
      </c>
      <c r="AK96" s="304"/>
      <c r="AL96" s="304">
        <v>0.66336795153157602</v>
      </c>
      <c r="AM96" s="304">
        <v>0.16059962644153106</v>
      </c>
      <c r="AN96" s="304">
        <v>6.2569697700931778E-2</v>
      </c>
    </row>
    <row r="97" spans="1:40" x14ac:dyDescent="0.2">
      <c r="A97" s="13" t="str">
        <f t="shared" si="80"/>
        <v>Skilled trades occupations</v>
      </c>
      <c r="B97" s="305">
        <f t="shared" si="82"/>
        <v>5.5668607616155521</v>
      </c>
      <c r="C97" s="305">
        <f t="shared" si="83"/>
        <v>5.41767437547598</v>
      </c>
      <c r="D97" s="305">
        <f t="shared" si="84"/>
        <v>4.6539117735377573</v>
      </c>
      <c r="E97" s="304"/>
      <c r="F97" s="304">
        <v>5.9019530125366461E-2</v>
      </c>
      <c r="G97" s="304">
        <v>7.6986553056825807E-2</v>
      </c>
      <c r="H97" s="304">
        <v>0.10124099302591248</v>
      </c>
      <c r="I97" s="304"/>
      <c r="J97" s="304">
        <v>0.17340534373926528</v>
      </c>
      <c r="K97" s="304">
        <v>0.22051112407245901</v>
      </c>
      <c r="L97" s="304">
        <v>0.33793467256799314</v>
      </c>
      <c r="M97" s="304"/>
      <c r="N97" s="304">
        <v>0.75274750128338852</v>
      </c>
      <c r="O97" s="304">
        <v>0.88779517714131906</v>
      </c>
      <c r="P97" s="304">
        <v>0.99645736333918533</v>
      </c>
      <c r="Q97" s="304"/>
      <c r="R97" s="304">
        <v>0.29389674641964758</v>
      </c>
      <c r="S97" s="304">
        <v>0.30717332861467345</v>
      </c>
      <c r="T97" s="304">
        <v>0.35153387431304678</v>
      </c>
      <c r="U97" s="304"/>
      <c r="V97" s="304">
        <v>0.28557375995770812</v>
      </c>
      <c r="W97" s="304">
        <v>0.31904967936471967</v>
      </c>
      <c r="X97" s="304">
        <v>0.41487386466209569</v>
      </c>
      <c r="Y97" s="304"/>
      <c r="Z97" s="304">
        <v>1.3020969634772883</v>
      </c>
      <c r="AA97" s="304">
        <v>1.1126010089088665</v>
      </c>
      <c r="AB97" s="304">
        <v>0.80211663730402982</v>
      </c>
      <c r="AC97" s="304"/>
      <c r="AD97" s="304">
        <v>1.6849581784218222</v>
      </c>
      <c r="AE97" s="304">
        <v>1.5402509282549399</v>
      </c>
      <c r="AF97" s="304">
        <v>0.90940922442211469</v>
      </c>
      <c r="AG97" s="304"/>
      <c r="AH97" s="304">
        <v>0.81092840396841992</v>
      </c>
      <c r="AI97" s="304">
        <v>0.74611989435495851</v>
      </c>
      <c r="AJ97" s="304">
        <v>0.61354614756235237</v>
      </c>
      <c r="AK97" s="304"/>
      <c r="AL97" s="304">
        <v>0.20423433422264567</v>
      </c>
      <c r="AM97" s="304">
        <v>0.2071866817072181</v>
      </c>
      <c r="AN97" s="304">
        <v>0.12679899634102709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123.74447538685169</v>
      </c>
      <c r="C98" s="305">
        <f t="shared" si="83"/>
        <v>127.67682665147208</v>
      </c>
      <c r="D98" s="305">
        <f t="shared" si="84"/>
        <v>136.79795027055283</v>
      </c>
      <c r="E98" s="304"/>
      <c r="F98" s="304">
        <v>0.11326884465422052</v>
      </c>
      <c r="G98" s="304">
        <v>0.1572552612888837</v>
      </c>
      <c r="H98" s="304">
        <v>0.22269030228844425</v>
      </c>
      <c r="I98" s="304"/>
      <c r="J98" s="304">
        <v>5.5469142855573388</v>
      </c>
      <c r="K98" s="304">
        <v>7.3542329794965164</v>
      </c>
      <c r="L98" s="304">
        <v>10.062894861923906</v>
      </c>
      <c r="M98" s="304"/>
      <c r="N98" s="304">
        <v>15.354457979600875</v>
      </c>
      <c r="O98" s="304">
        <v>17.980389289508739</v>
      </c>
      <c r="P98" s="304">
        <v>21.649476485423953</v>
      </c>
      <c r="Q98" s="304"/>
      <c r="R98" s="304">
        <v>12.595460588952319</v>
      </c>
      <c r="S98" s="304">
        <v>12.427980573954001</v>
      </c>
      <c r="T98" s="304">
        <v>12.702248056008454</v>
      </c>
      <c r="U98" s="304"/>
      <c r="V98" s="304">
        <v>8.5470005637561997</v>
      </c>
      <c r="W98" s="304">
        <v>8.8424417319001662</v>
      </c>
      <c r="X98" s="304">
        <v>9.6555107000025284</v>
      </c>
      <c r="Y98" s="304"/>
      <c r="Z98" s="304">
        <v>47.230201627675577</v>
      </c>
      <c r="AA98" s="304">
        <v>48.587714415107349</v>
      </c>
      <c r="AB98" s="304">
        <v>55.480618920194402</v>
      </c>
      <c r="AC98" s="304"/>
      <c r="AD98" s="304">
        <v>29.764732546772503</v>
      </c>
      <c r="AE98" s="304">
        <v>29.053806242692858</v>
      </c>
      <c r="AF98" s="304">
        <v>24.611361591126087</v>
      </c>
      <c r="AG98" s="304"/>
      <c r="AH98" s="304">
        <v>3.8965464756084844</v>
      </c>
      <c r="AI98" s="304">
        <v>2.5852971531261986</v>
      </c>
      <c r="AJ98" s="304">
        <v>1.6737096718911946</v>
      </c>
      <c r="AK98" s="304"/>
      <c r="AL98" s="304">
        <v>0.69589247427415446</v>
      </c>
      <c r="AM98" s="304">
        <v>0.6877090043973606</v>
      </c>
      <c r="AN98" s="304">
        <v>0.73943968169384999</v>
      </c>
    </row>
    <row r="99" spans="1:40" x14ac:dyDescent="0.2">
      <c r="A99" s="13" t="str">
        <f t="shared" si="80"/>
        <v>Sales and customer service occupations</v>
      </c>
      <c r="B99" s="305">
        <f t="shared" si="82"/>
        <v>6.1901918516548911</v>
      </c>
      <c r="C99" s="305">
        <f t="shared" si="83"/>
        <v>6.6981885559478282</v>
      </c>
      <c r="D99" s="305">
        <f>SUM(H99,L99,P99,T99,X99,AB99,AF99,AJ99,AN99)</f>
        <v>6.677564202589604</v>
      </c>
      <c r="E99" s="304"/>
      <c r="F99" s="304">
        <v>3.789307192150048E-2</v>
      </c>
      <c r="G99" s="304">
        <v>5.0554709535669241E-2</v>
      </c>
      <c r="H99" s="304">
        <v>6.217425941263828E-2</v>
      </c>
      <c r="I99" s="304"/>
      <c r="J99" s="304">
        <v>0.69748095292067935</v>
      </c>
      <c r="K99" s="304">
        <v>0.85938460233428049</v>
      </c>
      <c r="L99" s="304">
        <v>1.0042545931550575</v>
      </c>
      <c r="M99" s="304"/>
      <c r="N99" s="304">
        <v>1.5430319854250023</v>
      </c>
      <c r="O99" s="304">
        <v>1.7667378938587988</v>
      </c>
      <c r="P99" s="304">
        <v>1.9745530772691775</v>
      </c>
      <c r="Q99" s="304"/>
      <c r="R99" s="304">
        <v>0.82218490689736667</v>
      </c>
      <c r="S99" s="304">
        <v>0.77676447663780546</v>
      </c>
      <c r="T99" s="304">
        <v>0.76320131567169713</v>
      </c>
      <c r="U99" s="304"/>
      <c r="V99" s="304">
        <v>0.53147739311831244</v>
      </c>
      <c r="W99" s="304">
        <v>0.6075005776895066</v>
      </c>
      <c r="X99" s="304">
        <v>0.66740564740653485</v>
      </c>
      <c r="Y99" s="304"/>
      <c r="Z99" s="304">
        <v>1.2272176623423401</v>
      </c>
      <c r="AA99" s="304">
        <v>1.249994073137761</v>
      </c>
      <c r="AB99" s="304">
        <v>1.1807760237319918</v>
      </c>
      <c r="AC99" s="304"/>
      <c r="AD99" s="304">
        <v>0.92791041230341575</v>
      </c>
      <c r="AE99" s="304">
        <v>0.92037279419513629</v>
      </c>
      <c r="AF99" s="304">
        <v>0.57720538577170788</v>
      </c>
      <c r="AG99" s="304"/>
      <c r="AH99" s="304">
        <v>0.2848031718147564</v>
      </c>
      <c r="AI99" s="304">
        <v>0.28317333134754807</v>
      </c>
      <c r="AJ99" s="304">
        <v>0.14768889477295663</v>
      </c>
      <c r="AK99" s="304"/>
      <c r="AL99" s="304">
        <v>0.11819229491151668</v>
      </c>
      <c r="AM99" s="304">
        <v>0.18370609721132231</v>
      </c>
      <c r="AN99" s="304">
        <v>0.30030500539784322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6.4032490896812382</v>
      </c>
      <c r="C100" s="305">
        <f t="shared" si="83"/>
        <v>6.8377020420181109</v>
      </c>
      <c r="D100" s="305">
        <f t="shared" si="84"/>
        <v>6.3762812412691012</v>
      </c>
      <c r="E100" s="304"/>
      <c r="F100" s="304">
        <v>5.1723716485973126E-2</v>
      </c>
      <c r="G100" s="304">
        <v>6.6508470828857816E-2</v>
      </c>
      <c r="H100" s="304">
        <v>8.4500462105367033E-2</v>
      </c>
      <c r="I100" s="304"/>
      <c r="J100" s="304">
        <v>0.14546477802143576</v>
      </c>
      <c r="K100" s="304">
        <v>0.20086095785527797</v>
      </c>
      <c r="L100" s="304">
        <v>0.24576259238155196</v>
      </c>
      <c r="M100" s="304"/>
      <c r="N100" s="304">
        <v>0.59527143939131089</v>
      </c>
      <c r="O100" s="304">
        <v>0.68880500647404841</v>
      </c>
      <c r="P100" s="304">
        <v>0.78243122152071476</v>
      </c>
      <c r="Q100" s="304"/>
      <c r="R100" s="304">
        <v>0.26504596320897728</v>
      </c>
      <c r="S100" s="304">
        <v>0.33099038647311402</v>
      </c>
      <c r="T100" s="304">
        <v>0.39865423878913586</v>
      </c>
      <c r="U100" s="304"/>
      <c r="V100" s="304">
        <v>0.74040484634730075</v>
      </c>
      <c r="W100" s="304">
        <v>0.79594448568231535</v>
      </c>
      <c r="X100" s="304">
        <v>0.93930299550801433</v>
      </c>
      <c r="Y100" s="304"/>
      <c r="Z100" s="304">
        <v>1.721709298170804</v>
      </c>
      <c r="AA100" s="304">
        <v>1.8378672958333768</v>
      </c>
      <c r="AB100" s="304">
        <v>1.8947971999005193</v>
      </c>
      <c r="AC100" s="304"/>
      <c r="AD100" s="304">
        <v>1.1771731081698549</v>
      </c>
      <c r="AE100" s="304">
        <v>1.1733613319705849</v>
      </c>
      <c r="AF100" s="304">
        <v>0.73935801198924433</v>
      </c>
      <c r="AG100" s="304"/>
      <c r="AH100" s="304">
        <v>1.3966301070669827</v>
      </c>
      <c r="AI100" s="304">
        <v>1.3791456553405184</v>
      </c>
      <c r="AJ100" s="304">
        <v>0.72991546306876787</v>
      </c>
      <c r="AK100" s="304"/>
      <c r="AL100" s="304">
        <v>0.30982583281859921</v>
      </c>
      <c r="AM100" s="304">
        <v>0.36421845156001698</v>
      </c>
      <c r="AN100" s="304">
        <v>0.5615590560057856</v>
      </c>
    </row>
    <row r="101" spans="1:40" x14ac:dyDescent="0.2">
      <c r="A101" s="39" t="str">
        <f t="shared" si="80"/>
        <v>Elementary occupations</v>
      </c>
      <c r="B101" s="307">
        <f t="shared" si="82"/>
        <v>18.301129482819448</v>
      </c>
      <c r="C101" s="307">
        <f t="shared" si="83"/>
        <v>14.897159508010908</v>
      </c>
      <c r="D101" s="307">
        <f t="shared" si="84"/>
        <v>11.33199922450974</v>
      </c>
      <c r="E101" s="307"/>
      <c r="F101" s="307">
        <v>1.8409459248012239E-2</v>
      </c>
      <c r="G101" s="307">
        <v>1.552611409306612E-2</v>
      </c>
      <c r="H101" s="307">
        <v>1.1985970300552587E-2</v>
      </c>
      <c r="I101" s="307"/>
      <c r="J101" s="307">
        <v>0.28941864766293546</v>
      </c>
      <c r="K101" s="307">
        <v>0.30499401577454027</v>
      </c>
      <c r="L101" s="307">
        <v>0.37650763030669854</v>
      </c>
      <c r="M101" s="307"/>
      <c r="N101" s="307">
        <v>0.9338927549714392</v>
      </c>
      <c r="O101" s="307">
        <v>0.94361402597654165</v>
      </c>
      <c r="P101" s="307">
        <v>1.1461690096140307</v>
      </c>
      <c r="Q101" s="307"/>
      <c r="R101" s="307">
        <v>0.84935772310196256</v>
      </c>
      <c r="S101" s="307">
        <v>0.92899897268978993</v>
      </c>
      <c r="T101" s="307">
        <v>1.1498200686591384</v>
      </c>
      <c r="U101" s="307"/>
      <c r="V101" s="307">
        <v>0.70576268784992757</v>
      </c>
      <c r="W101" s="307">
        <v>0.74356686070801403</v>
      </c>
      <c r="X101" s="307">
        <v>0.8596199603531024</v>
      </c>
      <c r="Y101" s="307"/>
      <c r="Z101" s="307">
        <v>4.2558639436635515</v>
      </c>
      <c r="AA101" s="307">
        <v>3.470009038329767</v>
      </c>
      <c r="AB101" s="307">
        <v>2.8422082465250607</v>
      </c>
      <c r="AC101" s="307"/>
      <c r="AD101" s="307">
        <v>5.9731459226054175</v>
      </c>
      <c r="AE101" s="307">
        <v>5.153576368431712</v>
      </c>
      <c r="AF101" s="307">
        <v>3.9478062492653248</v>
      </c>
      <c r="AG101" s="307"/>
      <c r="AH101" s="307">
        <v>4.0406552748592306</v>
      </c>
      <c r="AI101" s="307">
        <v>2.6844753378744755</v>
      </c>
      <c r="AJ101" s="307">
        <v>0.49293816099477</v>
      </c>
      <c r="AK101" s="307"/>
      <c r="AL101" s="307">
        <v>1.2346230688569737</v>
      </c>
      <c r="AM101" s="307">
        <v>0.65239877413300162</v>
      </c>
      <c r="AN101" s="307">
        <v>0.50494392849106295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South East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South East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South East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South East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South East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South East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South East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South East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South East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1.9076847160832775</v>
      </c>
      <c r="C8" s="69">
        <v>2.4573626372908044</v>
      </c>
      <c r="D8" s="69">
        <v>2.7838738662502158</v>
      </c>
      <c r="E8" s="69">
        <v>2.846417090622166</v>
      </c>
      <c r="F8" s="69">
        <v>3.7766144792883312</v>
      </c>
      <c r="G8" s="10"/>
      <c r="H8" s="69">
        <f>F8-D8</f>
        <v>0.99274061303811534</v>
      </c>
      <c r="I8" s="69">
        <f>'RD T1'!E36</f>
        <v>1.6923932582393773</v>
      </c>
      <c r="J8" s="69">
        <f>SUM(H8:I8)</f>
        <v>2.6851338712774924</v>
      </c>
      <c r="L8" t="str">
        <f>A8</f>
        <v>11 Corporate managers and directors</v>
      </c>
      <c r="M8" s="69">
        <v>15.794092729584266</v>
      </c>
      <c r="N8" s="69">
        <v>21.410936912531408</v>
      </c>
      <c r="O8" s="69">
        <v>23.568768002715842</v>
      </c>
      <c r="P8" s="69">
        <v>23.856642363355423</v>
      </c>
      <c r="Q8" s="69">
        <v>30.957554028428955</v>
      </c>
      <c r="R8" s="10"/>
      <c r="S8" s="69">
        <f>Q8-O8</f>
        <v>7.388786025713113</v>
      </c>
      <c r="T8" s="69">
        <f>'RD T1'!E65</f>
        <v>14.135803615696894</v>
      </c>
      <c r="U8" s="69">
        <f>SUM(S8:T8)</f>
        <v>21.524589641410007</v>
      </c>
      <c r="W8" t="str">
        <f>A8</f>
        <v>11 Corporate managers and directors</v>
      </c>
      <c r="X8" s="69">
        <v>40.270638725456486</v>
      </c>
      <c r="Y8" s="69">
        <v>49.896895465680529</v>
      </c>
      <c r="Z8" s="69">
        <v>49.107599234120642</v>
      </c>
      <c r="AA8" s="69">
        <v>45.922749148666057</v>
      </c>
      <c r="AB8" s="69">
        <v>52.811251638988999</v>
      </c>
      <c r="AC8" s="69"/>
      <c r="AD8" s="69">
        <f>AB8-Z8</f>
        <v>3.7036524048683575</v>
      </c>
      <c r="AE8" s="69">
        <f>'RD T1'!E94</f>
        <v>27.873939463779596</v>
      </c>
      <c r="AF8" s="69">
        <f>SUM(AD8:AE8)</f>
        <v>31.577591868647954</v>
      </c>
      <c r="AH8" t="str">
        <f>L8</f>
        <v>11 Corporate managers and directors</v>
      </c>
      <c r="AI8" s="69">
        <v>8.0731523040568529</v>
      </c>
      <c r="AJ8" s="69">
        <v>9.671947726996093</v>
      </c>
      <c r="AK8" s="69">
        <v>9.8597457416492169</v>
      </c>
      <c r="AL8" s="69">
        <v>8.9233773966177523</v>
      </c>
      <c r="AM8" s="69">
        <v>9.9818460332737455</v>
      </c>
      <c r="AN8" s="69"/>
      <c r="AO8" s="69">
        <f>AM8-AK8</f>
        <v>0.12210029162452862</v>
      </c>
      <c r="AP8" s="69">
        <f>'RD T1'!E123</f>
        <v>4.9764631405443263</v>
      </c>
      <c r="AQ8" s="69">
        <f>SUM(AO8:AP8)</f>
        <v>5.0985634321688549</v>
      </c>
      <c r="AS8" t="str">
        <f>W8</f>
        <v>11 Corporate managers and directors</v>
      </c>
      <c r="AT8" s="69">
        <v>11.855695588448357</v>
      </c>
      <c r="AU8" s="69">
        <v>14.196274875386257</v>
      </c>
      <c r="AV8" s="69">
        <v>14.462019903854477</v>
      </c>
      <c r="AW8" s="69">
        <v>12.721068513356208</v>
      </c>
      <c r="AX8" s="69">
        <v>14.38567287086825</v>
      </c>
      <c r="AY8" s="69"/>
      <c r="AZ8" s="69">
        <f>AX8-AV8</f>
        <v>-7.6347032986227248E-2</v>
      </c>
      <c r="BA8" s="69">
        <f>'RD T1'!E152</f>
        <v>7.1388133416890813</v>
      </c>
      <c r="BB8" s="69">
        <f>SUM(AZ8:BA8)</f>
        <v>7.0624663087028541</v>
      </c>
      <c r="BD8" t="str">
        <f>AH8</f>
        <v>11 Corporate managers and directors</v>
      </c>
      <c r="BE8" s="69">
        <v>26.354018002631726</v>
      </c>
      <c r="BF8" s="69">
        <v>28.18894199875044</v>
      </c>
      <c r="BG8" s="69">
        <v>31.151314313621917</v>
      </c>
      <c r="BH8" s="69">
        <v>27.21472721838423</v>
      </c>
      <c r="BI8" s="69">
        <v>29.597026012801926</v>
      </c>
      <c r="BJ8" s="69"/>
      <c r="BK8" s="69">
        <f>BI8-BG8</f>
        <v>-1.5542883008199908</v>
      </c>
      <c r="BL8" s="69">
        <f>'RD T1'!E181</f>
        <v>12.51544046261732</v>
      </c>
      <c r="BM8" s="69">
        <f>SUM(BK8:BL8)</f>
        <v>10.96115216179733</v>
      </c>
      <c r="BO8" t="str">
        <f>AS8</f>
        <v>11 Corporate managers and directors</v>
      </c>
      <c r="BP8" s="69">
        <v>20.965268434858544</v>
      </c>
      <c r="BQ8" s="69">
        <v>23.062356800366718</v>
      </c>
      <c r="BR8" s="69">
        <v>21.986841141154766</v>
      </c>
      <c r="BS8" s="69">
        <v>18.868572145776177</v>
      </c>
      <c r="BT8" s="69">
        <v>15.878061502593868</v>
      </c>
      <c r="BU8" s="69"/>
      <c r="BV8" s="69">
        <f>BT8-BR8</f>
        <v>-6.1087796385608986</v>
      </c>
      <c r="BW8" s="69">
        <f>'RD T1'!E210</f>
        <v>8.1449263596036943</v>
      </c>
      <c r="BX8" s="69">
        <f>SUM(BV8:BW8)</f>
        <v>2.0361467210427957</v>
      </c>
      <c r="BZ8" t="str">
        <f>BD8</f>
        <v>11 Corporate managers and directors</v>
      </c>
      <c r="CA8" s="69">
        <v>14.558810359111108</v>
      </c>
      <c r="CB8" s="69">
        <v>14.713205125169363</v>
      </c>
      <c r="CC8" s="69">
        <v>14.519643063725791</v>
      </c>
      <c r="CD8" s="69">
        <v>13.511206274465406</v>
      </c>
      <c r="CE8" s="69">
        <v>10.494676189296539</v>
      </c>
      <c r="CF8" s="69"/>
      <c r="CG8" s="69">
        <f>CE8-CC8</f>
        <v>-4.0249668744292517</v>
      </c>
      <c r="CH8" s="69">
        <f>'RD T1'!E239</f>
        <v>5.4040952794931503</v>
      </c>
      <c r="CI8" s="69">
        <f>SUM(CG8:CH8)</f>
        <v>1.3791284050638986</v>
      </c>
      <c r="CK8" t="str">
        <f>BO8</f>
        <v>11 Corporate managers and directors</v>
      </c>
      <c r="CL8" s="69">
        <v>2.3340891254327754</v>
      </c>
      <c r="CM8" s="69">
        <v>2.8715146528339299</v>
      </c>
      <c r="CN8" s="69">
        <v>2.6742036332572079</v>
      </c>
      <c r="CO8" s="69">
        <v>2.9489198719041019</v>
      </c>
      <c r="CP8" s="69">
        <v>3.5810658140117724</v>
      </c>
      <c r="CQ8" s="69"/>
      <c r="CR8" s="69">
        <f>CP8-CN8</f>
        <v>0.90686218075456448</v>
      </c>
      <c r="CS8" s="69">
        <f>'RD T1'!E268</f>
        <v>0.93207967119579149</v>
      </c>
      <c r="CT8" s="69">
        <f>SUM(CR8:CS8)</f>
        <v>1.838941851950356</v>
      </c>
    </row>
    <row r="9" spans="1:98" x14ac:dyDescent="0.2">
      <c r="A9" s="10" t="str">
        <f>name!D5</f>
        <v>12 Other managers and proprietors</v>
      </c>
      <c r="B9" s="69">
        <v>0.73746784243703711</v>
      </c>
      <c r="C9" s="69">
        <v>0.98278113853294924</v>
      </c>
      <c r="D9" s="69">
        <v>1.0026424903203934</v>
      </c>
      <c r="E9" s="69">
        <v>1.1828442813854789</v>
      </c>
      <c r="F9" s="69">
        <v>1.6097711476504442</v>
      </c>
      <c r="H9" s="69">
        <f t="shared" ref="H9:H32" si="26">F9-D9</f>
        <v>0.60712865733005072</v>
      </c>
      <c r="I9" s="69">
        <f>'RD T1'!E37</f>
        <v>0.80264847679220785</v>
      </c>
      <c r="J9" s="69">
        <f t="shared" ref="J9:J32" si="27">SUM(H9:I9)</f>
        <v>1.4097771341222587</v>
      </c>
      <c r="L9" t="str">
        <f t="shared" ref="L9:L32" si="28">A9</f>
        <v>12 Other managers and proprietors</v>
      </c>
      <c r="M9" s="69">
        <v>6.2584427339786366</v>
      </c>
      <c r="N9" s="69">
        <v>8.0065443475724241</v>
      </c>
      <c r="O9" s="69">
        <v>8.7763721752165225</v>
      </c>
      <c r="P9" s="69">
        <v>10.252582523460834</v>
      </c>
      <c r="Q9" s="69">
        <v>14.043599838611284</v>
      </c>
      <c r="S9" s="69">
        <f t="shared" ref="S9:S35" si="29">Q9-O9</f>
        <v>5.2672276633947614</v>
      </c>
      <c r="T9" s="69">
        <f>'RD T1'!E66</f>
        <v>6.8787384079412526</v>
      </c>
      <c r="U9" s="69">
        <f t="shared" ref="U9:U32" si="30">SUM(S9:T9)</f>
        <v>12.145966071336014</v>
      </c>
      <c r="W9" t="str">
        <f t="shared" ref="W9:W32" si="31">A9</f>
        <v>12 Other managers and proprietors</v>
      </c>
      <c r="X9" s="69">
        <v>14.933255313007662</v>
      </c>
      <c r="Y9" s="69">
        <v>16.947811815907453</v>
      </c>
      <c r="Z9" s="69">
        <v>16.556073780831699</v>
      </c>
      <c r="AA9" s="69">
        <v>17.789314885456772</v>
      </c>
      <c r="AB9" s="69">
        <v>21.504464611833608</v>
      </c>
      <c r="AC9" s="69"/>
      <c r="AD9" s="69">
        <f t="shared" ref="AD9:AD32" si="32">AB9-Z9</f>
        <v>4.9483908310019089</v>
      </c>
      <c r="AE9" s="69">
        <f>'RD T1'!E95</f>
        <v>11.983444576170317</v>
      </c>
      <c r="AF9" s="69">
        <f t="shared" ref="AF9:AF32" si="33">SUM(AD9:AE9)</f>
        <v>16.931835407172226</v>
      </c>
      <c r="AH9" t="str">
        <f t="shared" ref="AH9:AH32" si="34">L9</f>
        <v>12 Other managers and proprietors</v>
      </c>
      <c r="AI9" s="69">
        <v>4.3421586588292787</v>
      </c>
      <c r="AJ9" s="69">
        <v>5.0593608036743616</v>
      </c>
      <c r="AK9" s="69">
        <v>5.2697258387998476</v>
      </c>
      <c r="AL9" s="69">
        <v>5.3439015958669396</v>
      </c>
      <c r="AM9" s="69">
        <v>6.5239202568208698</v>
      </c>
      <c r="AN9" s="69"/>
      <c r="AO9" s="69">
        <f t="shared" ref="AO9:AO32" si="35">AM9-AK9</f>
        <v>1.2541944180210223</v>
      </c>
      <c r="AP9" s="69">
        <f>'RD T1'!E124</f>
        <v>3.6921727083139357</v>
      </c>
      <c r="AQ9" s="69">
        <f t="shared" ref="AQ9:AQ32" si="36">SUM(AO9:AP9)</f>
        <v>4.946367126334958</v>
      </c>
      <c r="AS9" t="str">
        <f t="shared" ref="AS9:AS32" si="37">W9</f>
        <v>12 Other managers and proprietors</v>
      </c>
      <c r="AT9" s="69">
        <v>4.8571722806957283</v>
      </c>
      <c r="AU9" s="69">
        <v>5.3910052170531593</v>
      </c>
      <c r="AV9" s="69">
        <v>5.4160584086566743</v>
      </c>
      <c r="AW9" s="69">
        <v>5.8535688577112852</v>
      </c>
      <c r="AX9" s="69">
        <v>6.9406160874303851</v>
      </c>
      <c r="AY9" s="69"/>
      <c r="AZ9" s="69">
        <f t="shared" ref="AZ9:AZ32" si="38">AX9-AV9</f>
        <v>1.5245576787737107</v>
      </c>
      <c r="BA9" s="69">
        <f>'RD T1'!E153</f>
        <v>3.709001687897552</v>
      </c>
      <c r="BB9" s="69">
        <f t="shared" ref="BB9:BB32" si="39">SUM(AZ9:BA9)</f>
        <v>5.2335593666712628</v>
      </c>
      <c r="BD9" t="str">
        <f t="shared" ref="BD9:BD32" si="40">AH9</f>
        <v>12 Other managers and proprietors</v>
      </c>
      <c r="BE9" s="69">
        <v>12.582629885645222</v>
      </c>
      <c r="BF9" s="69">
        <v>11.475187021668381</v>
      </c>
      <c r="BG9" s="69">
        <v>12.32134146721449</v>
      </c>
      <c r="BH9" s="69">
        <v>11.885086247406042</v>
      </c>
      <c r="BI9" s="69">
        <v>12.416102808828358</v>
      </c>
      <c r="BJ9" s="69"/>
      <c r="BK9" s="69">
        <f t="shared" ref="BK9:BK32" si="41">BI9-BG9</f>
        <v>9.4761341613867955E-2</v>
      </c>
      <c r="BL9" s="69">
        <f>'RD T1'!E182</f>
        <v>5.7655370788640523</v>
      </c>
      <c r="BM9" s="69">
        <f t="shared" ref="BM9:BM32" si="42">SUM(BK9:BL9)</f>
        <v>5.8602984204779203</v>
      </c>
      <c r="BO9" t="str">
        <f t="shared" ref="BO9:BO32" si="43">AS9</f>
        <v>12 Other managers and proprietors</v>
      </c>
      <c r="BP9" s="69">
        <v>12.295367837113208</v>
      </c>
      <c r="BQ9" s="69">
        <v>12.21931822021611</v>
      </c>
      <c r="BR9" s="69">
        <v>11.865577606360519</v>
      </c>
      <c r="BS9" s="69">
        <v>12.177359591723521</v>
      </c>
      <c r="BT9" s="69">
        <v>11.756540311771531</v>
      </c>
      <c r="BU9" s="69"/>
      <c r="BV9" s="69">
        <f t="shared" ref="BV9:BV32" si="44">BT9-BR9</f>
        <v>-0.10903729458898859</v>
      </c>
      <c r="BW9" s="69">
        <f>'RD T1'!E211</f>
        <v>6.3456211794655664</v>
      </c>
      <c r="BX9" s="69">
        <f t="shared" ref="BX9:BX32" si="45">SUM(BV9:BW9)</f>
        <v>6.2365838848765778</v>
      </c>
      <c r="BZ9" t="str">
        <f t="shared" ref="BZ9:BZ32" si="46">BD9</f>
        <v>12 Other managers and proprietors</v>
      </c>
      <c r="CA9" s="69">
        <v>7.7250035970999162</v>
      </c>
      <c r="CB9" s="69">
        <v>6.975333712996596</v>
      </c>
      <c r="CC9" s="69">
        <v>6.1312210213732596</v>
      </c>
      <c r="CD9" s="69">
        <v>6.1925916686025122</v>
      </c>
      <c r="CE9" s="69">
        <v>4.7779120814064209</v>
      </c>
      <c r="CF9" s="69"/>
      <c r="CG9" s="69">
        <f t="shared" ref="CG9:CG32" si="47">CE9-CC9</f>
        <v>-1.3533089399668388</v>
      </c>
      <c r="CH9" s="69">
        <f>'RD T1'!E240</f>
        <v>2.5355090391900301</v>
      </c>
      <c r="CI9" s="69">
        <f t="shared" ref="CI9:CI32" si="48">SUM(CG9:CH9)</f>
        <v>1.1822000992231914</v>
      </c>
      <c r="CK9" t="str">
        <f t="shared" ref="CK9:CK32" si="49">BO9</f>
        <v>12 Other managers and proprietors</v>
      </c>
      <c r="CL9" s="69">
        <v>2.2440582068251573</v>
      </c>
      <c r="CM9" s="69">
        <v>2.3459829674765502</v>
      </c>
      <c r="CN9" s="69">
        <v>2.0891344710730735</v>
      </c>
      <c r="CO9" s="69">
        <v>2.5329215067376758</v>
      </c>
      <c r="CP9" s="69">
        <v>3.2511434812859146</v>
      </c>
      <c r="CQ9" s="69"/>
      <c r="CR9" s="69">
        <f t="shared" ref="CR9:CR32" si="50">CP9-CN9</f>
        <v>1.1620090102128411</v>
      </c>
      <c r="CS9" s="69">
        <f>'RD T1'!E269</f>
        <v>0.90816247712921006</v>
      </c>
      <c r="CT9" s="69">
        <f t="shared" ref="CT9:CT32" si="51">SUM(CR9:CS9)</f>
        <v>2.0701714873420514</v>
      </c>
    </row>
    <row r="10" spans="1:98" x14ac:dyDescent="0.2">
      <c r="A10" s="10" t="str">
        <f>name!D6</f>
        <v>21 Science, research, engineering and technology professionals</v>
      </c>
      <c r="B10" s="69">
        <v>4.9766816347278375</v>
      </c>
      <c r="C10" s="69">
        <v>6.4112918129765353</v>
      </c>
      <c r="D10" s="69">
        <v>6.8624723988977774</v>
      </c>
      <c r="E10" s="69">
        <v>8.795130998879932</v>
      </c>
      <c r="F10" s="69">
        <v>11.395242809508796</v>
      </c>
      <c r="G10" s="11"/>
      <c r="H10" s="69">
        <f t="shared" si="26"/>
        <v>4.5327704106110183</v>
      </c>
      <c r="I10" s="69">
        <f>'RD T1'!E38</f>
        <v>3.6444147384929702</v>
      </c>
      <c r="J10" s="69">
        <f t="shared" si="27"/>
        <v>8.1771851491039875</v>
      </c>
      <c r="L10" t="str">
        <f t="shared" si="28"/>
        <v>21 Science, research, engineering and technology professionals</v>
      </c>
      <c r="M10" s="69">
        <v>18.83011856037691</v>
      </c>
      <c r="N10" s="69">
        <v>24.240956626553306</v>
      </c>
      <c r="O10" s="69">
        <v>27.549235994660759</v>
      </c>
      <c r="P10" s="69">
        <v>38.093259455014682</v>
      </c>
      <c r="Q10" s="69">
        <v>51.76887957884486</v>
      </c>
      <c r="R10" s="11"/>
      <c r="S10" s="69">
        <f t="shared" si="29"/>
        <v>24.219643584184102</v>
      </c>
      <c r="T10" s="69">
        <f>'RD T1'!E67</f>
        <v>16.968769951061521</v>
      </c>
      <c r="U10" s="69">
        <f t="shared" si="30"/>
        <v>41.188413535245623</v>
      </c>
      <c r="W10" t="str">
        <f t="shared" si="31"/>
        <v>21 Science, research, engineering and technology professionals</v>
      </c>
      <c r="X10" s="69">
        <v>37.129317552772477</v>
      </c>
      <c r="Y10" s="69">
        <v>41.077493348066461</v>
      </c>
      <c r="Z10" s="69">
        <v>41.030855873297362</v>
      </c>
      <c r="AA10" s="69">
        <v>49.876991292275179</v>
      </c>
      <c r="AB10" s="69">
        <v>55.116033525121807</v>
      </c>
      <c r="AC10" s="69"/>
      <c r="AD10" s="69">
        <f t="shared" si="32"/>
        <v>14.085177651824445</v>
      </c>
      <c r="AE10" s="69">
        <f>'RD T1'!E96</f>
        <v>20.409681739488324</v>
      </c>
      <c r="AF10" s="69">
        <f t="shared" si="33"/>
        <v>34.494859391312772</v>
      </c>
      <c r="AH10" t="str">
        <f t="shared" si="34"/>
        <v>21 Science, research, engineering and technology professionals</v>
      </c>
      <c r="AI10" s="69">
        <v>3.9324749171881432</v>
      </c>
      <c r="AJ10" s="69">
        <v>4.2585605068115848</v>
      </c>
      <c r="AK10" s="69">
        <v>4.4917344844607143</v>
      </c>
      <c r="AL10" s="69">
        <v>5.3948978756263495</v>
      </c>
      <c r="AM10" s="69">
        <v>6.3265661403962117</v>
      </c>
      <c r="AN10" s="69"/>
      <c r="AO10" s="69">
        <f t="shared" si="35"/>
        <v>1.8348316559354974</v>
      </c>
      <c r="AP10" s="69">
        <f>'RD T1'!E125</f>
        <v>2.2368725991433376</v>
      </c>
      <c r="AQ10" s="69">
        <f t="shared" si="36"/>
        <v>4.0717042550788349</v>
      </c>
      <c r="AS10" t="str">
        <f t="shared" si="37"/>
        <v>21 Science, research, engineering and technology professionals</v>
      </c>
      <c r="AT10" s="69">
        <v>9.9458292598291553</v>
      </c>
      <c r="AU10" s="69">
        <v>10.881695805307571</v>
      </c>
      <c r="AV10" s="69">
        <v>10.8437082861128</v>
      </c>
      <c r="AW10" s="69">
        <v>11.902305391741441</v>
      </c>
      <c r="AX10" s="69">
        <v>12.301386885686638</v>
      </c>
      <c r="AY10" s="69"/>
      <c r="AZ10" s="69">
        <f t="shared" si="38"/>
        <v>1.4576785995738373</v>
      </c>
      <c r="BA10" s="69">
        <f>'RD T1'!E154</f>
        <v>4.3843519680191907</v>
      </c>
      <c r="BB10" s="69">
        <f t="shared" si="39"/>
        <v>5.842030567593028</v>
      </c>
      <c r="BD10" t="str">
        <f t="shared" si="40"/>
        <v>21 Science, research, engineering and technology professionals</v>
      </c>
      <c r="BE10" s="69">
        <v>13.803149807954401</v>
      </c>
      <c r="BF10" s="69">
        <v>13.641798922812127</v>
      </c>
      <c r="BG10" s="69">
        <v>15.437045962023594</v>
      </c>
      <c r="BH10" s="69">
        <v>17.778907552701064</v>
      </c>
      <c r="BI10" s="69">
        <v>18.571133606503189</v>
      </c>
      <c r="BJ10" s="69"/>
      <c r="BK10" s="69">
        <f t="shared" si="41"/>
        <v>3.1340876444795942</v>
      </c>
      <c r="BL10" s="69">
        <f>'RD T1'!E183</f>
        <v>4.9938042980026367</v>
      </c>
      <c r="BM10" s="69">
        <f t="shared" si="42"/>
        <v>8.1278919424822309</v>
      </c>
      <c r="BO10" t="str">
        <f t="shared" si="43"/>
        <v>21 Science, research, engineering and technology professionals</v>
      </c>
      <c r="BP10" s="69">
        <v>9.9075094830150618</v>
      </c>
      <c r="BQ10" s="69">
        <v>10.870867973160843</v>
      </c>
      <c r="BR10" s="69">
        <v>10.61034916751291</v>
      </c>
      <c r="BS10" s="69">
        <v>12.894834806196739</v>
      </c>
      <c r="BT10" s="69">
        <v>12.454829515213278</v>
      </c>
      <c r="BU10" s="69"/>
      <c r="BV10" s="69">
        <f t="shared" si="44"/>
        <v>1.8444803477003688</v>
      </c>
      <c r="BW10" s="69">
        <f>'RD T1'!E212</f>
        <v>4.0307581605344946</v>
      </c>
      <c r="BX10" s="69">
        <f t="shared" si="45"/>
        <v>5.8752385082348635</v>
      </c>
      <c r="BZ10" t="str">
        <f t="shared" si="46"/>
        <v>21 Science, research, engineering and technology professionals</v>
      </c>
      <c r="CA10" s="69">
        <v>5.9908185977089596</v>
      </c>
      <c r="CB10" s="69">
        <v>5.6070910222262178</v>
      </c>
      <c r="CC10" s="69">
        <v>5.4185429113053249</v>
      </c>
      <c r="CD10" s="69">
        <v>6.6079962459481028</v>
      </c>
      <c r="CE10" s="69">
        <v>4.2949330088370088</v>
      </c>
      <c r="CF10" s="69"/>
      <c r="CG10" s="69">
        <f t="shared" si="47"/>
        <v>-1.1236099024683162</v>
      </c>
      <c r="CH10" s="69">
        <f>'RD T1'!E241</f>
        <v>1.7169273688591433</v>
      </c>
      <c r="CI10" s="69">
        <f t="shared" si="48"/>
        <v>0.59331746639082716</v>
      </c>
      <c r="CK10" t="str">
        <f t="shared" si="49"/>
        <v>21 Science, research, engineering and technology professionals</v>
      </c>
      <c r="CL10" s="69">
        <v>1.0644865069018481</v>
      </c>
      <c r="CM10" s="69">
        <v>1.3880077195835632</v>
      </c>
      <c r="CN10" s="69">
        <v>1.4049363835044224</v>
      </c>
      <c r="CO10" s="69">
        <v>2.3236874621475203</v>
      </c>
      <c r="CP10" s="69">
        <v>3.3451773954977124</v>
      </c>
      <c r="CQ10" s="69"/>
      <c r="CR10" s="69">
        <f t="shared" si="50"/>
        <v>1.94024101199329</v>
      </c>
      <c r="CS10" s="69">
        <f>'RD T1'!E270</f>
        <v>0.72748364142066002</v>
      </c>
      <c r="CT10" s="69">
        <f t="shared" si="51"/>
        <v>2.6677246534139503</v>
      </c>
    </row>
    <row r="11" spans="1:98" x14ac:dyDescent="0.2">
      <c r="A11" s="10" t="str">
        <f>name!D7</f>
        <v>22 Health professionals</v>
      </c>
      <c r="B11" s="69">
        <v>3.5640510581022786</v>
      </c>
      <c r="C11" s="69">
        <v>4.9619005273854775</v>
      </c>
      <c r="D11" s="69">
        <v>5.162882314085504</v>
      </c>
      <c r="E11" s="69">
        <v>6.0434027952160809</v>
      </c>
      <c r="F11" s="69">
        <v>7.543224898339866</v>
      </c>
      <c r="G11" s="11"/>
      <c r="H11" s="69">
        <f t="shared" si="26"/>
        <v>2.380342584254362</v>
      </c>
      <c r="I11" s="69">
        <f>'RD T1'!E39</f>
        <v>3.2554900352014031</v>
      </c>
      <c r="J11" s="69">
        <f t="shared" si="27"/>
        <v>5.6358326194557655</v>
      </c>
      <c r="L11" t="str">
        <f t="shared" si="28"/>
        <v>22 Health professionals</v>
      </c>
      <c r="M11" s="69">
        <v>11.234855498699066</v>
      </c>
      <c r="N11" s="69">
        <v>15.734655099490428</v>
      </c>
      <c r="O11" s="69">
        <v>16.381152499523644</v>
      </c>
      <c r="P11" s="69">
        <v>18.008707919484152</v>
      </c>
      <c r="Q11" s="69">
        <v>21.495515160630561</v>
      </c>
      <c r="R11" s="11"/>
      <c r="S11" s="69">
        <f t="shared" si="29"/>
        <v>5.1143626611069166</v>
      </c>
      <c r="T11" s="69">
        <f>'RD T1'!E68</f>
        <v>10.296238375363581</v>
      </c>
      <c r="U11" s="69">
        <f t="shared" si="30"/>
        <v>15.410601036470498</v>
      </c>
      <c r="W11" t="str">
        <f t="shared" si="31"/>
        <v>22 Health professionals</v>
      </c>
      <c r="X11" s="69">
        <v>25.047139811091952</v>
      </c>
      <c r="Y11" s="69">
        <v>31.670891420294119</v>
      </c>
      <c r="Z11" s="69">
        <v>30.857640968011673</v>
      </c>
      <c r="AA11" s="69">
        <v>31.276168032464415</v>
      </c>
      <c r="AB11" s="69">
        <v>34.569881310433615</v>
      </c>
      <c r="AC11" s="69"/>
      <c r="AD11" s="69">
        <f t="shared" si="32"/>
        <v>3.7122403424219428</v>
      </c>
      <c r="AE11" s="69">
        <f>'RD T1'!E97</f>
        <v>18.401664426554117</v>
      </c>
      <c r="AF11" s="69">
        <f t="shared" si="33"/>
        <v>22.11390476897606</v>
      </c>
      <c r="AH11" t="str">
        <f t="shared" si="34"/>
        <v>22 Health professionals</v>
      </c>
      <c r="AI11" s="69">
        <v>13.058984201404972</v>
      </c>
      <c r="AJ11" s="69">
        <v>11.300894540226086</v>
      </c>
      <c r="AK11" s="69">
        <v>9.8483040876970751</v>
      </c>
      <c r="AL11" s="69">
        <v>5.3530971587455332</v>
      </c>
      <c r="AM11" s="69">
        <v>2.1024995768066979</v>
      </c>
      <c r="AN11" s="69"/>
      <c r="AO11" s="69">
        <f t="shared" si="35"/>
        <v>-7.7458045108903768</v>
      </c>
      <c r="AP11" s="69">
        <f>'RD T1'!E126</f>
        <v>1.8095299784272003</v>
      </c>
      <c r="AQ11" s="69">
        <f t="shared" si="36"/>
        <v>-5.9362745324631767</v>
      </c>
      <c r="AS11" t="str">
        <f t="shared" si="37"/>
        <v>22 Health professionals</v>
      </c>
      <c r="AT11" s="69">
        <v>1.7708870942303823</v>
      </c>
      <c r="AU11" s="69">
        <v>2.1524756892874213</v>
      </c>
      <c r="AV11" s="69">
        <v>2.389777040778899</v>
      </c>
      <c r="AW11" s="69">
        <v>2.4474379439193261</v>
      </c>
      <c r="AX11" s="69">
        <v>2.6990887871320881</v>
      </c>
      <c r="AY11" s="69"/>
      <c r="AZ11" s="69">
        <f t="shared" si="38"/>
        <v>0.30931174635318914</v>
      </c>
      <c r="BA11" s="69">
        <f>'RD T1'!E155</f>
        <v>1.2990098798039216</v>
      </c>
      <c r="BB11" s="69">
        <f t="shared" si="39"/>
        <v>1.6083216261571107</v>
      </c>
      <c r="BD11" t="str">
        <f t="shared" si="40"/>
        <v>22 Health professionals</v>
      </c>
      <c r="BE11" s="69">
        <v>6.5774030683393345</v>
      </c>
      <c r="BF11" s="69">
        <v>7.9566579065826462</v>
      </c>
      <c r="BG11" s="69">
        <v>8.5253799750720791</v>
      </c>
      <c r="BH11" s="69">
        <v>8.6163584499826396</v>
      </c>
      <c r="BI11" s="69">
        <v>9.570538879153057</v>
      </c>
      <c r="BJ11" s="69"/>
      <c r="BK11" s="69">
        <f t="shared" si="41"/>
        <v>1.0451589040809779</v>
      </c>
      <c r="BL11" s="69">
        <f>'RD T1'!E184</f>
        <v>5.0751635506211548</v>
      </c>
      <c r="BM11" s="69">
        <f t="shared" si="42"/>
        <v>6.1203224547021327</v>
      </c>
      <c r="BO11" t="str">
        <f t="shared" si="43"/>
        <v>22 Health professionals</v>
      </c>
      <c r="BP11" s="69">
        <v>4.8536947617611004</v>
      </c>
      <c r="BQ11" s="69">
        <v>5.4773580064941187</v>
      </c>
      <c r="BR11" s="69">
        <v>5.4207372386978347</v>
      </c>
      <c r="BS11" s="69">
        <v>5.3192868557474444</v>
      </c>
      <c r="BT11" s="69">
        <v>4.3742456322509584</v>
      </c>
      <c r="BU11" s="69"/>
      <c r="BV11" s="69">
        <f t="shared" si="44"/>
        <v>-1.0464916064468763</v>
      </c>
      <c r="BW11" s="69">
        <f>'RD T1'!E213</f>
        <v>2.3644501434553304</v>
      </c>
      <c r="BX11" s="69">
        <f t="shared" si="45"/>
        <v>1.3179585370084541</v>
      </c>
      <c r="BZ11" t="str">
        <f t="shared" si="46"/>
        <v>22 Health professionals</v>
      </c>
      <c r="CA11" s="69">
        <v>2.8800206161468975</v>
      </c>
      <c r="CB11" s="69">
        <v>3.5074533570705091</v>
      </c>
      <c r="CC11" s="69">
        <v>2.8541447222133831</v>
      </c>
      <c r="CD11" s="69">
        <v>2.9127428352023257</v>
      </c>
      <c r="CE11" s="69">
        <v>1.9485829909844743</v>
      </c>
      <c r="CF11" s="69"/>
      <c r="CG11" s="69">
        <f t="shared" si="47"/>
        <v>-0.90556173122890882</v>
      </c>
      <c r="CH11" s="69">
        <f>'RD T1'!E242</f>
        <v>1.118200957557081</v>
      </c>
      <c r="CI11" s="69">
        <f t="shared" si="48"/>
        <v>0.21263922632817223</v>
      </c>
      <c r="CK11" t="str">
        <f t="shared" si="49"/>
        <v>22 Health professionals</v>
      </c>
      <c r="CL11" s="69">
        <v>0.2526363389458165</v>
      </c>
      <c r="CM11" s="69">
        <v>0.40595251931509058</v>
      </c>
      <c r="CN11" s="69">
        <v>0.41157802311695735</v>
      </c>
      <c r="CO11" s="69">
        <v>0.59241298825580424</v>
      </c>
      <c r="CP11" s="69">
        <v>1.0505589077255184</v>
      </c>
      <c r="CQ11" s="69"/>
      <c r="CR11" s="69">
        <f t="shared" si="50"/>
        <v>0.63898088460856106</v>
      </c>
      <c r="CS11" s="69">
        <f>'RD T1'!E271</f>
        <v>0.26168475807220015</v>
      </c>
      <c r="CT11" s="69">
        <f t="shared" si="51"/>
        <v>0.90066564268076121</v>
      </c>
    </row>
    <row r="12" spans="1:98" x14ac:dyDescent="0.2">
      <c r="A12" s="10" t="str">
        <f>name!D8</f>
        <v>23 Teaching and other educational professionals</v>
      </c>
      <c r="B12" s="69">
        <v>6.3640074835556693</v>
      </c>
      <c r="C12" s="69">
        <v>7.6466473969731554</v>
      </c>
      <c r="D12" s="69">
        <v>8.1107037211002311</v>
      </c>
      <c r="E12" s="69">
        <v>8.56323808636831</v>
      </c>
      <c r="F12" s="69">
        <v>9.9649681527874758</v>
      </c>
      <c r="G12" s="11"/>
      <c r="H12" s="69">
        <f t="shared" si="26"/>
        <v>1.8542644316872448</v>
      </c>
      <c r="I12" s="69">
        <f>'RD T1'!E40</f>
        <v>4.5697403029894224</v>
      </c>
      <c r="J12" s="69">
        <f t="shared" si="27"/>
        <v>6.4240047346766671</v>
      </c>
      <c r="L12" t="str">
        <f t="shared" si="28"/>
        <v>23 Teaching and other educational professionals</v>
      </c>
      <c r="M12" s="69">
        <v>36.651705301103533</v>
      </c>
      <c r="N12" s="69">
        <v>44.981363654975148</v>
      </c>
      <c r="O12" s="69">
        <v>46.461444338051265</v>
      </c>
      <c r="P12" s="69">
        <v>48.65632863439189</v>
      </c>
      <c r="Q12" s="69">
        <v>55.562579160113373</v>
      </c>
      <c r="R12" s="11"/>
      <c r="S12" s="69">
        <f t="shared" si="29"/>
        <v>9.1011348220621073</v>
      </c>
      <c r="T12" s="69">
        <f>'RD T1'!E69</f>
        <v>27.116735196074696</v>
      </c>
      <c r="U12" s="69">
        <f t="shared" si="30"/>
        <v>36.217870018136807</v>
      </c>
      <c r="W12" t="str">
        <f t="shared" si="31"/>
        <v>23 Teaching and other educational professionals</v>
      </c>
      <c r="X12" s="69">
        <v>26.794366437943193</v>
      </c>
      <c r="Y12" s="69">
        <v>26.301839637438317</v>
      </c>
      <c r="Z12" s="69">
        <v>25.902027725953982</v>
      </c>
      <c r="AA12" s="69">
        <v>21.175809945583445</v>
      </c>
      <c r="AB12" s="69">
        <v>18.221513384102423</v>
      </c>
      <c r="AC12" s="69"/>
      <c r="AD12" s="69">
        <f t="shared" si="32"/>
        <v>-7.6805143418515591</v>
      </c>
      <c r="AE12" s="69">
        <f>'RD T1'!E98</f>
        <v>10.760074501960794</v>
      </c>
      <c r="AF12" s="69">
        <f t="shared" si="33"/>
        <v>3.0795601601092351</v>
      </c>
      <c r="AH12" t="str">
        <f t="shared" si="34"/>
        <v>23 Teaching and other educational professionals</v>
      </c>
      <c r="AI12" s="69">
        <v>3.568163761569886</v>
      </c>
      <c r="AJ12" s="69">
        <v>2.3001361295480502</v>
      </c>
      <c r="AK12" s="69">
        <v>2.0215635902809037</v>
      </c>
      <c r="AL12" s="69">
        <v>1.2038416872031079</v>
      </c>
      <c r="AM12" s="69">
        <v>1.2308026257303704</v>
      </c>
      <c r="AN12" s="69"/>
      <c r="AO12" s="69">
        <f t="shared" si="35"/>
        <v>-0.79076096455053335</v>
      </c>
      <c r="AP12" s="69">
        <f>'RD T1'!E127</f>
        <v>0.39426855683829432</v>
      </c>
      <c r="AQ12" s="69">
        <f t="shared" si="36"/>
        <v>-0.39649240771223904</v>
      </c>
      <c r="AS12" t="str">
        <f t="shared" si="37"/>
        <v>23 Teaching and other educational professionals</v>
      </c>
      <c r="AT12" s="69">
        <v>0.95278498483343466</v>
      </c>
      <c r="AU12" s="69">
        <v>0.99190284755048153</v>
      </c>
      <c r="AV12" s="69">
        <v>1.0242024508607905</v>
      </c>
      <c r="AW12" s="69">
        <v>0.83111714897114242</v>
      </c>
      <c r="AX12" s="69">
        <v>0.76243284081064167</v>
      </c>
      <c r="AY12" s="69"/>
      <c r="AZ12" s="69">
        <f t="shared" si="38"/>
        <v>-0.26176961005014887</v>
      </c>
      <c r="BA12" s="69">
        <f>'RD T1'!E156</f>
        <v>0.40349793170937637</v>
      </c>
      <c r="BB12" s="69">
        <f t="shared" si="39"/>
        <v>0.1417283216592275</v>
      </c>
      <c r="BD12" t="str">
        <f t="shared" si="40"/>
        <v>23 Teaching and other educational professionals</v>
      </c>
      <c r="BE12" s="69">
        <v>3.3137841473664817</v>
      </c>
      <c r="BF12" s="69">
        <v>3.2451597363131843</v>
      </c>
      <c r="BG12" s="69">
        <v>3.7065259923338734</v>
      </c>
      <c r="BH12" s="69">
        <v>3.5038506700707663</v>
      </c>
      <c r="BI12" s="69">
        <v>4.1563095327504538</v>
      </c>
      <c r="BJ12" s="69"/>
      <c r="BK12" s="69">
        <f t="shared" si="41"/>
        <v>0.44978354041658042</v>
      </c>
      <c r="BL12" s="69">
        <f>'RD T1'!E185</f>
        <v>1.5499372300669674</v>
      </c>
      <c r="BM12" s="69">
        <f t="shared" si="42"/>
        <v>1.9997207704835478</v>
      </c>
      <c r="BO12" t="str">
        <f t="shared" si="43"/>
        <v>23 Teaching and other educational professionals</v>
      </c>
      <c r="BP12" s="69">
        <v>2.7348262828792969</v>
      </c>
      <c r="BQ12" s="69">
        <v>2.6989245372302419</v>
      </c>
      <c r="BR12" s="69">
        <v>2.752225566510754</v>
      </c>
      <c r="BS12" s="69">
        <v>2.4778401540423314</v>
      </c>
      <c r="BT12" s="69">
        <v>2.2843959964997298</v>
      </c>
      <c r="BU12" s="69"/>
      <c r="BV12" s="69">
        <f t="shared" si="44"/>
        <v>-0.46782957001102421</v>
      </c>
      <c r="BW12" s="69">
        <f>'RD T1'!E214</f>
        <v>1.10403077588041</v>
      </c>
      <c r="BX12" s="69">
        <f t="shared" si="45"/>
        <v>0.63620120586938578</v>
      </c>
      <c r="BZ12" t="str">
        <f t="shared" si="46"/>
        <v>23 Teaching and other educational professionals</v>
      </c>
      <c r="CA12" s="69">
        <v>1.769970526506959</v>
      </c>
      <c r="CB12" s="69">
        <v>1.7611344258843782</v>
      </c>
      <c r="CC12" s="69">
        <v>1.6744401266525228</v>
      </c>
      <c r="CD12" s="69">
        <v>1.7106773229241443</v>
      </c>
      <c r="CE12" s="69">
        <v>1.4425575090386145</v>
      </c>
      <c r="CF12" s="69"/>
      <c r="CG12" s="69">
        <f t="shared" si="47"/>
        <v>-0.23188261761390838</v>
      </c>
      <c r="CH12" s="69">
        <f>'RD T1'!E243</f>
        <v>0.69375025492194198</v>
      </c>
      <c r="CI12" s="69">
        <f t="shared" si="48"/>
        <v>0.4618676373080336</v>
      </c>
      <c r="CK12" t="str">
        <f t="shared" si="49"/>
        <v>23 Teaching and other educational professionals</v>
      </c>
      <c r="CL12" s="69">
        <v>0.24943545424065963</v>
      </c>
      <c r="CM12" s="69">
        <v>0.34487504922177442</v>
      </c>
      <c r="CN12" s="69">
        <v>0.38151683121601471</v>
      </c>
      <c r="CO12" s="69">
        <v>0.4779309685153601</v>
      </c>
      <c r="CP12" s="69">
        <v>0.61074848878540433</v>
      </c>
      <c r="CQ12" s="69"/>
      <c r="CR12" s="69">
        <f t="shared" si="50"/>
        <v>0.22923165756938962</v>
      </c>
      <c r="CS12" s="69">
        <f>'RD T1'!E272</f>
        <v>0.17595637490698685</v>
      </c>
      <c r="CT12" s="69">
        <f t="shared" si="51"/>
        <v>0.40518803247637647</v>
      </c>
    </row>
    <row r="13" spans="1:98" x14ac:dyDescent="0.2">
      <c r="A13" s="10" t="str">
        <f>name!D9</f>
        <v>24 Business, media and public service professionals</v>
      </c>
      <c r="B13" s="69">
        <v>1.8321941070084964</v>
      </c>
      <c r="C13" s="69">
        <v>2.4020509873463127</v>
      </c>
      <c r="D13" s="69">
        <v>2.7747630611441454</v>
      </c>
      <c r="E13" s="69">
        <v>3.2668317455525022</v>
      </c>
      <c r="F13" s="69">
        <v>4.3849382723292321</v>
      </c>
      <c r="G13" s="11"/>
      <c r="H13" s="69">
        <f t="shared" si="26"/>
        <v>1.6101752111850867</v>
      </c>
      <c r="I13" s="69">
        <f>'RD T1'!E41</f>
        <v>1.773075796548885</v>
      </c>
      <c r="J13" s="69">
        <f t="shared" si="27"/>
        <v>3.3832510077339717</v>
      </c>
      <c r="L13" t="str">
        <f t="shared" si="28"/>
        <v>24 Business, media and public service professionals</v>
      </c>
      <c r="M13" s="69">
        <v>22.829625656747101</v>
      </c>
      <c r="N13" s="69">
        <v>30.416133853282311</v>
      </c>
      <c r="O13" s="69">
        <v>33.364321807709501</v>
      </c>
      <c r="P13" s="69">
        <v>38.002165038430959</v>
      </c>
      <c r="Q13" s="69">
        <v>47.463748087971666</v>
      </c>
      <c r="R13" s="11"/>
      <c r="S13" s="69">
        <f t="shared" si="29"/>
        <v>14.099426280262165</v>
      </c>
      <c r="T13" s="69">
        <f>'RD T1'!E70</f>
        <v>20.321012183932773</v>
      </c>
      <c r="U13" s="69">
        <f t="shared" si="30"/>
        <v>34.420438464194937</v>
      </c>
      <c r="W13" t="str">
        <f t="shared" si="31"/>
        <v>24 Business, media and public service professionals</v>
      </c>
      <c r="X13" s="69">
        <v>42.49057331081179</v>
      </c>
      <c r="Y13" s="69">
        <v>49.68746412256629</v>
      </c>
      <c r="Z13" s="69">
        <v>51.927774256990809</v>
      </c>
      <c r="AA13" s="69">
        <v>53.830781540652147</v>
      </c>
      <c r="AB13" s="69">
        <v>59.059429140828684</v>
      </c>
      <c r="AC13" s="69"/>
      <c r="AD13" s="69">
        <f t="shared" si="32"/>
        <v>7.131654883837875</v>
      </c>
      <c r="AE13" s="69">
        <f>'RD T1'!E99</f>
        <v>28.369830431241343</v>
      </c>
      <c r="AF13" s="69">
        <f t="shared" si="33"/>
        <v>35.501485315079222</v>
      </c>
      <c r="AH13" t="str">
        <f t="shared" si="34"/>
        <v>24 Business, media and public service professionals</v>
      </c>
      <c r="AI13" s="69">
        <v>4.8094700370219909</v>
      </c>
      <c r="AJ13" s="69">
        <v>4.8649832096400303</v>
      </c>
      <c r="AK13" s="69">
        <v>5.2749868992222879</v>
      </c>
      <c r="AL13" s="69">
        <v>4.8592763713867253</v>
      </c>
      <c r="AM13" s="69">
        <v>5.3043500767889986</v>
      </c>
      <c r="AN13" s="69"/>
      <c r="AO13" s="69">
        <f t="shared" si="35"/>
        <v>2.9363177566710696E-2</v>
      </c>
      <c r="AP13" s="69">
        <f>'RD T1'!E128</f>
        <v>1.9099798111968571</v>
      </c>
      <c r="AQ13" s="69">
        <f t="shared" si="36"/>
        <v>1.9393429887635678</v>
      </c>
      <c r="AS13" t="str">
        <f t="shared" si="37"/>
        <v>24 Business, media and public service professionals</v>
      </c>
      <c r="AT13" s="69">
        <v>7.0369416759332273</v>
      </c>
      <c r="AU13" s="69">
        <v>7.9764152339472467</v>
      </c>
      <c r="AV13" s="69">
        <v>8.3873961770412073</v>
      </c>
      <c r="AW13" s="69">
        <v>8.6170001447795581</v>
      </c>
      <c r="AX13" s="69">
        <v>9.6159863294108288</v>
      </c>
      <c r="AY13" s="69"/>
      <c r="AZ13" s="69">
        <f t="shared" si="38"/>
        <v>1.2285901523696214</v>
      </c>
      <c r="BA13" s="69">
        <f>'RD T1'!E157</f>
        <v>4.3303172135924388</v>
      </c>
      <c r="BB13" s="69">
        <f t="shared" si="39"/>
        <v>5.5589073659620603</v>
      </c>
      <c r="BD13" t="str">
        <f t="shared" si="40"/>
        <v>24 Business, media and public service professionals</v>
      </c>
      <c r="BE13" s="69">
        <v>14.83242754796972</v>
      </c>
      <c r="BF13" s="69">
        <v>15.763165762482744</v>
      </c>
      <c r="BG13" s="69">
        <v>18.399800911820719</v>
      </c>
      <c r="BH13" s="69">
        <v>19.248970511450512</v>
      </c>
      <c r="BI13" s="69">
        <v>21.122387589042955</v>
      </c>
      <c r="BJ13" s="69"/>
      <c r="BK13" s="69">
        <f t="shared" si="41"/>
        <v>2.7225866772222354</v>
      </c>
      <c r="BL13" s="69">
        <f>'RD T1'!E186</f>
        <v>8.0933383540230697</v>
      </c>
      <c r="BM13" s="69">
        <f t="shared" si="42"/>
        <v>10.815925031245305</v>
      </c>
      <c r="BO13" t="str">
        <f t="shared" si="43"/>
        <v>24 Business, media and public service professionals</v>
      </c>
      <c r="BP13" s="69">
        <v>10.522948899057935</v>
      </c>
      <c r="BQ13" s="69">
        <v>11.377667378750576</v>
      </c>
      <c r="BR13" s="69">
        <v>11.341536194607167</v>
      </c>
      <c r="BS13" s="69">
        <v>11.377496478500925</v>
      </c>
      <c r="BT13" s="69">
        <v>10.128244758729071</v>
      </c>
      <c r="BU13" s="69"/>
      <c r="BV13" s="69">
        <f t="shared" si="44"/>
        <v>-1.2132914358780962</v>
      </c>
      <c r="BW13" s="69">
        <f>'RD T1'!E215</f>
        <v>4.3418507796971122</v>
      </c>
      <c r="BX13" s="69">
        <f t="shared" si="45"/>
        <v>3.128559343819016</v>
      </c>
      <c r="BZ13" t="str">
        <f t="shared" si="46"/>
        <v>24 Business, media and public service professionals</v>
      </c>
      <c r="CA13" s="69">
        <v>6.5531656082263066</v>
      </c>
      <c r="CB13" s="69">
        <v>6.7808547445344027</v>
      </c>
      <c r="CC13" s="69">
        <v>6.7023988288064826</v>
      </c>
      <c r="CD13" s="69">
        <v>6.8387553691585383</v>
      </c>
      <c r="CE13" s="69">
        <v>4.788601327437946</v>
      </c>
      <c r="CF13" s="69"/>
      <c r="CG13" s="69">
        <f t="shared" si="47"/>
        <v>-1.9137975013685367</v>
      </c>
      <c r="CH13" s="69">
        <f>'RD T1'!E244</f>
        <v>2.2933488330160645</v>
      </c>
      <c r="CI13" s="69">
        <f t="shared" si="48"/>
        <v>0.37955133164752786</v>
      </c>
      <c r="CK13" t="str">
        <f t="shared" si="49"/>
        <v>24 Business, media and public service professionals</v>
      </c>
      <c r="CL13" s="69">
        <v>1.1431255701337442</v>
      </c>
      <c r="CM13" s="69">
        <v>1.4653225189790013</v>
      </c>
      <c r="CN13" s="69">
        <v>1.5104245602269928</v>
      </c>
      <c r="CO13" s="69">
        <v>1.981034629826478</v>
      </c>
      <c r="CP13" s="69">
        <v>2.8388950417396801</v>
      </c>
      <c r="CQ13" s="69"/>
      <c r="CR13" s="69">
        <f t="shared" si="50"/>
        <v>1.3284704815126873</v>
      </c>
      <c r="CS13" s="69">
        <f>'RD T1'!E273</f>
        <v>0.6949085216215285</v>
      </c>
      <c r="CT13" s="69">
        <f t="shared" si="51"/>
        <v>2.0233790031342158</v>
      </c>
    </row>
    <row r="14" spans="1:98" x14ac:dyDescent="0.2">
      <c r="A14" s="10" t="str">
        <f>name!D10</f>
        <v>31 Science, engineering and technology associate professionals</v>
      </c>
      <c r="B14" s="69">
        <v>0.54127821257217545</v>
      </c>
      <c r="C14" s="69">
        <v>0.78939430107382236</v>
      </c>
      <c r="D14" s="69">
        <v>0.8803088531479466</v>
      </c>
      <c r="E14" s="69">
        <v>0.98217587001592543</v>
      </c>
      <c r="F14" s="69">
        <v>1.4417017742962683</v>
      </c>
      <c r="G14" s="11"/>
      <c r="H14" s="69">
        <f t="shared" si="26"/>
        <v>0.56139292114832173</v>
      </c>
      <c r="I14" s="69">
        <f>'RD T1'!E42</f>
        <v>0.53523026454117428</v>
      </c>
      <c r="J14" s="69">
        <f t="shared" si="27"/>
        <v>1.0966231856894959</v>
      </c>
      <c r="L14" t="str">
        <f t="shared" si="28"/>
        <v>31 Science, engineering and technology associate professionals</v>
      </c>
      <c r="M14" s="69">
        <v>3.0863281384564871</v>
      </c>
      <c r="N14" s="69">
        <v>4.1539735513448202</v>
      </c>
      <c r="O14" s="69">
        <v>4.9428541560471668</v>
      </c>
      <c r="P14" s="69">
        <v>5.0992901174887413</v>
      </c>
      <c r="Q14" s="69">
        <v>6.7720199291455661</v>
      </c>
      <c r="R14" s="11"/>
      <c r="S14" s="69">
        <f t="shared" si="29"/>
        <v>1.8291657730983992</v>
      </c>
      <c r="T14" s="69">
        <f>'RD T1'!E71</f>
        <v>2.492783227583419</v>
      </c>
      <c r="U14" s="69">
        <f t="shared" si="30"/>
        <v>4.3219490006818182</v>
      </c>
      <c r="W14" t="str">
        <f t="shared" si="31"/>
        <v>31 Science, engineering and technology associate professionals</v>
      </c>
      <c r="X14" s="69">
        <v>7.4111210109855934</v>
      </c>
      <c r="Y14" s="69">
        <v>9.0471455972029045</v>
      </c>
      <c r="Z14" s="69">
        <v>9.3533069964726021</v>
      </c>
      <c r="AA14" s="69">
        <v>9.083515412393691</v>
      </c>
      <c r="AB14" s="69">
        <v>10.299617884991887</v>
      </c>
      <c r="AC14" s="69"/>
      <c r="AD14" s="69">
        <f t="shared" si="32"/>
        <v>0.94631088851928524</v>
      </c>
      <c r="AE14" s="69">
        <f>'RD T1'!E100</f>
        <v>4.3017072909676113</v>
      </c>
      <c r="AF14" s="69">
        <f t="shared" si="33"/>
        <v>5.2480181794868965</v>
      </c>
      <c r="AH14" t="str">
        <f t="shared" si="34"/>
        <v>31 Science, engineering and technology associate professionals</v>
      </c>
      <c r="AI14" s="69">
        <v>1.2954041708742461</v>
      </c>
      <c r="AJ14" s="69">
        <v>1.6184263846821936</v>
      </c>
      <c r="AK14" s="69">
        <v>1.7860843954138339</v>
      </c>
      <c r="AL14" s="69">
        <v>1.884002445312444</v>
      </c>
      <c r="AM14" s="69">
        <v>2.4488146478863775</v>
      </c>
      <c r="AN14" s="69"/>
      <c r="AO14" s="69">
        <f t="shared" si="35"/>
        <v>0.66273025247254358</v>
      </c>
      <c r="AP14" s="69">
        <f>'RD T1'!E129</f>
        <v>0.98832180954337057</v>
      </c>
      <c r="AQ14" s="69">
        <f t="shared" si="36"/>
        <v>1.6510520620159141</v>
      </c>
      <c r="AS14" t="str">
        <f t="shared" si="37"/>
        <v>31 Science, engineering and technology associate professionals</v>
      </c>
      <c r="AT14" s="69">
        <v>3.4923922251689157</v>
      </c>
      <c r="AU14" s="69">
        <v>4.0516735599765816</v>
      </c>
      <c r="AV14" s="69">
        <v>4.244989781443576</v>
      </c>
      <c r="AW14" s="69">
        <v>3.7589094205384761</v>
      </c>
      <c r="AX14" s="69">
        <v>3.8740286418928234</v>
      </c>
      <c r="AY14" s="69"/>
      <c r="AZ14" s="69">
        <f t="shared" si="38"/>
        <v>-0.37096113955075261</v>
      </c>
      <c r="BA14" s="69">
        <f>'RD T1'!E158</f>
        <v>1.4882329020230161</v>
      </c>
      <c r="BB14" s="69">
        <f t="shared" si="39"/>
        <v>1.1172717624722635</v>
      </c>
      <c r="BD14" t="str">
        <f t="shared" si="40"/>
        <v>31 Science, engineering and technology associate professionals</v>
      </c>
      <c r="BE14" s="69">
        <v>5.2706978533811437</v>
      </c>
      <c r="BF14" s="69">
        <v>5.1592397939041232</v>
      </c>
      <c r="BG14" s="69">
        <v>6.0473163971228194</v>
      </c>
      <c r="BH14" s="69">
        <v>4.7404891197580703</v>
      </c>
      <c r="BI14" s="69">
        <v>3.7221799536241611</v>
      </c>
      <c r="BJ14" s="69"/>
      <c r="BK14" s="69">
        <f t="shared" si="41"/>
        <v>-2.3251364434986583</v>
      </c>
      <c r="BL14" s="69">
        <f>'RD T1'!E187</f>
        <v>1.5750732943994805</v>
      </c>
      <c r="BM14" s="69">
        <f t="shared" si="42"/>
        <v>-0.75006314909917782</v>
      </c>
      <c r="BO14" t="str">
        <f t="shared" si="43"/>
        <v>31 Science, engineering and technology associate professionals</v>
      </c>
      <c r="BP14" s="69">
        <v>3.8601514580492284</v>
      </c>
      <c r="BQ14" s="69">
        <v>4.4284461670868165</v>
      </c>
      <c r="BR14" s="69">
        <v>4.5659897590038847</v>
      </c>
      <c r="BS14" s="69">
        <v>4.3460823028474289</v>
      </c>
      <c r="BT14" s="69">
        <v>4.2805782751285406</v>
      </c>
      <c r="BU14" s="69"/>
      <c r="BV14" s="69">
        <f t="shared" si="44"/>
        <v>-0.2854114838753441</v>
      </c>
      <c r="BW14" s="69">
        <f>'RD T1'!E216</f>
        <v>1.6200596806371836</v>
      </c>
      <c r="BX14" s="69">
        <f t="shared" si="45"/>
        <v>1.3346481967618395</v>
      </c>
      <c r="BZ14" t="str">
        <f t="shared" si="46"/>
        <v>31 Science, engineering and technology associate professionals</v>
      </c>
      <c r="CA14" s="69">
        <v>3.0050428135920417</v>
      </c>
      <c r="CB14" s="69">
        <v>3.0892730208299657</v>
      </c>
      <c r="CC14" s="69">
        <v>3.2950449578960659</v>
      </c>
      <c r="CD14" s="69">
        <v>3.2997391502266464</v>
      </c>
      <c r="CE14" s="69">
        <v>2.9255656979033149</v>
      </c>
      <c r="CF14" s="69"/>
      <c r="CG14" s="69">
        <f t="shared" si="47"/>
        <v>-0.369479259992751</v>
      </c>
      <c r="CH14" s="69">
        <f>'RD T1'!E245</f>
        <v>1.0784462292313108</v>
      </c>
      <c r="CI14" s="69">
        <f t="shared" si="48"/>
        <v>0.70896696923855984</v>
      </c>
      <c r="CK14" t="str">
        <f t="shared" si="49"/>
        <v>31 Science, engineering and technology associate professionals</v>
      </c>
      <c r="CL14" s="69">
        <v>0.45608615496793725</v>
      </c>
      <c r="CM14" s="69">
        <v>0.64047025723426221</v>
      </c>
      <c r="CN14" s="69">
        <v>0.75799648650785367</v>
      </c>
      <c r="CO14" s="69">
        <v>1.0173206822672052</v>
      </c>
      <c r="CP14" s="69">
        <v>1.8045487348223044</v>
      </c>
      <c r="CQ14" s="69"/>
      <c r="CR14" s="69">
        <f t="shared" si="50"/>
        <v>1.0465522483144507</v>
      </c>
      <c r="CS14" s="69">
        <f>'RD T1'!E274</f>
        <v>0.42808512924572834</v>
      </c>
      <c r="CT14" s="69">
        <f t="shared" si="51"/>
        <v>1.4746373775601791</v>
      </c>
    </row>
    <row r="15" spans="1:98" x14ac:dyDescent="0.2">
      <c r="A15" s="10" t="str">
        <f>name!D11</f>
        <v>32 Health and social care associate professionals</v>
      </c>
      <c r="B15" s="69">
        <v>0.14986695209249418</v>
      </c>
      <c r="C15" s="69">
        <v>0.19287873261821523</v>
      </c>
      <c r="D15" s="69">
        <v>0.18896480980220823</v>
      </c>
      <c r="E15" s="69">
        <v>0.33078263815584152</v>
      </c>
      <c r="F15" s="69">
        <v>0.48835204197394866</v>
      </c>
      <c r="G15" s="11"/>
      <c r="H15" s="69">
        <f t="shared" si="26"/>
        <v>0.29938723217174046</v>
      </c>
      <c r="I15" s="69">
        <f>'RD T1'!E43</f>
        <v>0.22551697105350912</v>
      </c>
      <c r="J15" s="69">
        <f t="shared" si="27"/>
        <v>0.52490420322524955</v>
      </c>
      <c r="L15" t="str">
        <f t="shared" si="28"/>
        <v>32 Health and social care associate professionals</v>
      </c>
      <c r="M15" s="69">
        <v>2.9481037925144085</v>
      </c>
      <c r="N15" s="69">
        <v>4.080156810351748</v>
      </c>
      <c r="O15" s="69">
        <v>4.2657560061882913</v>
      </c>
      <c r="P15" s="69">
        <v>7.747703410681579</v>
      </c>
      <c r="Q15" s="69">
        <v>10.947968091587889</v>
      </c>
      <c r="R15" s="11"/>
      <c r="S15" s="69">
        <f t="shared" si="29"/>
        <v>6.6822120853995974</v>
      </c>
      <c r="T15" s="69">
        <f>'RD T1'!E72</f>
        <v>5.0036921932398579</v>
      </c>
      <c r="U15" s="69">
        <f t="shared" si="30"/>
        <v>11.685904278639455</v>
      </c>
      <c r="W15" t="str">
        <f t="shared" si="31"/>
        <v>32 Health and social care associate professionals</v>
      </c>
      <c r="X15" s="69">
        <v>9.0809700188912128</v>
      </c>
      <c r="Y15" s="69">
        <v>11.375504187919475</v>
      </c>
      <c r="Z15" s="69">
        <v>11.380565909040778</v>
      </c>
      <c r="AA15" s="69">
        <v>19.276891351188311</v>
      </c>
      <c r="AB15" s="69">
        <v>24.877061935031698</v>
      </c>
      <c r="AC15" s="69"/>
      <c r="AD15" s="69">
        <f t="shared" si="32"/>
        <v>13.49649602599092</v>
      </c>
      <c r="AE15" s="69">
        <f>'RD T1'!E101</f>
        <v>12.849497023856172</v>
      </c>
      <c r="AF15" s="69">
        <f t="shared" si="33"/>
        <v>26.345993049847092</v>
      </c>
      <c r="AH15" t="str">
        <f t="shared" si="34"/>
        <v>32 Health and social care associate professionals</v>
      </c>
      <c r="AI15" s="69">
        <v>6.2078471286941683</v>
      </c>
      <c r="AJ15" s="69">
        <v>5.7920457589337051</v>
      </c>
      <c r="AK15" s="69">
        <v>5.4574722437651673</v>
      </c>
      <c r="AL15" s="69">
        <v>6.1397460951620744</v>
      </c>
      <c r="AM15" s="69">
        <v>3.9923312437604435</v>
      </c>
      <c r="AN15" s="69"/>
      <c r="AO15" s="69">
        <f t="shared" si="35"/>
        <v>-1.4651410000047238</v>
      </c>
      <c r="AP15" s="69">
        <f>'RD T1'!E130</f>
        <v>2.3512581946033926</v>
      </c>
      <c r="AQ15" s="69">
        <f t="shared" si="36"/>
        <v>0.88611719459866878</v>
      </c>
      <c r="AS15" t="str">
        <f t="shared" si="37"/>
        <v>32 Health and social care associate professionals</v>
      </c>
      <c r="AT15" s="69">
        <v>1.4213827260026615</v>
      </c>
      <c r="AU15" s="69">
        <v>1.6672867804984088</v>
      </c>
      <c r="AV15" s="69">
        <v>1.8643223068876955</v>
      </c>
      <c r="AW15" s="69">
        <v>2.6865534735567378</v>
      </c>
      <c r="AX15" s="69">
        <v>3.1939106555704004</v>
      </c>
      <c r="AY15" s="69"/>
      <c r="AZ15" s="69">
        <f t="shared" si="38"/>
        <v>1.3295883486827049</v>
      </c>
      <c r="BA15" s="69">
        <f>'RD T1'!E159</f>
        <v>1.5923602347969297</v>
      </c>
      <c r="BB15" s="69">
        <f t="shared" si="39"/>
        <v>2.9219485834796348</v>
      </c>
      <c r="BD15" t="str">
        <f t="shared" si="40"/>
        <v>32 Health and social care associate professionals</v>
      </c>
      <c r="BE15" s="69">
        <v>5.1896026862947515</v>
      </c>
      <c r="BF15" s="69">
        <v>6.1742947128106227</v>
      </c>
      <c r="BG15" s="69">
        <v>6.7675745430069369</v>
      </c>
      <c r="BH15" s="69">
        <v>10.773568122446438</v>
      </c>
      <c r="BI15" s="69">
        <v>13.688189564890376</v>
      </c>
      <c r="BJ15" s="69"/>
      <c r="BK15" s="69">
        <f t="shared" si="41"/>
        <v>6.9206150218834388</v>
      </c>
      <c r="BL15" s="69">
        <f>'RD T1'!E188</f>
        <v>6.8207177126834209</v>
      </c>
      <c r="BM15" s="69">
        <f t="shared" si="42"/>
        <v>13.741332734566861</v>
      </c>
      <c r="BO15" t="str">
        <f t="shared" si="43"/>
        <v>32 Health and social care associate professionals</v>
      </c>
      <c r="BP15" s="69">
        <v>4.1185037559065076</v>
      </c>
      <c r="BQ15" s="69">
        <v>4.4724046128436239</v>
      </c>
      <c r="BR15" s="69">
        <v>4.4647353369205787</v>
      </c>
      <c r="BS15" s="69">
        <v>6.7554781453224253</v>
      </c>
      <c r="BT15" s="69">
        <v>6.1710565372923627</v>
      </c>
      <c r="BU15" s="69"/>
      <c r="BV15" s="69">
        <f t="shared" si="44"/>
        <v>1.706321200371784</v>
      </c>
      <c r="BW15" s="69">
        <f>'RD T1'!E217</f>
        <v>3.2623715815132561</v>
      </c>
      <c r="BX15" s="69">
        <f t="shared" si="45"/>
        <v>4.9686927818850402</v>
      </c>
      <c r="BZ15" t="str">
        <f t="shared" si="46"/>
        <v>32 Health and social care associate professionals</v>
      </c>
      <c r="CA15" s="69">
        <v>1.6775816689348717</v>
      </c>
      <c r="CB15" s="69">
        <v>1.5846768839217995</v>
      </c>
      <c r="CC15" s="69">
        <v>1.3407719866736092</v>
      </c>
      <c r="CD15" s="69">
        <v>1.9008050153572469</v>
      </c>
      <c r="CE15" s="69">
        <v>1.2982686962316377</v>
      </c>
      <c r="CF15" s="69"/>
      <c r="CG15" s="69">
        <f t="shared" si="47"/>
        <v>-4.2503290441971542E-2</v>
      </c>
      <c r="CH15" s="69">
        <f>'RD T1'!E246</f>
        <v>0.72770835068943995</v>
      </c>
      <c r="CI15" s="69">
        <f t="shared" si="48"/>
        <v>0.68520506024746841</v>
      </c>
      <c r="CK15" t="str">
        <f t="shared" si="49"/>
        <v>32 Health and social care associate professionals</v>
      </c>
      <c r="CL15" s="69">
        <v>0.19061476721596654</v>
      </c>
      <c r="CM15" s="69">
        <v>0.24419738534952432</v>
      </c>
      <c r="CN15" s="69">
        <v>0.25618195465177102</v>
      </c>
      <c r="CO15" s="69">
        <v>0.51153728174728597</v>
      </c>
      <c r="CP15" s="69">
        <v>0.949246743432132</v>
      </c>
      <c r="CQ15" s="69"/>
      <c r="CR15" s="69">
        <f t="shared" si="50"/>
        <v>0.69306478878036093</v>
      </c>
      <c r="CS15" s="69">
        <f>'RD T1'!E275</f>
        <v>0.24140438377393514</v>
      </c>
      <c r="CT15" s="69">
        <f t="shared" si="51"/>
        <v>0.93446917255429607</v>
      </c>
    </row>
    <row r="16" spans="1:98" x14ac:dyDescent="0.2">
      <c r="A16" s="10" t="str">
        <f>name!D12</f>
        <v>33 Protective service occupations</v>
      </c>
      <c r="B16" s="69">
        <v>7.3400079395993981E-2</v>
      </c>
      <c r="C16" s="69">
        <v>7.8021469635651791E-2</v>
      </c>
      <c r="D16" s="69">
        <v>9.0021641019392265E-2</v>
      </c>
      <c r="E16" s="69">
        <v>9.3064535300214329E-2</v>
      </c>
      <c r="F16" s="69">
        <v>0.13051408471672554</v>
      </c>
      <c r="G16" s="11"/>
      <c r="H16" s="69">
        <f t="shared" si="26"/>
        <v>4.0492443697333277E-2</v>
      </c>
      <c r="I16" s="69">
        <f>'RD T1'!E44</f>
        <v>3.6998741563547523E-2</v>
      </c>
      <c r="J16" s="69">
        <f t="shared" si="27"/>
        <v>7.7491185260880807E-2</v>
      </c>
      <c r="L16" t="str">
        <f t="shared" si="28"/>
        <v>33 Protective service occupations</v>
      </c>
      <c r="M16" s="69">
        <v>1.2589550481468121</v>
      </c>
      <c r="N16" s="69">
        <v>1.4328563760751751</v>
      </c>
      <c r="O16" s="69">
        <v>1.7670631776340824</v>
      </c>
      <c r="P16" s="69">
        <v>1.709935789004928</v>
      </c>
      <c r="Q16" s="69">
        <v>2.4668051888455427</v>
      </c>
      <c r="R16" s="11"/>
      <c r="S16" s="69">
        <f t="shared" si="29"/>
        <v>0.69974201121146029</v>
      </c>
      <c r="T16" s="69">
        <f>'RD T1'!E73</f>
        <v>0.65068378268633786</v>
      </c>
      <c r="U16" s="69">
        <f t="shared" si="30"/>
        <v>1.3504257938977982</v>
      </c>
      <c r="W16" t="str">
        <f t="shared" si="31"/>
        <v>33 Protective service occupations</v>
      </c>
      <c r="X16" s="69">
        <v>5.718605392554835</v>
      </c>
      <c r="Y16" s="69">
        <v>6.4230241257673635</v>
      </c>
      <c r="Z16" s="69">
        <v>7.0079086353515319</v>
      </c>
      <c r="AA16" s="69">
        <v>6.6020555636337921</v>
      </c>
      <c r="AB16" s="69">
        <v>8.7742294389820294</v>
      </c>
      <c r="AC16" s="69"/>
      <c r="AD16" s="69">
        <f t="shared" si="32"/>
        <v>1.7663208036304976</v>
      </c>
      <c r="AE16" s="69">
        <f>'RD T1'!E102</f>
        <v>3.0934576061595056</v>
      </c>
      <c r="AF16" s="69">
        <f t="shared" si="33"/>
        <v>4.8597784097900032</v>
      </c>
      <c r="AH16" t="str">
        <f t="shared" si="34"/>
        <v>33 Protective service occupations</v>
      </c>
      <c r="AI16" s="69">
        <v>1.5565700446156332</v>
      </c>
      <c r="AJ16" s="69">
        <v>1.6737960428417662</v>
      </c>
      <c r="AK16" s="69">
        <v>1.830904568564544</v>
      </c>
      <c r="AL16" s="69">
        <v>1.7052998207085162</v>
      </c>
      <c r="AM16" s="69">
        <v>2.1501898043344587</v>
      </c>
      <c r="AN16" s="69"/>
      <c r="AO16" s="69">
        <f t="shared" si="35"/>
        <v>0.31928523576991474</v>
      </c>
      <c r="AP16" s="69">
        <f>'RD T1'!E131</f>
        <v>0.69217546954742493</v>
      </c>
      <c r="AQ16" s="69">
        <f t="shared" si="36"/>
        <v>1.0114607053173397</v>
      </c>
      <c r="AS16" t="str">
        <f t="shared" si="37"/>
        <v>33 Protective service occupations</v>
      </c>
      <c r="AT16" s="69">
        <v>1.4948685151609282</v>
      </c>
      <c r="AU16" s="69">
        <v>1.368744035349476</v>
      </c>
      <c r="AV16" s="69">
        <v>1.4622096457058242</v>
      </c>
      <c r="AW16" s="69">
        <v>1.1650057080582001</v>
      </c>
      <c r="AX16" s="69">
        <v>1.2654256714504255</v>
      </c>
      <c r="AY16" s="69"/>
      <c r="AZ16" s="69">
        <f t="shared" si="38"/>
        <v>-0.19678397425539873</v>
      </c>
      <c r="BA16" s="69">
        <f>'RD T1'!E160</f>
        <v>0.44043397630232545</v>
      </c>
      <c r="BB16" s="69">
        <f t="shared" si="39"/>
        <v>0.24365000204692672</v>
      </c>
      <c r="BD16" t="str">
        <f t="shared" si="40"/>
        <v>33 Protective service occupations</v>
      </c>
      <c r="BE16" s="69">
        <v>5.3448349750989808</v>
      </c>
      <c r="BF16" s="69">
        <v>4.4046524083521126</v>
      </c>
      <c r="BG16" s="69">
        <v>4.8953072460867331</v>
      </c>
      <c r="BH16" s="69">
        <v>4.1880216132258878</v>
      </c>
      <c r="BI16" s="69">
        <v>3.8111304026185677</v>
      </c>
      <c r="BJ16" s="69"/>
      <c r="BK16" s="69">
        <f t="shared" si="41"/>
        <v>-1.0841768434681653</v>
      </c>
      <c r="BL16" s="69">
        <f>'RD T1'!E189</f>
        <v>1.020962233310353</v>
      </c>
      <c r="BM16" s="69">
        <f t="shared" si="42"/>
        <v>-6.3214610157812379E-2</v>
      </c>
      <c r="BO16" t="str">
        <f t="shared" si="43"/>
        <v>33 Protective service occupations</v>
      </c>
      <c r="BP16" s="69">
        <v>5.5439161653207734</v>
      </c>
      <c r="BQ16" s="69">
        <v>5.3109205133884316</v>
      </c>
      <c r="BR16" s="69">
        <v>5.0781066592218282</v>
      </c>
      <c r="BS16" s="69">
        <v>4.2462610585234408</v>
      </c>
      <c r="BT16" s="69">
        <v>3.3240419206345018</v>
      </c>
      <c r="BU16" s="69"/>
      <c r="BV16" s="69">
        <f t="shared" si="44"/>
        <v>-1.7540647385873265</v>
      </c>
      <c r="BW16" s="69">
        <f>'RD T1'!E218</f>
        <v>1.1495088220874081</v>
      </c>
      <c r="BX16" s="69">
        <f t="shared" si="45"/>
        <v>-0.60455591649991836</v>
      </c>
      <c r="BZ16" t="str">
        <f t="shared" si="46"/>
        <v>33 Protective service occupations</v>
      </c>
      <c r="CA16" s="69">
        <v>3.209538811857966</v>
      </c>
      <c r="CB16" s="69">
        <v>2.807982779026521</v>
      </c>
      <c r="CC16" s="69">
        <v>2.7694191687950616</v>
      </c>
      <c r="CD16" s="69">
        <v>2.4273760500255075</v>
      </c>
      <c r="CE16" s="69">
        <v>2.057740805616489</v>
      </c>
      <c r="CF16" s="69"/>
      <c r="CG16" s="69">
        <f t="shared" si="47"/>
        <v>-0.71167836317857258</v>
      </c>
      <c r="CH16" s="69">
        <f>'RD T1'!E247</f>
        <v>0.83744199755343252</v>
      </c>
      <c r="CI16" s="69">
        <f t="shared" si="48"/>
        <v>0.12576363437485993</v>
      </c>
      <c r="CK16" t="str">
        <f t="shared" si="49"/>
        <v>33 Protective service occupations</v>
      </c>
      <c r="CL16" s="69">
        <v>0.42187281514740566</v>
      </c>
      <c r="CM16" s="69">
        <v>0.36870353673818596</v>
      </c>
      <c r="CN16" s="69">
        <v>0.3535713899562743</v>
      </c>
      <c r="CO16" s="69">
        <v>0.19294125438083687</v>
      </c>
      <c r="CP16" s="69">
        <v>0.20264870250310277</v>
      </c>
      <c r="CQ16" s="69"/>
      <c r="CR16" s="69">
        <f t="shared" si="50"/>
        <v>-0.15092268745317153</v>
      </c>
      <c r="CS16" s="69">
        <f>'RD T1'!E276</f>
        <v>4.1014637251927416E-2</v>
      </c>
      <c r="CT16" s="69">
        <f t="shared" si="51"/>
        <v>-0.10990805020124411</v>
      </c>
    </row>
    <row r="17" spans="1:98" x14ac:dyDescent="0.2">
      <c r="A17" s="10" t="str">
        <f>name!D13</f>
        <v>34 Culture, media and sports occupations</v>
      </c>
      <c r="B17" s="69">
        <v>0.44918390041024792</v>
      </c>
      <c r="C17" s="69">
        <v>0.55616624340442888</v>
      </c>
      <c r="D17" s="69">
        <v>0.61037592023734843</v>
      </c>
      <c r="E17" s="69">
        <v>0.66369564240959344</v>
      </c>
      <c r="F17" s="69">
        <v>0.83873736438155022</v>
      </c>
      <c r="G17" s="11"/>
      <c r="H17" s="69">
        <f t="shared" si="26"/>
        <v>0.22836144414420179</v>
      </c>
      <c r="I17" s="69">
        <f>'RD T1'!E45</f>
        <v>0.38558627625994601</v>
      </c>
      <c r="J17" s="69">
        <f t="shared" si="27"/>
        <v>0.6139477204041478</v>
      </c>
      <c r="L17" t="str">
        <f t="shared" si="28"/>
        <v>34 Culture, media and sports occupations</v>
      </c>
      <c r="M17" s="69">
        <v>7.2470423252458716</v>
      </c>
      <c r="N17" s="69">
        <v>7.9328326500996837</v>
      </c>
      <c r="O17" s="69">
        <v>9.7316389592151822</v>
      </c>
      <c r="P17" s="69">
        <v>9.8816072464417566</v>
      </c>
      <c r="Q17" s="69">
        <v>12.456046316964931</v>
      </c>
      <c r="R17" s="11"/>
      <c r="S17" s="69">
        <f t="shared" si="29"/>
        <v>2.7244073577497492</v>
      </c>
      <c r="T17" s="69">
        <f>'RD T1'!E74</f>
        <v>5.6188121422700155</v>
      </c>
      <c r="U17" s="69">
        <f t="shared" si="30"/>
        <v>8.3432195000197638</v>
      </c>
      <c r="W17" t="str">
        <f t="shared" si="31"/>
        <v>34 Culture, media and sports occupations</v>
      </c>
      <c r="X17" s="69">
        <v>16.400086813278339</v>
      </c>
      <c r="Y17" s="69">
        <v>16.190604411506154</v>
      </c>
      <c r="Z17" s="69">
        <v>16.812774598759965</v>
      </c>
      <c r="AA17" s="69">
        <v>15.13679253628192</v>
      </c>
      <c r="AB17" s="69">
        <v>16.280296107681373</v>
      </c>
      <c r="AC17" s="69"/>
      <c r="AD17" s="69">
        <f t="shared" si="32"/>
        <v>-0.53247849107859224</v>
      </c>
      <c r="AE17" s="69">
        <f>'RD T1'!E103</f>
        <v>7.6514442063733652</v>
      </c>
      <c r="AF17" s="69">
        <f t="shared" si="33"/>
        <v>7.118965715294773</v>
      </c>
      <c r="AH17" t="str">
        <f t="shared" si="34"/>
        <v>34 Culture, media and sports occupations</v>
      </c>
      <c r="AI17" s="69">
        <v>1.854471717857733</v>
      </c>
      <c r="AJ17" s="69">
        <v>1.8676127727823966</v>
      </c>
      <c r="AK17" s="69">
        <v>2.1643358980266978</v>
      </c>
      <c r="AL17" s="69">
        <v>1.8964105677563718</v>
      </c>
      <c r="AM17" s="69">
        <v>2.3243836976608026</v>
      </c>
      <c r="AN17" s="69"/>
      <c r="AO17" s="69">
        <f t="shared" si="35"/>
        <v>0.16004779963410476</v>
      </c>
      <c r="AP17" s="69">
        <f>'RD T1'!E132</f>
        <v>0.93614149346987308</v>
      </c>
      <c r="AQ17" s="69">
        <f t="shared" si="36"/>
        <v>1.0961892931039778</v>
      </c>
      <c r="AS17" t="str">
        <f t="shared" si="37"/>
        <v>34 Culture, media and sports occupations</v>
      </c>
      <c r="AT17" s="69">
        <v>2.7183607415212214</v>
      </c>
      <c r="AU17" s="69">
        <v>2.5973754757323033</v>
      </c>
      <c r="AV17" s="69">
        <v>2.6233398895316036</v>
      </c>
      <c r="AW17" s="69">
        <v>2.1939532331630507</v>
      </c>
      <c r="AX17" s="69">
        <v>2.170347428675433</v>
      </c>
      <c r="AY17" s="69"/>
      <c r="AZ17" s="69">
        <f t="shared" si="38"/>
        <v>-0.45299246085617062</v>
      </c>
      <c r="BA17" s="69">
        <f>'RD T1'!E161</f>
        <v>1.0242305997661643</v>
      </c>
      <c r="BB17" s="69">
        <f t="shared" si="39"/>
        <v>0.57123813890999364</v>
      </c>
      <c r="BD17" t="str">
        <f t="shared" si="40"/>
        <v>34 Culture, media and sports occupations</v>
      </c>
      <c r="BE17" s="69">
        <v>6.4467196741099402</v>
      </c>
      <c r="BF17" s="69">
        <v>5.2507958642687402</v>
      </c>
      <c r="BG17" s="69">
        <v>6.0286520737128058</v>
      </c>
      <c r="BH17" s="69">
        <v>4.8933273094604051</v>
      </c>
      <c r="BI17" s="69">
        <v>4.8148309835450522</v>
      </c>
      <c r="BJ17" s="69"/>
      <c r="BK17" s="69">
        <f t="shared" si="41"/>
        <v>-1.2138210901677535</v>
      </c>
      <c r="BL17" s="69">
        <f>'RD T1'!E190</f>
        <v>1.7978137169503468</v>
      </c>
      <c r="BM17" s="69">
        <f t="shared" si="42"/>
        <v>0.58399262678259323</v>
      </c>
      <c r="BO17" t="str">
        <f t="shared" si="43"/>
        <v>34 Culture, media and sports occupations</v>
      </c>
      <c r="BP17" s="69">
        <v>3.7816835766283639</v>
      </c>
      <c r="BQ17" s="69">
        <v>2.95211013167143</v>
      </c>
      <c r="BR17" s="69">
        <v>2.8075898920082296</v>
      </c>
      <c r="BS17" s="69">
        <v>1.9973950055128777</v>
      </c>
      <c r="BT17" s="69">
        <v>1.1603638724241541</v>
      </c>
      <c r="BU17" s="69"/>
      <c r="BV17" s="69">
        <f t="shared" si="44"/>
        <v>-1.6472260195840756</v>
      </c>
      <c r="BW17" s="69">
        <f>'RD T1'!E219</f>
        <v>0.67951111132898201</v>
      </c>
      <c r="BX17" s="69">
        <f t="shared" si="45"/>
        <v>-0.96771490825509354</v>
      </c>
      <c r="BZ17" t="str">
        <f t="shared" si="46"/>
        <v>34 Culture, media and sports occupations</v>
      </c>
      <c r="CA17" s="69">
        <v>2.8164915759432878</v>
      </c>
      <c r="CB17" s="69">
        <v>2.3273998759080445</v>
      </c>
      <c r="CC17" s="69">
        <v>2.1411029305413711</v>
      </c>
      <c r="CD17" s="69">
        <v>1.6145901220366177</v>
      </c>
      <c r="CE17" s="69">
        <v>0.89075717278201005</v>
      </c>
      <c r="CF17" s="69"/>
      <c r="CG17" s="69">
        <f t="shared" si="47"/>
        <v>-1.2503457577593611</v>
      </c>
      <c r="CH17" s="69">
        <f>'RD T1'!E248</f>
        <v>0.52029842779713509</v>
      </c>
      <c r="CI17" s="69">
        <f t="shared" si="48"/>
        <v>-0.73004732996222599</v>
      </c>
      <c r="CK17" t="str">
        <f t="shared" si="49"/>
        <v>34 Culture, media and sports occupations</v>
      </c>
      <c r="CL17" s="69">
        <v>0.69052242437850153</v>
      </c>
      <c r="CM17" s="69">
        <v>0.75940840236800355</v>
      </c>
      <c r="CN17" s="69">
        <v>0.74802612616288688</v>
      </c>
      <c r="CO17" s="69">
        <v>0.85156103136784234</v>
      </c>
      <c r="CP17" s="69">
        <v>1.1583780399721575</v>
      </c>
      <c r="CQ17" s="69"/>
      <c r="CR17" s="69">
        <f t="shared" si="50"/>
        <v>0.41035191380927061</v>
      </c>
      <c r="CS17" s="69">
        <f>'RD T1'!E277</f>
        <v>0.27744167232056222</v>
      </c>
      <c r="CT17" s="69">
        <f t="shared" si="51"/>
        <v>0.68779358612983277</v>
      </c>
    </row>
    <row r="18" spans="1:98" x14ac:dyDescent="0.2">
      <c r="A18" s="10" t="str">
        <f>name!D14</f>
        <v>35 Business and public service associate professionals</v>
      </c>
      <c r="B18" s="69">
        <v>1.3644937076584882</v>
      </c>
      <c r="C18" s="69">
        <v>1.6782129891822652</v>
      </c>
      <c r="D18" s="69">
        <v>1.9260906233315147</v>
      </c>
      <c r="E18" s="69">
        <v>2.2658943999131504</v>
      </c>
      <c r="F18" s="69">
        <v>3.0495529707931306</v>
      </c>
      <c r="G18" s="11"/>
      <c r="H18" s="69">
        <f t="shared" si="26"/>
        <v>1.1234623474616159</v>
      </c>
      <c r="I18" s="69">
        <f>'RD T1'!E46</f>
        <v>1.2097918456791752</v>
      </c>
      <c r="J18" s="69">
        <f t="shared" si="27"/>
        <v>2.3332541931407911</v>
      </c>
      <c r="L18" t="str">
        <f t="shared" si="28"/>
        <v>35 Business and public service associate professionals</v>
      </c>
      <c r="M18" s="69">
        <v>14.174965138218194</v>
      </c>
      <c r="N18" s="69">
        <v>17.700449945993498</v>
      </c>
      <c r="O18" s="69">
        <v>19.055301475832714</v>
      </c>
      <c r="P18" s="69">
        <v>22.009367232031675</v>
      </c>
      <c r="Q18" s="69">
        <v>27.83425013128209</v>
      </c>
      <c r="R18" s="11"/>
      <c r="S18" s="69">
        <f t="shared" si="29"/>
        <v>8.7789486554493763</v>
      </c>
      <c r="T18" s="69">
        <f>'RD T1'!E75</f>
        <v>11.656231579756286</v>
      </c>
      <c r="U18" s="69">
        <f t="shared" si="30"/>
        <v>20.435180235205664</v>
      </c>
      <c r="W18" t="str">
        <f t="shared" si="31"/>
        <v>35 Business and public service associate professionals</v>
      </c>
      <c r="X18" s="69">
        <v>32.758130957541191</v>
      </c>
      <c r="Y18" s="69">
        <v>36.248999529127282</v>
      </c>
      <c r="Z18" s="69">
        <v>36.340314321443962</v>
      </c>
      <c r="AA18" s="69">
        <v>37.754918170877666</v>
      </c>
      <c r="AB18" s="69">
        <v>41.320445842745272</v>
      </c>
      <c r="AC18" s="69"/>
      <c r="AD18" s="69">
        <f t="shared" si="32"/>
        <v>4.9801315213013098</v>
      </c>
      <c r="AE18" s="69">
        <f>'RD T1'!E104</f>
        <v>19.516795653434482</v>
      </c>
      <c r="AF18" s="69">
        <f t="shared" si="33"/>
        <v>24.496927174735792</v>
      </c>
      <c r="AH18" t="str">
        <f t="shared" si="34"/>
        <v>35 Business and public service associate professionals</v>
      </c>
      <c r="AI18" s="69">
        <v>8.8073036420068842</v>
      </c>
      <c r="AJ18" s="69">
        <v>9.8096840298661458</v>
      </c>
      <c r="AK18" s="69">
        <v>10.25432757565525</v>
      </c>
      <c r="AL18" s="69">
        <v>10.746091850466234</v>
      </c>
      <c r="AM18" s="69">
        <v>12.34744707698397</v>
      </c>
      <c r="AN18" s="69"/>
      <c r="AO18" s="69">
        <f t="shared" si="35"/>
        <v>2.0931195013287205</v>
      </c>
      <c r="AP18" s="69">
        <f>'RD T1'!E133</f>
        <v>5.4017985165851998</v>
      </c>
      <c r="AQ18" s="69">
        <f t="shared" si="36"/>
        <v>7.4949180179139203</v>
      </c>
      <c r="AS18" t="str">
        <f t="shared" si="37"/>
        <v>35 Business and public service associate professionals</v>
      </c>
      <c r="AT18" s="69">
        <v>8.1876945099459491</v>
      </c>
      <c r="AU18" s="69">
        <v>8.9899743889722217</v>
      </c>
      <c r="AV18" s="69">
        <v>9.2566871273559901</v>
      </c>
      <c r="AW18" s="69">
        <v>9.5208095129149335</v>
      </c>
      <c r="AX18" s="69">
        <v>10.834254404029013</v>
      </c>
      <c r="AY18" s="69"/>
      <c r="AZ18" s="69">
        <f t="shared" si="38"/>
        <v>1.5775672766730224</v>
      </c>
      <c r="BA18" s="69">
        <f>'RD T1'!E162</f>
        <v>4.7408755410135202</v>
      </c>
      <c r="BB18" s="69">
        <f t="shared" si="39"/>
        <v>6.3184428176865426</v>
      </c>
      <c r="BD18" t="str">
        <f t="shared" si="40"/>
        <v>35 Business and public service associate professionals</v>
      </c>
      <c r="BE18" s="69">
        <v>22.883626536776994</v>
      </c>
      <c r="BF18" s="69">
        <v>22.091060797153059</v>
      </c>
      <c r="BG18" s="69">
        <v>24.536894585681551</v>
      </c>
      <c r="BH18" s="69">
        <v>23.70855696164503</v>
      </c>
      <c r="BI18" s="69">
        <v>23.786300423913723</v>
      </c>
      <c r="BJ18" s="69"/>
      <c r="BK18" s="69">
        <f t="shared" si="41"/>
        <v>-0.75059416176782889</v>
      </c>
      <c r="BL18" s="69">
        <f>'RD T1'!E191</f>
        <v>10.110169760214855</v>
      </c>
      <c r="BM18" s="69">
        <f t="shared" si="42"/>
        <v>9.3595755984470266</v>
      </c>
      <c r="BO18" t="str">
        <f t="shared" si="43"/>
        <v>35 Business and public service associate professionals</v>
      </c>
      <c r="BP18" s="69">
        <v>18.735200722885441</v>
      </c>
      <c r="BQ18" s="69">
        <v>18.698449793951319</v>
      </c>
      <c r="BR18" s="69">
        <v>18.158558108459136</v>
      </c>
      <c r="BS18" s="69">
        <v>17.774432869906104</v>
      </c>
      <c r="BT18" s="69">
        <v>15.799846966096018</v>
      </c>
      <c r="BU18" s="69"/>
      <c r="BV18" s="69">
        <f t="shared" si="44"/>
        <v>-2.3587111423631182</v>
      </c>
      <c r="BW18" s="69">
        <f>'RD T1'!E220</f>
        <v>6.5648477390903182</v>
      </c>
      <c r="BX18" s="69">
        <f t="shared" si="45"/>
        <v>4.2061365967272</v>
      </c>
      <c r="BZ18" t="str">
        <f t="shared" si="46"/>
        <v>35 Business and public service associate professionals</v>
      </c>
      <c r="CA18" s="69">
        <v>11.523710517759588</v>
      </c>
      <c r="CB18" s="69">
        <v>10.685099948039754</v>
      </c>
      <c r="CC18" s="69">
        <v>9.9209615916539402</v>
      </c>
      <c r="CD18" s="69">
        <v>9.3824865481401591</v>
      </c>
      <c r="CE18" s="69">
        <v>6.0723302898225642</v>
      </c>
      <c r="CF18" s="69"/>
      <c r="CG18" s="69">
        <f t="shared" si="47"/>
        <v>-3.848631301831376</v>
      </c>
      <c r="CH18" s="69">
        <f>'RD T1'!E249</f>
        <v>2.8990388200614525</v>
      </c>
      <c r="CI18" s="69">
        <f t="shared" si="48"/>
        <v>-0.9495924817699235</v>
      </c>
      <c r="CK18" t="str">
        <f t="shared" si="49"/>
        <v>35 Business and public service associate professionals</v>
      </c>
      <c r="CL18" s="69">
        <v>1.8785291507340143</v>
      </c>
      <c r="CM18" s="69">
        <v>2.10448625060496</v>
      </c>
      <c r="CN18" s="69">
        <v>2.0942211247416771</v>
      </c>
      <c r="CO18" s="69">
        <v>2.2044591383160195</v>
      </c>
      <c r="CP18" s="69">
        <v>2.9068852466825854</v>
      </c>
      <c r="CQ18" s="69"/>
      <c r="CR18" s="69">
        <f t="shared" si="50"/>
        <v>0.81266412194090831</v>
      </c>
      <c r="CS18" s="69">
        <f>'RD T1'!E278</f>
        <v>0.69565257283120652</v>
      </c>
      <c r="CT18" s="69">
        <f t="shared" si="51"/>
        <v>1.5083166947721147</v>
      </c>
    </row>
    <row r="19" spans="1:98" x14ac:dyDescent="0.2">
      <c r="A19" s="10" t="str">
        <f>name!D15</f>
        <v>41 Administrative occupations</v>
      </c>
      <c r="B19" s="69">
        <v>0.76866567610788095</v>
      </c>
      <c r="C19" s="69">
        <v>0.88857179666414221</v>
      </c>
      <c r="D19" s="69">
        <v>1.0941088033652029</v>
      </c>
      <c r="E19" s="69">
        <v>1.3574673557432684</v>
      </c>
      <c r="F19" s="69">
        <v>1.9474646162548697</v>
      </c>
      <c r="G19" s="11"/>
      <c r="H19" s="69">
        <f t="shared" si="26"/>
        <v>0.85335581288966678</v>
      </c>
      <c r="I19" s="69">
        <f>'RD T1'!E47</f>
        <v>0.82328564358766976</v>
      </c>
      <c r="J19" s="69">
        <f t="shared" si="27"/>
        <v>1.6766414564773364</v>
      </c>
      <c r="L19" t="str">
        <f t="shared" si="28"/>
        <v>41 Administrative occupations</v>
      </c>
      <c r="M19" s="69">
        <v>8.7622881514332249</v>
      </c>
      <c r="N19" s="69">
        <v>10.661461350424545</v>
      </c>
      <c r="O19" s="69">
        <v>11.599257844113348</v>
      </c>
      <c r="P19" s="69">
        <v>14.621708194765006</v>
      </c>
      <c r="Q19" s="69">
        <v>19.648067140812611</v>
      </c>
      <c r="R19" s="11"/>
      <c r="S19" s="69">
        <f t="shared" si="29"/>
        <v>8.0488092966992628</v>
      </c>
      <c r="T19" s="69">
        <f>'RD T1'!E76</f>
        <v>8.6426398383052465</v>
      </c>
      <c r="U19" s="69">
        <f t="shared" si="30"/>
        <v>16.691449135004511</v>
      </c>
      <c r="W19" t="str">
        <f t="shared" si="31"/>
        <v>41 Administrative occupations</v>
      </c>
      <c r="X19" s="69">
        <v>29.834425576414528</v>
      </c>
      <c r="Y19" s="69">
        <v>32.330526021174748</v>
      </c>
      <c r="Z19" s="69">
        <v>33.761162898432573</v>
      </c>
      <c r="AA19" s="69">
        <v>39.477481135633759</v>
      </c>
      <c r="AB19" s="69">
        <v>47.980658226860314</v>
      </c>
      <c r="AC19" s="69"/>
      <c r="AD19" s="69">
        <f t="shared" si="32"/>
        <v>14.21949532842774</v>
      </c>
      <c r="AE19" s="69">
        <f>'RD T1'!E105</f>
        <v>23.176273500854798</v>
      </c>
      <c r="AF19" s="69">
        <f t="shared" si="33"/>
        <v>37.395768829282538</v>
      </c>
      <c r="AH19" t="str">
        <f t="shared" si="34"/>
        <v>41 Administrative occupations</v>
      </c>
      <c r="AI19" s="69">
        <v>11.430728125663418</v>
      </c>
      <c r="AJ19" s="69">
        <v>12.668332751284321</v>
      </c>
      <c r="AK19" s="69">
        <v>13.530090838911123</v>
      </c>
      <c r="AL19" s="69">
        <v>15.524208887011074</v>
      </c>
      <c r="AM19" s="69">
        <v>18.815910243290759</v>
      </c>
      <c r="AN19" s="69"/>
      <c r="AO19" s="69">
        <f t="shared" si="35"/>
        <v>5.2858194043796356</v>
      </c>
      <c r="AP19" s="69">
        <f>'RD T1'!E134</f>
        <v>9.5560215909042476</v>
      </c>
      <c r="AQ19" s="69">
        <f t="shared" si="36"/>
        <v>14.841840995283883</v>
      </c>
      <c r="AS19" t="str">
        <f t="shared" si="37"/>
        <v>41 Administrative occupations</v>
      </c>
      <c r="AT19" s="69">
        <v>10.311591110506937</v>
      </c>
      <c r="AU19" s="69">
        <v>11.037835674691848</v>
      </c>
      <c r="AV19" s="69">
        <v>11.681283206412967</v>
      </c>
      <c r="AW19" s="69">
        <v>12.471421248390698</v>
      </c>
      <c r="AX19" s="69">
        <v>14.694743281719306</v>
      </c>
      <c r="AY19" s="69"/>
      <c r="AZ19" s="69">
        <f t="shared" si="38"/>
        <v>3.0134600753063392</v>
      </c>
      <c r="BA19" s="69">
        <f>'RD T1'!E163</f>
        <v>7.2398917996358954</v>
      </c>
      <c r="BB19" s="69">
        <f t="shared" si="39"/>
        <v>10.253351874942235</v>
      </c>
      <c r="BD19" t="str">
        <f t="shared" si="40"/>
        <v>41 Administrative occupations</v>
      </c>
      <c r="BE19" s="69">
        <v>34.001567906578629</v>
      </c>
      <c r="BF19" s="69">
        <v>31.096443298575821</v>
      </c>
      <c r="BG19" s="69">
        <v>34.059289693286843</v>
      </c>
      <c r="BH19" s="69">
        <v>32.80394393532579</v>
      </c>
      <c r="BI19" s="69">
        <v>26.283873328406454</v>
      </c>
      <c r="BJ19" s="69"/>
      <c r="BK19" s="69">
        <f t="shared" si="41"/>
        <v>-7.7754163648803889</v>
      </c>
      <c r="BL19" s="69">
        <f>'RD T1'!E192</f>
        <v>15.254849475397892</v>
      </c>
      <c r="BM19" s="69">
        <f t="shared" si="42"/>
        <v>7.4794331105175029</v>
      </c>
      <c r="BO19" t="str">
        <f t="shared" si="43"/>
        <v>41 Administrative occupations</v>
      </c>
      <c r="BP19" s="69">
        <v>38.638514575297343</v>
      </c>
      <c r="BQ19" s="69">
        <v>33.981501378813945</v>
      </c>
      <c r="BR19" s="69">
        <v>34.112421541846309</v>
      </c>
      <c r="BS19" s="69">
        <v>32.684902975382194</v>
      </c>
      <c r="BT19" s="69">
        <v>22.174524416303694</v>
      </c>
      <c r="BU19" s="69"/>
      <c r="BV19" s="69">
        <f t="shared" si="44"/>
        <v>-11.937897125542616</v>
      </c>
      <c r="BW19" s="69">
        <f>'RD T1'!E221</f>
        <v>12.284443497229603</v>
      </c>
      <c r="BX19" s="69">
        <f t="shared" si="45"/>
        <v>0.34654637168698699</v>
      </c>
      <c r="BZ19" t="str">
        <f t="shared" si="46"/>
        <v>41 Administrative occupations</v>
      </c>
      <c r="CA19" s="69">
        <v>21.53873482827488</v>
      </c>
      <c r="CB19" s="69">
        <v>19.075720581477739</v>
      </c>
      <c r="CC19" s="69">
        <v>16.596871278413747</v>
      </c>
      <c r="CD19" s="69">
        <v>13.271062507507708</v>
      </c>
      <c r="CE19" s="69">
        <v>4.8401964623093416</v>
      </c>
      <c r="CF19" s="69"/>
      <c r="CG19" s="69">
        <f t="shared" si="47"/>
        <v>-11.756674816104406</v>
      </c>
      <c r="CH19" s="69">
        <f>'RD T1'!E250</f>
        <v>4.0137691524549828</v>
      </c>
      <c r="CI19" s="69">
        <f t="shared" si="48"/>
        <v>-7.7429056636494229</v>
      </c>
      <c r="CK19" t="str">
        <f t="shared" si="49"/>
        <v>41 Administrative occupations</v>
      </c>
      <c r="CL19" s="69">
        <v>3.7801836380008345</v>
      </c>
      <c r="CM19" s="69">
        <v>4.0180583568756827</v>
      </c>
      <c r="CN19" s="69">
        <v>3.7927633097335867</v>
      </c>
      <c r="CO19" s="69">
        <v>2.9025241522571754</v>
      </c>
      <c r="CP19" s="69">
        <v>2.1846558499368549</v>
      </c>
      <c r="CQ19" s="69"/>
      <c r="CR19" s="69">
        <f t="shared" si="50"/>
        <v>-1.6081074597967318</v>
      </c>
      <c r="CS19" s="69">
        <f>'RD T1'!E279</f>
        <v>0.74411511316154577</v>
      </c>
      <c r="CT19" s="69">
        <f t="shared" si="51"/>
        <v>-0.86399234663518598</v>
      </c>
    </row>
    <row r="20" spans="1:98" x14ac:dyDescent="0.2">
      <c r="A20" s="10" t="str">
        <f>name!D16</f>
        <v>42 Secretarial and related occupations</v>
      </c>
      <c r="B20" s="69">
        <v>7.9919399466196292E-2</v>
      </c>
      <c r="C20" s="69">
        <v>0.10320486932513218</v>
      </c>
      <c r="D20" s="69">
        <v>0.10728826068358317</v>
      </c>
      <c r="E20" s="69">
        <v>0.17081073146933609</v>
      </c>
      <c r="F20" s="69">
        <v>0.31468907599502238</v>
      </c>
      <c r="G20" s="11"/>
      <c r="H20" s="69">
        <f t="shared" si="26"/>
        <v>0.20740081531143922</v>
      </c>
      <c r="I20" s="69">
        <f>'RD T1'!E48</f>
        <v>0.13530908304100855</v>
      </c>
      <c r="J20" s="69">
        <f t="shared" si="27"/>
        <v>0.34270989835244781</v>
      </c>
      <c r="L20" t="str">
        <f t="shared" si="28"/>
        <v>42 Secretarial and related occupations</v>
      </c>
      <c r="M20" s="69">
        <v>1.8871641752191586</v>
      </c>
      <c r="N20" s="69">
        <v>2.1967754556873285</v>
      </c>
      <c r="O20" s="69">
        <v>2.3506747994475536</v>
      </c>
      <c r="P20" s="69">
        <v>3.2666110166590561</v>
      </c>
      <c r="Q20" s="69">
        <v>3.9145986371442363</v>
      </c>
      <c r="R20" s="11"/>
      <c r="S20" s="69">
        <f t="shared" si="29"/>
        <v>1.5639238376966826</v>
      </c>
      <c r="T20" s="69">
        <f>'RD T1'!E77</f>
        <v>2.0166414985425463</v>
      </c>
      <c r="U20" s="69">
        <f t="shared" si="30"/>
        <v>3.5805653362392289</v>
      </c>
      <c r="W20" t="str">
        <f t="shared" si="31"/>
        <v>42 Secretarial and related occupations</v>
      </c>
      <c r="X20" s="69">
        <v>6.4192790623038656</v>
      </c>
      <c r="Y20" s="69">
        <v>6.6335127677138663</v>
      </c>
      <c r="Z20" s="69">
        <v>6.8404621721145844</v>
      </c>
      <c r="AA20" s="69">
        <v>8.7858507989773784</v>
      </c>
      <c r="AB20" s="69">
        <v>13.21718116697107</v>
      </c>
      <c r="AC20" s="69"/>
      <c r="AD20" s="69">
        <f t="shared" si="32"/>
        <v>6.3767189948564855</v>
      </c>
      <c r="AE20" s="69">
        <f>'RD T1'!E106</f>
        <v>6.0109665487710018</v>
      </c>
      <c r="AF20" s="69">
        <f t="shared" si="33"/>
        <v>12.387685543627487</v>
      </c>
      <c r="AH20" t="str">
        <f t="shared" si="34"/>
        <v>42 Secretarial and related occupations</v>
      </c>
      <c r="AI20" s="69">
        <v>3.2398207668743693</v>
      </c>
      <c r="AJ20" s="69">
        <v>3.3676275828789182</v>
      </c>
      <c r="AK20" s="69">
        <v>3.4754936010476922</v>
      </c>
      <c r="AL20" s="69">
        <v>4.0721120528105406</v>
      </c>
      <c r="AM20" s="69">
        <v>4.8324796649849686</v>
      </c>
      <c r="AN20" s="69"/>
      <c r="AO20" s="69">
        <f t="shared" si="35"/>
        <v>1.3569860639372764</v>
      </c>
      <c r="AP20" s="69">
        <f>'RD T1'!E135</f>
        <v>2.5105959981815316</v>
      </c>
      <c r="AQ20" s="69">
        <f t="shared" si="36"/>
        <v>3.867582062118808</v>
      </c>
      <c r="AS20" t="str">
        <f t="shared" si="37"/>
        <v>42 Secretarial and related occupations</v>
      </c>
      <c r="AT20" s="69">
        <v>2.5616016142652556</v>
      </c>
      <c r="AU20" s="69">
        <v>2.5625559036962411</v>
      </c>
      <c r="AV20" s="69">
        <v>2.6688071587744586</v>
      </c>
      <c r="AW20" s="69">
        <v>3.0877153144432072</v>
      </c>
      <c r="AX20" s="69">
        <v>3.2799558517766609</v>
      </c>
      <c r="AY20" s="69"/>
      <c r="AZ20" s="69">
        <f t="shared" si="38"/>
        <v>0.61114869300220231</v>
      </c>
      <c r="BA20" s="69">
        <f>'RD T1'!E164</f>
        <v>1.757667265058227</v>
      </c>
      <c r="BB20" s="69">
        <f t="shared" si="39"/>
        <v>2.3688159580604293</v>
      </c>
      <c r="BD20" t="str">
        <f t="shared" si="40"/>
        <v>42 Secretarial and related occupations</v>
      </c>
      <c r="BE20" s="69">
        <v>9.4355108507470344</v>
      </c>
      <c r="BF20" s="69">
        <v>8.4129174857908939</v>
      </c>
      <c r="BG20" s="69">
        <v>8.8002597259030484</v>
      </c>
      <c r="BH20" s="69">
        <v>8.2002993865747289</v>
      </c>
      <c r="BI20" s="69">
        <v>1.6299551854687839</v>
      </c>
      <c r="BJ20" s="69"/>
      <c r="BK20" s="69">
        <f t="shared" si="41"/>
        <v>-7.1703045404342642</v>
      </c>
      <c r="BL20" s="69">
        <f>'RD T1'!E193</f>
        <v>2.9679580736928481</v>
      </c>
      <c r="BM20" s="69">
        <f t="shared" si="42"/>
        <v>-4.2023464667414157</v>
      </c>
      <c r="BO20" t="str">
        <f t="shared" si="43"/>
        <v>42 Secretarial and related occupations</v>
      </c>
      <c r="BP20" s="69">
        <v>12.246618076708433</v>
      </c>
      <c r="BQ20" s="69">
        <v>9.3123925324179435</v>
      </c>
      <c r="BR20" s="69">
        <v>9.1074434851394983</v>
      </c>
      <c r="BS20" s="69">
        <v>6.731937355899527</v>
      </c>
      <c r="BT20" s="69">
        <v>1.3372422320318285</v>
      </c>
      <c r="BU20" s="69"/>
      <c r="BV20" s="69">
        <f t="shared" si="44"/>
        <v>-7.7702012531076701</v>
      </c>
      <c r="BW20" s="69">
        <f>'RD T1'!E222</f>
        <v>2.2190808717726465</v>
      </c>
      <c r="BX20" s="69">
        <f t="shared" si="45"/>
        <v>-5.5511203813350232</v>
      </c>
      <c r="BZ20" t="str">
        <f t="shared" si="46"/>
        <v>42 Secretarial and related occupations</v>
      </c>
      <c r="CA20" s="69">
        <v>9.5521034250298289</v>
      </c>
      <c r="CB20" s="69">
        <v>8.5037673793975035</v>
      </c>
      <c r="CC20" s="69">
        <v>7.0011833009128912</v>
      </c>
      <c r="CD20" s="69">
        <v>2.9394148754786458</v>
      </c>
      <c r="CE20" s="69">
        <v>0.41206421846023333</v>
      </c>
      <c r="CF20" s="69"/>
      <c r="CG20" s="69">
        <f t="shared" si="47"/>
        <v>-6.5891190824526582</v>
      </c>
      <c r="CH20" s="69">
        <f>'RD T1'!E251</f>
        <v>1.1108719047231981</v>
      </c>
      <c r="CI20" s="69">
        <f t="shared" si="48"/>
        <v>-5.4782471777294601</v>
      </c>
      <c r="CK20" t="str">
        <f t="shared" si="49"/>
        <v>42 Secretarial and related occupations</v>
      </c>
      <c r="CL20" s="69">
        <v>1.6837731176368138</v>
      </c>
      <c r="CM20" s="69">
        <v>1.8251897657559859</v>
      </c>
      <c r="CN20" s="69">
        <v>1.7407384782172193</v>
      </c>
      <c r="CO20" s="69">
        <v>1.3743253069725583</v>
      </c>
      <c r="CP20" s="69">
        <v>0.80823066928176468</v>
      </c>
      <c r="CQ20" s="69"/>
      <c r="CR20" s="69">
        <f t="shared" si="50"/>
        <v>-0.9325078089354546</v>
      </c>
      <c r="CS20" s="69">
        <f>'RD T1'!E280</f>
        <v>0.42102778222119153</v>
      </c>
      <c r="CT20" s="69">
        <f t="shared" si="51"/>
        <v>-0.51148002671426307</v>
      </c>
    </row>
    <row r="21" spans="1:98" x14ac:dyDescent="0.2">
      <c r="A21" s="10" t="str">
        <f>name!D17</f>
        <v>51 Skilled agricultural and related trades</v>
      </c>
      <c r="B21" s="69">
        <v>7.1251146063751963E-2</v>
      </c>
      <c r="C21" s="69">
        <v>9.1023619049772839E-2</v>
      </c>
      <c r="D21" s="69">
        <v>7.6789218698476311E-2</v>
      </c>
      <c r="E21" s="69">
        <v>9.2763105236779081E-2</v>
      </c>
      <c r="F21" s="69">
        <v>0.11694379379383238</v>
      </c>
      <c r="G21" s="11"/>
      <c r="H21" s="69">
        <f t="shared" si="26"/>
        <v>4.0154575095356068E-2</v>
      </c>
      <c r="I21" s="69">
        <f>'RD T1'!E49</f>
        <v>7.0598255675705851E-2</v>
      </c>
      <c r="J21" s="69">
        <f t="shared" si="27"/>
        <v>0.11075283077106192</v>
      </c>
      <c r="L21" t="str">
        <f t="shared" si="28"/>
        <v>51 Skilled agricultural and related trades</v>
      </c>
      <c r="M21" s="69">
        <v>0.4133723647439001</v>
      </c>
      <c r="N21" s="69">
        <v>0.55082151457829454</v>
      </c>
      <c r="O21" s="69">
        <v>0.38608415560711895</v>
      </c>
      <c r="P21" s="69">
        <v>0.41103431688087194</v>
      </c>
      <c r="Q21" s="69">
        <v>0.53951906795970883</v>
      </c>
      <c r="R21" s="11"/>
      <c r="S21" s="69">
        <f t="shared" si="29"/>
        <v>0.15343491235258988</v>
      </c>
      <c r="T21" s="69">
        <f>'RD T1'!E78</f>
        <v>0.2596278992213828</v>
      </c>
      <c r="U21" s="69">
        <f t="shared" si="30"/>
        <v>0.41306281157397268</v>
      </c>
      <c r="W21" t="str">
        <f t="shared" si="31"/>
        <v>51 Skilled agricultural and related trades</v>
      </c>
      <c r="X21" s="69">
        <v>3.2000926186489145</v>
      </c>
      <c r="Y21" s="69">
        <v>3.8775621204314601</v>
      </c>
      <c r="Z21" s="69">
        <v>3.2822074126332326</v>
      </c>
      <c r="AA21" s="69">
        <v>3.6859880235973779</v>
      </c>
      <c r="AB21" s="69">
        <v>5.2293852106804248</v>
      </c>
      <c r="AC21" s="69"/>
      <c r="AD21" s="69">
        <f t="shared" si="32"/>
        <v>1.9471777980471923</v>
      </c>
      <c r="AE21" s="69">
        <f>'RD T1'!E107</f>
        <v>2.8260668460230551</v>
      </c>
      <c r="AF21" s="69">
        <f t="shared" si="33"/>
        <v>4.7732446440702478</v>
      </c>
      <c r="AH21" t="str">
        <f t="shared" si="34"/>
        <v>51 Skilled agricultural and related trades</v>
      </c>
      <c r="AI21" s="69">
        <v>1.2802634087599796</v>
      </c>
      <c r="AJ21" s="69">
        <v>1.6965735637346395</v>
      </c>
      <c r="AK21" s="69">
        <v>1.2402084944378213</v>
      </c>
      <c r="AL21" s="69">
        <v>1.3045401790744013</v>
      </c>
      <c r="AM21" s="69">
        <v>1.7056226393991498</v>
      </c>
      <c r="AN21" s="69"/>
      <c r="AO21" s="69">
        <f t="shared" si="35"/>
        <v>0.46541414496132849</v>
      </c>
      <c r="AP21" s="69">
        <f>'RD T1'!E136</f>
        <v>1.0285062471308959</v>
      </c>
      <c r="AQ21" s="69">
        <f t="shared" si="36"/>
        <v>1.4939203920922244</v>
      </c>
      <c r="AS21" t="str">
        <f t="shared" si="37"/>
        <v>51 Skilled agricultural and related trades</v>
      </c>
      <c r="AT21" s="69">
        <v>1.8518243967431232</v>
      </c>
      <c r="AU21" s="69">
        <v>2.7113206653367232</v>
      </c>
      <c r="AV21" s="69">
        <v>1.9388334688390298</v>
      </c>
      <c r="AW21" s="69">
        <v>1.9648718184132459</v>
      </c>
      <c r="AX21" s="69">
        <v>2.6560085132716207</v>
      </c>
      <c r="AY21" s="69"/>
      <c r="AZ21" s="69">
        <f t="shared" si="38"/>
        <v>0.71717504443259084</v>
      </c>
      <c r="BA21" s="69">
        <f>'RD T1'!E165</f>
        <v>1.4164246628526376</v>
      </c>
      <c r="BB21" s="69">
        <f t="shared" si="39"/>
        <v>2.1335997072852284</v>
      </c>
      <c r="BD21" t="str">
        <f t="shared" si="40"/>
        <v>51 Skilled agricultural and related trades</v>
      </c>
      <c r="BE21" s="69">
        <v>3.5078480724279584</v>
      </c>
      <c r="BF21" s="69">
        <v>3.676342073972763</v>
      </c>
      <c r="BG21" s="69">
        <v>2.7328650931131389</v>
      </c>
      <c r="BH21" s="69">
        <v>2.5329383250241304</v>
      </c>
      <c r="BI21" s="69">
        <v>2.5429714182559371</v>
      </c>
      <c r="BJ21" s="69"/>
      <c r="BK21" s="69">
        <f t="shared" si="41"/>
        <v>-0.18989367485720177</v>
      </c>
      <c r="BL21" s="69">
        <f>'RD T1'!E194</f>
        <v>1.3697337704987598</v>
      </c>
      <c r="BM21" s="69">
        <f t="shared" si="42"/>
        <v>1.179840095641558</v>
      </c>
      <c r="BO21" t="str">
        <f t="shared" si="43"/>
        <v>51 Skilled agricultural and related trades</v>
      </c>
      <c r="BP21" s="69">
        <v>4.9265723071258609</v>
      </c>
      <c r="BQ21" s="69">
        <v>5.8623031893519109</v>
      </c>
      <c r="BR21" s="69">
        <v>3.7859261630225025</v>
      </c>
      <c r="BS21" s="69">
        <v>3.7530153583849666</v>
      </c>
      <c r="BT21" s="69">
        <v>3.7793624403579122</v>
      </c>
      <c r="BU21" s="69"/>
      <c r="BV21" s="69">
        <f t="shared" si="44"/>
        <v>-6.5637226645902658E-3</v>
      </c>
      <c r="BW21" s="69">
        <f>'RD T1'!E223</f>
        <v>1.9713597732399619</v>
      </c>
      <c r="BX21" s="69">
        <f t="shared" si="45"/>
        <v>1.9647960505753717</v>
      </c>
      <c r="BZ21" t="str">
        <f t="shared" si="46"/>
        <v>51 Skilled agricultural and related trades</v>
      </c>
      <c r="CA21" s="69">
        <v>4.2804364735323102</v>
      </c>
      <c r="CB21" s="69">
        <v>4.2885051631818181</v>
      </c>
      <c r="CC21" s="69">
        <v>3.2904618789236348</v>
      </c>
      <c r="CD21" s="69">
        <v>3.2203781777072078</v>
      </c>
      <c r="CE21" s="69">
        <v>3.8883885159111204</v>
      </c>
      <c r="CF21" s="69"/>
      <c r="CG21" s="69">
        <f t="shared" si="47"/>
        <v>0.5979266369874856</v>
      </c>
      <c r="CH21" s="69">
        <f>'RD T1'!E252</f>
        <v>1.5475150842236198</v>
      </c>
      <c r="CI21" s="69">
        <f t="shared" si="48"/>
        <v>2.1454417212111054</v>
      </c>
      <c r="CK21" t="str">
        <f t="shared" si="49"/>
        <v>51 Skilled agricultural and related trades</v>
      </c>
      <c r="CL21" s="69">
        <v>2.0962495388920344</v>
      </c>
      <c r="CM21" s="69">
        <v>2.8964437033247168</v>
      </c>
      <c r="CN21" s="69">
        <v>1.6898991622297346</v>
      </c>
      <c r="CO21" s="69">
        <v>1.8100566235772531</v>
      </c>
      <c r="CP21" s="69">
        <v>1.1826892985790887</v>
      </c>
      <c r="CQ21" s="69"/>
      <c r="CR21" s="69">
        <f t="shared" si="50"/>
        <v>-0.50720986365064591</v>
      </c>
      <c r="CS21" s="69">
        <f>'RD T1'!E281</f>
        <v>0.4902974668649811</v>
      </c>
      <c r="CT21" s="69">
        <f t="shared" si="51"/>
        <v>-1.6912396785664807E-2</v>
      </c>
    </row>
    <row r="22" spans="1:98" x14ac:dyDescent="0.2">
      <c r="A22" s="10" t="str">
        <f>name!D18</f>
        <v>52 Skilled metal, electrical and electronic trades</v>
      </c>
      <c r="B22" s="69">
        <v>6.3690985057567442E-2</v>
      </c>
      <c r="C22" s="69">
        <v>7.2019811549819679E-2</v>
      </c>
      <c r="D22" s="69">
        <v>7.6189512099921586E-2</v>
      </c>
      <c r="E22" s="69">
        <v>8.095750546321169E-2</v>
      </c>
      <c r="F22" s="69">
        <v>0.11044411345797257</v>
      </c>
      <c r="G22" s="11"/>
      <c r="H22" s="69">
        <f t="shared" si="26"/>
        <v>3.4254601358050987E-2</v>
      </c>
      <c r="I22" s="69">
        <f>'RD T1'!E50</f>
        <v>4.0586898866013993E-2</v>
      </c>
      <c r="J22" s="69">
        <f t="shared" si="27"/>
        <v>7.484150022406498E-2</v>
      </c>
      <c r="L22" t="str">
        <f t="shared" si="28"/>
        <v>52 Skilled metal, electrical and electronic trades</v>
      </c>
      <c r="M22" s="69">
        <v>1.157896544073562</v>
      </c>
      <c r="N22" s="69">
        <v>1.4498804415099054</v>
      </c>
      <c r="O22" s="69">
        <v>1.3433639304875309</v>
      </c>
      <c r="P22" s="69">
        <v>1.8316279879950352</v>
      </c>
      <c r="Q22" s="69">
        <v>3.0877389588821229</v>
      </c>
      <c r="R22" s="11"/>
      <c r="S22" s="69">
        <f t="shared" si="29"/>
        <v>1.744375028394592</v>
      </c>
      <c r="T22" s="69">
        <f>'RD T1'!E79</f>
        <v>1.0869734419279655</v>
      </c>
      <c r="U22" s="69">
        <f t="shared" si="30"/>
        <v>2.8313484703225575</v>
      </c>
      <c r="W22" t="str">
        <f t="shared" si="31"/>
        <v>52 Skilled metal, electrical and electronic trades</v>
      </c>
      <c r="X22" s="69">
        <v>3.7181159965679753</v>
      </c>
      <c r="Y22" s="69">
        <v>4.3304440919264486</v>
      </c>
      <c r="Z22" s="69">
        <v>3.6176095856500115</v>
      </c>
      <c r="AA22" s="69">
        <v>4.263182005794576</v>
      </c>
      <c r="AB22" s="69">
        <v>5.4685395476367624</v>
      </c>
      <c r="AC22" s="69"/>
      <c r="AD22" s="69">
        <f t="shared" si="32"/>
        <v>1.850929961986751</v>
      </c>
      <c r="AE22" s="69">
        <f>'RD T1'!E108</f>
        <v>2.3094823533689905</v>
      </c>
      <c r="AF22" s="69">
        <f t="shared" si="33"/>
        <v>4.1604123153557415</v>
      </c>
      <c r="AH22" t="str">
        <f t="shared" si="34"/>
        <v>52 Skilled metal, electrical and electronic trades</v>
      </c>
      <c r="AI22" s="69">
        <v>1.3585608884269207</v>
      </c>
      <c r="AJ22" s="69">
        <v>1.5871294540439265</v>
      </c>
      <c r="AK22" s="69">
        <v>1.3699852183264538</v>
      </c>
      <c r="AL22" s="69">
        <v>1.521981845003173</v>
      </c>
      <c r="AM22" s="69">
        <v>1.9509489783163145</v>
      </c>
      <c r="AN22" s="69"/>
      <c r="AO22" s="69">
        <f t="shared" si="35"/>
        <v>0.58096375998986072</v>
      </c>
      <c r="AP22" s="69">
        <f>'RD T1'!E137</f>
        <v>0.76187200725544213</v>
      </c>
      <c r="AQ22" s="69">
        <f t="shared" si="36"/>
        <v>1.3428357672453028</v>
      </c>
      <c r="AS22" t="str">
        <f t="shared" si="37"/>
        <v>52 Skilled metal, electrical and electronic trades</v>
      </c>
      <c r="AT22" s="69">
        <v>5.3609880793851277</v>
      </c>
      <c r="AU22" s="69">
        <v>6.0879945083185456</v>
      </c>
      <c r="AV22" s="69">
        <v>5.5016365514788506</v>
      </c>
      <c r="AW22" s="69">
        <v>5.8591661738172887</v>
      </c>
      <c r="AX22" s="69">
        <v>7.3463650185478029</v>
      </c>
      <c r="AY22" s="69"/>
      <c r="AZ22" s="69">
        <f t="shared" si="38"/>
        <v>1.8447284670689523</v>
      </c>
      <c r="BA22" s="69">
        <f>'RD T1'!E166</f>
        <v>2.9267216087551176</v>
      </c>
      <c r="BB22" s="69">
        <f t="shared" si="39"/>
        <v>4.7714500758240703</v>
      </c>
      <c r="BD22" t="str">
        <f t="shared" si="40"/>
        <v>52 Skilled metal, electrical and electronic trades</v>
      </c>
      <c r="BE22" s="69">
        <v>26.834039208338645</v>
      </c>
      <c r="BF22" s="69">
        <v>25.956916161539915</v>
      </c>
      <c r="BG22" s="69">
        <v>24.946597341114611</v>
      </c>
      <c r="BH22" s="69">
        <v>24.913122717518235</v>
      </c>
      <c r="BI22" s="69">
        <v>24.594935151625524</v>
      </c>
      <c r="BJ22" s="69"/>
      <c r="BK22" s="69">
        <f t="shared" si="41"/>
        <v>-0.35166218948908678</v>
      </c>
      <c r="BL22" s="69">
        <f>'RD T1'!E195</f>
        <v>8.55926663184073</v>
      </c>
      <c r="BM22" s="69">
        <f t="shared" si="42"/>
        <v>8.2076044423516432</v>
      </c>
      <c r="BO22" t="str">
        <f t="shared" si="43"/>
        <v>52 Skilled metal, electrical and electronic trades</v>
      </c>
      <c r="BP22" s="69">
        <v>15.762331225437563</v>
      </c>
      <c r="BQ22" s="69">
        <v>17.210139123542525</v>
      </c>
      <c r="BR22" s="69">
        <v>14.216519088480903</v>
      </c>
      <c r="BS22" s="69">
        <v>14.488463846495605</v>
      </c>
      <c r="BT22" s="69">
        <v>13.489957561898775</v>
      </c>
      <c r="BU22" s="69"/>
      <c r="BV22" s="69">
        <f t="shared" si="44"/>
        <v>-0.72656152658212747</v>
      </c>
      <c r="BW22" s="69">
        <f>'RD T1'!E224</f>
        <v>5.0864778899529242</v>
      </c>
      <c r="BX22" s="69">
        <f t="shared" si="45"/>
        <v>4.3599163633707967</v>
      </c>
      <c r="BZ22" t="str">
        <f t="shared" si="46"/>
        <v>52 Skilled metal, electrical and electronic trades</v>
      </c>
      <c r="CA22" s="69">
        <v>8.50950507185056</v>
      </c>
      <c r="CB22" s="69">
        <v>7.3043931500666082</v>
      </c>
      <c r="CC22" s="69">
        <v>6.1352974617581717</v>
      </c>
      <c r="CD22" s="69">
        <v>6.2457618717317782</v>
      </c>
      <c r="CE22" s="69">
        <v>3.7551989877230367</v>
      </c>
      <c r="CF22" s="69"/>
      <c r="CG22" s="69">
        <f t="shared" si="47"/>
        <v>-2.380098474035135</v>
      </c>
      <c r="CH22" s="69">
        <f>'RD T1'!E253</f>
        <v>1.9228941770694876</v>
      </c>
      <c r="CI22" s="69">
        <f t="shared" si="48"/>
        <v>-0.45720429696564735</v>
      </c>
      <c r="CK22" t="str">
        <f t="shared" si="49"/>
        <v>52 Skilled metal, electrical and electronic trades</v>
      </c>
      <c r="CL22" s="69">
        <v>2.3419894423338281</v>
      </c>
      <c r="CM22" s="69">
        <v>2.6622580493074435</v>
      </c>
      <c r="CN22" s="69">
        <v>2.1066595900696954</v>
      </c>
      <c r="CO22" s="69">
        <v>2.3247176546354131</v>
      </c>
      <c r="CP22" s="69">
        <v>1.6126941304714919</v>
      </c>
      <c r="CQ22" s="69"/>
      <c r="CR22" s="69">
        <f t="shared" si="50"/>
        <v>-0.49396545959820348</v>
      </c>
      <c r="CS22" s="69">
        <f>'RD T1'!E282</f>
        <v>0.58746416534518675</v>
      </c>
      <c r="CT22" s="69">
        <f t="shared" si="51"/>
        <v>9.3498705746983268E-2</v>
      </c>
    </row>
    <row r="23" spans="1:98" x14ac:dyDescent="0.2">
      <c r="A23" s="10" t="str">
        <f>name!D19</f>
        <v>53 Skilled construction and building trades</v>
      </c>
      <c r="B23" s="69">
        <v>3.8046946082127435E-2</v>
      </c>
      <c r="C23" s="69">
        <v>2.7427306280273511E-2</v>
      </c>
      <c r="D23" s="69">
        <v>2.5352636085215978E-2</v>
      </c>
      <c r="E23" s="69">
        <v>3.6292878461013874E-2</v>
      </c>
      <c r="F23" s="69">
        <v>3.9215717281810059E-2</v>
      </c>
      <c r="G23" s="11"/>
      <c r="H23" s="69">
        <f t="shared" si="26"/>
        <v>1.3863081196594081E-2</v>
      </c>
      <c r="I23" s="69">
        <f>'RD T1'!E51</f>
        <v>1.6817267901931991E-2</v>
      </c>
      <c r="J23" s="69">
        <f t="shared" si="27"/>
        <v>3.0680349098526072E-2</v>
      </c>
      <c r="L23" t="str">
        <f t="shared" si="28"/>
        <v>53 Skilled construction and building trades</v>
      </c>
      <c r="M23" s="69">
        <v>0.68544080114503625</v>
      </c>
      <c r="N23" s="69">
        <v>0.77022343337069965</v>
      </c>
      <c r="O23" s="69">
        <v>0.81389156999564494</v>
      </c>
      <c r="P23" s="69">
        <v>0.95138977995618013</v>
      </c>
      <c r="Q23" s="69">
        <v>1.1990909670983936</v>
      </c>
      <c r="R23" s="11"/>
      <c r="S23" s="69">
        <f t="shared" si="29"/>
        <v>0.38519939710274864</v>
      </c>
      <c r="T23" s="69">
        <f>'RD T1'!E80</f>
        <v>0.51226989752770591</v>
      </c>
      <c r="U23" s="69">
        <f t="shared" si="30"/>
        <v>0.89746929463045455</v>
      </c>
      <c r="W23" t="str">
        <f t="shared" si="31"/>
        <v>53 Skilled construction and building trades</v>
      </c>
      <c r="X23" s="69">
        <v>2.4976543006727967</v>
      </c>
      <c r="Y23" s="69">
        <v>2.5631340218137346</v>
      </c>
      <c r="Z23" s="69">
        <v>2.421224357708359</v>
      </c>
      <c r="AA23" s="69">
        <v>2.7387960369568147</v>
      </c>
      <c r="AB23" s="69">
        <v>3.1190876857996894</v>
      </c>
      <c r="AC23" s="69"/>
      <c r="AD23" s="69">
        <f t="shared" si="32"/>
        <v>0.69786332809133045</v>
      </c>
      <c r="AE23" s="69">
        <f>'RD T1'!E109</f>
        <v>1.4981506650201253</v>
      </c>
      <c r="AF23" s="69">
        <f t="shared" si="33"/>
        <v>2.196013993111456</v>
      </c>
      <c r="AH23" t="str">
        <f t="shared" si="34"/>
        <v>53 Skilled construction and building trades</v>
      </c>
      <c r="AI23" s="69">
        <v>1.5368612734990221</v>
      </c>
      <c r="AJ23" s="69">
        <v>1.7985963709689965</v>
      </c>
      <c r="AK23" s="69">
        <v>1.6960147274450523</v>
      </c>
      <c r="AL23" s="69">
        <v>1.937078642692059</v>
      </c>
      <c r="AM23" s="69">
        <v>2.2974382963719702</v>
      </c>
      <c r="AN23" s="69"/>
      <c r="AO23" s="69">
        <f t="shared" si="35"/>
        <v>0.60142356892691784</v>
      </c>
      <c r="AP23" s="69">
        <f>'RD T1'!E138</f>
        <v>1.1703229840251375</v>
      </c>
      <c r="AQ23" s="69">
        <f t="shared" si="36"/>
        <v>1.7717465529520553</v>
      </c>
      <c r="AS23" t="str">
        <f t="shared" si="37"/>
        <v>53 Skilled construction and building trades</v>
      </c>
      <c r="AT23" s="69">
        <v>2.3465607728260243</v>
      </c>
      <c r="AU23" s="69">
        <v>2.3485494948593657</v>
      </c>
      <c r="AV23" s="69">
        <v>2.3881513687586233</v>
      </c>
      <c r="AW23" s="69">
        <v>2.7231026868155146</v>
      </c>
      <c r="AX23" s="69">
        <v>2.8919682977126326</v>
      </c>
      <c r="AY23" s="69"/>
      <c r="AZ23" s="69">
        <f t="shared" si="38"/>
        <v>0.50381692895400931</v>
      </c>
      <c r="BA23" s="69">
        <f>'RD T1'!E167</f>
        <v>1.5193156806271688</v>
      </c>
      <c r="BB23" s="69">
        <f t="shared" si="39"/>
        <v>2.0231326095811779</v>
      </c>
      <c r="BD23" t="str">
        <f t="shared" si="40"/>
        <v>53 Skilled construction and building trades</v>
      </c>
      <c r="BE23" s="69">
        <v>23.550570280131204</v>
      </c>
      <c r="BF23" s="69">
        <v>20.229024044985533</v>
      </c>
      <c r="BG23" s="69">
        <v>20.848835712398554</v>
      </c>
      <c r="BH23" s="69">
        <v>20.418007277417694</v>
      </c>
      <c r="BI23" s="69">
        <v>17.971024783257452</v>
      </c>
      <c r="BJ23" s="69"/>
      <c r="BK23" s="69">
        <f t="shared" si="41"/>
        <v>-2.877810929141102</v>
      </c>
      <c r="BL23" s="69">
        <f>'RD T1'!E196</f>
        <v>7.337550319570437</v>
      </c>
      <c r="BM23" s="69">
        <f t="shared" si="42"/>
        <v>4.459739390429335</v>
      </c>
      <c r="BO23" t="str">
        <f t="shared" si="43"/>
        <v>53 Skilled construction and building trades</v>
      </c>
      <c r="BP23" s="69">
        <v>19.329943528810837</v>
      </c>
      <c r="BQ23" s="69">
        <v>20.853119582714744</v>
      </c>
      <c r="BR23" s="69">
        <v>18.570877013513218</v>
      </c>
      <c r="BS23" s="69">
        <v>20.332707793814439</v>
      </c>
      <c r="BT23" s="69">
        <v>20.241413300186991</v>
      </c>
      <c r="BU23" s="69"/>
      <c r="BV23" s="69">
        <f t="shared" si="44"/>
        <v>1.670536286673773</v>
      </c>
      <c r="BW23" s="69">
        <f>'RD T1'!E225</f>
        <v>8.7921940175580868</v>
      </c>
      <c r="BX23" s="69">
        <f t="shared" si="45"/>
        <v>10.46273030423186</v>
      </c>
      <c r="BZ23" t="str">
        <f t="shared" si="46"/>
        <v>53 Skilled construction and building trades</v>
      </c>
      <c r="CA23" s="69">
        <v>11.187675985086292</v>
      </c>
      <c r="CB23" s="69">
        <v>9.1405428242954727</v>
      </c>
      <c r="CC23" s="69">
        <v>8.757649841331153</v>
      </c>
      <c r="CD23" s="69">
        <v>9.7356586266922385</v>
      </c>
      <c r="CE23" s="69">
        <v>9.5532768324548147</v>
      </c>
      <c r="CF23" s="69"/>
      <c r="CG23" s="69">
        <f t="shared" si="47"/>
        <v>0.79562699112366175</v>
      </c>
      <c r="CH23" s="69">
        <f>'RD T1'!E254</f>
        <v>3.7549608587934102</v>
      </c>
      <c r="CI23" s="69">
        <f t="shared" si="48"/>
        <v>4.550587849917072</v>
      </c>
      <c r="CK23" t="str">
        <f t="shared" si="49"/>
        <v>53 Skilled construction and building trades</v>
      </c>
      <c r="CL23" s="69">
        <v>4.8666071263928679</v>
      </c>
      <c r="CM23" s="69">
        <v>4.4536822380859364</v>
      </c>
      <c r="CN23" s="69">
        <v>3.8104592539987556</v>
      </c>
      <c r="CO23" s="69">
        <v>3.2935998871722201</v>
      </c>
      <c r="CP23" s="69">
        <v>0.89858417039683613</v>
      </c>
      <c r="CQ23" s="69"/>
      <c r="CR23" s="69">
        <f t="shared" si="50"/>
        <v>-2.9118750836019194</v>
      </c>
      <c r="CS23" s="69">
        <f>'RD T1'!E283</f>
        <v>0.63985649573146008</v>
      </c>
      <c r="CT23" s="69">
        <f t="shared" si="51"/>
        <v>-2.2720185878704591</v>
      </c>
    </row>
    <row r="24" spans="1:98" x14ac:dyDescent="0.2">
      <c r="A24" s="10" t="str">
        <f>name!D20</f>
        <v>54 Textiles, printing and other skilled trades</v>
      </c>
      <c r="B24" s="69">
        <v>0.1255069026585961</v>
      </c>
      <c r="C24" s="69">
        <v>0.13703391996736619</v>
      </c>
      <c r="D24" s="69">
        <v>0.14682529288689697</v>
      </c>
      <c r="E24" s="69">
        <v>0.20295041640944644</v>
      </c>
      <c r="F24" s="69">
        <v>0.28728324067975664</v>
      </c>
      <c r="G24" s="11"/>
      <c r="H24" s="69">
        <f t="shared" si="26"/>
        <v>0.14045794779285967</v>
      </c>
      <c r="I24" s="69">
        <f>'RD T1'!E52</f>
        <v>0.11717562523662055</v>
      </c>
      <c r="J24" s="69">
        <f t="shared" si="27"/>
        <v>0.2576335730294802</v>
      </c>
      <c r="L24" t="str">
        <f t="shared" si="28"/>
        <v>54 Textiles, printing and other skilled trades</v>
      </c>
      <c r="M24" s="69">
        <v>1.1969793768512882</v>
      </c>
      <c r="N24" s="69">
        <v>1.3675033413827535</v>
      </c>
      <c r="O24" s="69">
        <v>1.4910724860318227</v>
      </c>
      <c r="P24" s="69">
        <v>1.9526217278780558</v>
      </c>
      <c r="Q24" s="69">
        <v>2.9728213254268021</v>
      </c>
      <c r="R24" s="11"/>
      <c r="S24" s="69">
        <f t="shared" si="29"/>
        <v>1.4817488393949794</v>
      </c>
      <c r="T24" s="69">
        <f>'RD T1'!E81</f>
        <v>1.2506146029359253</v>
      </c>
      <c r="U24" s="69">
        <f t="shared" si="30"/>
        <v>2.7323634423309047</v>
      </c>
      <c r="W24" t="str">
        <f t="shared" si="31"/>
        <v>54 Textiles, printing and other skilled trades</v>
      </c>
      <c r="X24" s="69">
        <v>3.7286218954620818</v>
      </c>
      <c r="Y24" s="69">
        <v>3.8762371198274024</v>
      </c>
      <c r="Z24" s="69">
        <v>3.6514590347517175</v>
      </c>
      <c r="AA24" s="69">
        <v>4.6558887180858699</v>
      </c>
      <c r="AB24" s="69">
        <v>6.2630638412228201</v>
      </c>
      <c r="AC24" s="69"/>
      <c r="AD24" s="69">
        <f t="shared" si="32"/>
        <v>2.6116048064711026</v>
      </c>
      <c r="AE24" s="69">
        <f>'RD T1'!E110</f>
        <v>2.8159568734784086</v>
      </c>
      <c r="AF24" s="69">
        <f t="shared" si="33"/>
        <v>5.4275616799495108</v>
      </c>
      <c r="AH24" t="str">
        <f t="shared" si="34"/>
        <v>54 Textiles, printing and other skilled trades</v>
      </c>
      <c r="AI24" s="69">
        <v>1.4182890105878008</v>
      </c>
      <c r="AJ24" s="69">
        <v>1.3979648287492166</v>
      </c>
      <c r="AK24" s="69">
        <v>1.3594104640260694</v>
      </c>
      <c r="AL24" s="69">
        <v>1.5275058617521073</v>
      </c>
      <c r="AM24" s="69">
        <v>1.9893049745422127</v>
      </c>
      <c r="AN24" s="69"/>
      <c r="AO24" s="69">
        <f t="shared" si="35"/>
        <v>0.62989451051614331</v>
      </c>
      <c r="AP24" s="69">
        <f>'RD T1'!E139</f>
        <v>0.90280968690841634</v>
      </c>
      <c r="AQ24" s="69">
        <f t="shared" si="36"/>
        <v>1.5327041974245597</v>
      </c>
      <c r="AS24" t="str">
        <f t="shared" si="37"/>
        <v>54 Textiles, printing and other skilled trades</v>
      </c>
      <c r="AT24" s="69">
        <v>1.7194129768663253</v>
      </c>
      <c r="AU24" s="69">
        <v>1.7092361496653135</v>
      </c>
      <c r="AV24" s="69">
        <v>1.6617927235930681</v>
      </c>
      <c r="AW24" s="69">
        <v>1.9617270325322229</v>
      </c>
      <c r="AX24" s="69">
        <v>2.4898151381614033</v>
      </c>
      <c r="AY24" s="69"/>
      <c r="AZ24" s="69">
        <f t="shared" si="38"/>
        <v>0.82802241456833525</v>
      </c>
      <c r="BA24" s="69">
        <f>'RD T1'!E168</f>
        <v>1.1273862624050945</v>
      </c>
      <c r="BB24" s="69">
        <f t="shared" si="39"/>
        <v>1.9554086769734298</v>
      </c>
      <c r="BD24" t="str">
        <f t="shared" si="40"/>
        <v>54 Textiles, printing and other skilled trades</v>
      </c>
      <c r="BE24" s="69">
        <v>11.316975179128358</v>
      </c>
      <c r="BF24" s="69">
        <v>10.196079405776745</v>
      </c>
      <c r="BG24" s="69">
        <v>10.016123549839651</v>
      </c>
      <c r="BH24" s="69">
        <v>11.489567322572086</v>
      </c>
      <c r="BI24" s="69">
        <v>13.055323578457511</v>
      </c>
      <c r="BJ24" s="69"/>
      <c r="BK24" s="69">
        <f t="shared" si="41"/>
        <v>3.0392000286178593</v>
      </c>
      <c r="BL24" s="69">
        <f>'RD T1'!E197</f>
        <v>4.8876788126325676</v>
      </c>
      <c r="BM24" s="69">
        <f t="shared" si="42"/>
        <v>7.926878841250427</v>
      </c>
      <c r="BO24" t="str">
        <f t="shared" si="43"/>
        <v>54 Textiles, printing and other skilled trades</v>
      </c>
      <c r="BP24" s="69">
        <v>11.094131827847253</v>
      </c>
      <c r="BQ24" s="69">
        <v>9.3848018335531886</v>
      </c>
      <c r="BR24" s="69">
        <v>8.7058306171680471</v>
      </c>
      <c r="BS24" s="69">
        <v>8.4166626542943828</v>
      </c>
      <c r="BT24" s="69">
        <v>7.580015232904759</v>
      </c>
      <c r="BU24" s="69"/>
      <c r="BV24" s="69">
        <f t="shared" si="44"/>
        <v>-1.1258153842632881</v>
      </c>
      <c r="BW24" s="69">
        <f>'RD T1'!E226</f>
        <v>3.1702522304362351</v>
      </c>
      <c r="BX24" s="69">
        <f t="shared" si="45"/>
        <v>2.044436846172947</v>
      </c>
      <c r="BZ24" t="str">
        <f t="shared" si="46"/>
        <v>54 Textiles, printing and other skilled trades</v>
      </c>
      <c r="CA24" s="69">
        <v>9.8812073425539229</v>
      </c>
      <c r="CB24" s="69">
        <v>8.207402074576386</v>
      </c>
      <c r="CC24" s="69">
        <v>7.2353892832079536</v>
      </c>
      <c r="CD24" s="69">
        <v>8.0986802194752698</v>
      </c>
      <c r="CE24" s="69">
        <v>6.6598769687758148</v>
      </c>
      <c r="CF24" s="69"/>
      <c r="CG24" s="69">
        <f t="shared" si="47"/>
        <v>-0.57551231443213879</v>
      </c>
      <c r="CH24" s="69">
        <f>'RD T1'!E255</f>
        <v>2.7813538296109552</v>
      </c>
      <c r="CI24" s="69">
        <f t="shared" si="48"/>
        <v>2.2058415151788164</v>
      </c>
      <c r="CK24" t="str">
        <f t="shared" si="49"/>
        <v>54 Textiles, printing and other skilled trades</v>
      </c>
      <c r="CL24" s="69">
        <v>3.2739792078002843</v>
      </c>
      <c r="CM24" s="69">
        <v>3.0572708590921174</v>
      </c>
      <c r="CN24" s="69">
        <v>2.7043245419230879</v>
      </c>
      <c r="CO24" s="69">
        <v>2.1521077701713973</v>
      </c>
      <c r="CP24" s="69">
        <v>1.4065972166108667</v>
      </c>
      <c r="CQ24" s="69"/>
      <c r="CR24" s="69">
        <f t="shared" si="50"/>
        <v>-1.2977273253122212</v>
      </c>
      <c r="CS24" s="69">
        <f>'RD T1'!E284</f>
        <v>0.52733753890938373</v>
      </c>
      <c r="CT24" s="69">
        <f t="shared" si="51"/>
        <v>-0.77038978640283751</v>
      </c>
    </row>
    <row r="25" spans="1:98" x14ac:dyDescent="0.2">
      <c r="A25" s="10" t="str">
        <f>name!D21</f>
        <v>61 Caring personal service occupations</v>
      </c>
      <c r="B25" s="69">
        <v>0.11827037661318096</v>
      </c>
      <c r="C25" s="69">
        <v>0.14488194039352895</v>
      </c>
      <c r="D25" s="69">
        <v>0.14452866120312199</v>
      </c>
      <c r="E25" s="69">
        <v>0.19548649368857002</v>
      </c>
      <c r="F25" s="69">
        <v>0.27760316294186116</v>
      </c>
      <c r="G25" s="11"/>
      <c r="H25" s="69">
        <f t="shared" si="26"/>
        <v>0.13307450173873916</v>
      </c>
      <c r="I25" s="69">
        <f>'RD T1'!E53</f>
        <v>0.11938396639944962</v>
      </c>
      <c r="J25" s="69">
        <f t="shared" si="27"/>
        <v>0.25245846813818879</v>
      </c>
      <c r="L25" t="str">
        <f t="shared" si="28"/>
        <v>61 Caring personal service occupations</v>
      </c>
      <c r="M25" s="69">
        <v>5.0289625444661503</v>
      </c>
      <c r="N25" s="69">
        <v>6.8882276625885375</v>
      </c>
      <c r="O25" s="69">
        <v>6.9778925851387328</v>
      </c>
      <c r="P25" s="69">
        <v>9.2676180488673339</v>
      </c>
      <c r="Q25" s="69">
        <v>12.627092763248758</v>
      </c>
      <c r="R25" s="11"/>
      <c r="S25" s="69">
        <f t="shared" si="29"/>
        <v>5.649200178110025</v>
      </c>
      <c r="T25" s="69">
        <f>'RD T1'!E82</f>
        <v>6.0021370217908343</v>
      </c>
      <c r="U25" s="69">
        <f t="shared" si="30"/>
        <v>11.651337199900858</v>
      </c>
      <c r="W25" t="str">
        <f t="shared" si="31"/>
        <v>61 Caring personal service occupations</v>
      </c>
      <c r="X25" s="69">
        <v>16.456682038324114</v>
      </c>
      <c r="Y25" s="69">
        <v>19.975896662594845</v>
      </c>
      <c r="Z25" s="69">
        <v>18.892201030997427</v>
      </c>
      <c r="AA25" s="69">
        <v>21.992210263372598</v>
      </c>
      <c r="AB25" s="69">
        <v>26.287362810723312</v>
      </c>
      <c r="AC25" s="69"/>
      <c r="AD25" s="69">
        <f t="shared" si="32"/>
        <v>7.3951617797258855</v>
      </c>
      <c r="AE25" s="69">
        <f>'RD T1'!E111</f>
        <v>14.694933035241137</v>
      </c>
      <c r="AF25" s="69">
        <f t="shared" si="33"/>
        <v>22.090094814967024</v>
      </c>
      <c r="AH25" t="str">
        <f t="shared" si="34"/>
        <v>61 Caring personal service occupations</v>
      </c>
      <c r="AI25" s="69">
        <v>14.669861555869444</v>
      </c>
      <c r="AJ25" s="69">
        <v>15.804966748714829</v>
      </c>
      <c r="AK25" s="69">
        <v>15.050676931963164</v>
      </c>
      <c r="AL25" s="69">
        <v>15.232196755392964</v>
      </c>
      <c r="AM25" s="69">
        <v>16.227581713652487</v>
      </c>
      <c r="AN25" s="69"/>
      <c r="AO25" s="69">
        <f t="shared" si="35"/>
        <v>1.1769047816893234</v>
      </c>
      <c r="AP25" s="69">
        <f>'RD T1'!E140</f>
        <v>8.9328778828495121</v>
      </c>
      <c r="AQ25" s="69">
        <f t="shared" si="36"/>
        <v>10.109782664538836</v>
      </c>
      <c r="AS25" t="str">
        <f t="shared" si="37"/>
        <v>61 Caring personal service occupations</v>
      </c>
      <c r="AT25" s="69">
        <v>8.0932016042774002</v>
      </c>
      <c r="AU25" s="69">
        <v>9.4896533942241934</v>
      </c>
      <c r="AV25" s="69">
        <v>9.0858856315302923</v>
      </c>
      <c r="AW25" s="69">
        <v>9.4313184793312157</v>
      </c>
      <c r="AX25" s="69">
        <v>10.342763512631363</v>
      </c>
      <c r="AY25" s="69"/>
      <c r="AZ25" s="69">
        <f t="shared" si="38"/>
        <v>1.2568778811010706</v>
      </c>
      <c r="BA25" s="69">
        <f>'RD T1'!E169</f>
        <v>5.6722759072510565</v>
      </c>
      <c r="BB25" s="69">
        <f t="shared" si="39"/>
        <v>6.929153788352127</v>
      </c>
      <c r="BD25" t="str">
        <f t="shared" si="40"/>
        <v>61 Caring personal service occupations</v>
      </c>
      <c r="BE25" s="69">
        <v>45.936050393638901</v>
      </c>
      <c r="BF25" s="69">
        <v>50.173769450170113</v>
      </c>
      <c r="BG25" s="69">
        <v>49.912351836705895</v>
      </c>
      <c r="BH25" s="69">
        <v>51.738704637140735</v>
      </c>
      <c r="BI25" s="69">
        <v>59.581538318662645</v>
      </c>
      <c r="BJ25" s="69"/>
      <c r="BK25" s="69">
        <f t="shared" si="41"/>
        <v>9.6691864819567499</v>
      </c>
      <c r="BL25" s="69">
        <f>'RD T1'!E198</f>
        <v>30.596298185049609</v>
      </c>
      <c r="BM25" s="69">
        <f t="shared" si="42"/>
        <v>40.265484667006362</v>
      </c>
      <c r="BO25" t="str">
        <f t="shared" si="43"/>
        <v>61 Caring personal service occupations</v>
      </c>
      <c r="BP25" s="69">
        <v>36.042255547417319</v>
      </c>
      <c r="BQ25" s="69">
        <v>35.060714855204871</v>
      </c>
      <c r="BR25" s="69">
        <v>31.787383407505825</v>
      </c>
      <c r="BS25" s="69">
        <v>31.348858467083001</v>
      </c>
      <c r="BT25" s="69">
        <v>26.842038926474586</v>
      </c>
      <c r="BU25" s="69"/>
      <c r="BV25" s="69">
        <f t="shared" si="44"/>
        <v>-4.9453444810312384</v>
      </c>
      <c r="BW25" s="69">
        <f>'RD T1'!E227</f>
        <v>13.896702940139756</v>
      </c>
      <c r="BX25" s="69">
        <f t="shared" si="45"/>
        <v>8.9513584591085174</v>
      </c>
      <c r="BZ25" t="str">
        <f t="shared" si="46"/>
        <v>61 Caring personal service occupations</v>
      </c>
      <c r="CA25" s="69">
        <v>11.078431921461739</v>
      </c>
      <c r="CB25" s="69">
        <v>6.7000785095857136</v>
      </c>
      <c r="CC25" s="69">
        <v>5.5699382678013549</v>
      </c>
      <c r="CD25" s="69">
        <v>4.7017388641987869</v>
      </c>
      <c r="CE25" s="69">
        <v>3.9082997886452979</v>
      </c>
      <c r="CF25" s="69"/>
      <c r="CG25" s="69">
        <f t="shared" si="47"/>
        <v>-1.661638479156057</v>
      </c>
      <c r="CH25" s="69">
        <f>'RD T1'!E256</f>
        <v>1.4765982847363759</v>
      </c>
      <c r="CI25" s="69">
        <f t="shared" si="48"/>
        <v>-0.18504019441968111</v>
      </c>
      <c r="CK25" t="str">
        <f t="shared" si="49"/>
        <v>61 Caring personal service occupations</v>
      </c>
      <c r="CL25" s="69">
        <v>1.5052290210159851</v>
      </c>
      <c r="CM25" s="69">
        <v>1.2823838929932783</v>
      </c>
      <c r="CN25" s="69">
        <v>1.2436319827287488</v>
      </c>
      <c r="CO25" s="69">
        <v>1.5469109132580967</v>
      </c>
      <c r="CP25" s="69">
        <v>1.9522668787611097</v>
      </c>
      <c r="CQ25" s="69"/>
      <c r="CR25" s="69">
        <f t="shared" si="50"/>
        <v>0.70863489603236096</v>
      </c>
      <c r="CS25" s="69">
        <f>'RD T1'!E285</f>
        <v>0.42507663450369565</v>
      </c>
      <c r="CT25" s="69">
        <f t="shared" si="51"/>
        <v>1.1337115305360566</v>
      </c>
    </row>
    <row r="26" spans="1:98" x14ac:dyDescent="0.2">
      <c r="A26" s="10" t="str">
        <f>name!D22</f>
        <v>62 Leisure, travel and related personal service occupations</v>
      </c>
      <c r="B26" s="69">
        <v>5.7327174321845496E-2</v>
      </c>
      <c r="C26" s="69">
        <v>8.1008128346379923E-2</v>
      </c>
      <c r="D26" s="69">
        <v>8.6917299661675537E-2</v>
      </c>
      <c r="E26" s="69">
        <v>0.10033741705017968</v>
      </c>
      <c r="F26" s="69">
        <v>0.13246444509914782</v>
      </c>
      <c r="G26" s="11"/>
      <c r="H26" s="69">
        <f t="shared" si="26"/>
        <v>4.5547145437472278E-2</v>
      </c>
      <c r="I26" s="69">
        <f>'RD T1'!E54</f>
        <v>6.1527602031893155E-2</v>
      </c>
      <c r="J26" s="69">
        <f t="shared" si="27"/>
        <v>0.10707474746936543</v>
      </c>
      <c r="L26" t="str">
        <f t="shared" si="28"/>
        <v>62 Leisure, travel and related personal service occupations</v>
      </c>
      <c r="M26" s="69">
        <v>0.9820668140776232</v>
      </c>
      <c r="N26" s="69">
        <v>1.303888556439303</v>
      </c>
      <c r="O26" s="69">
        <v>1.2729095760447504</v>
      </c>
      <c r="P26" s="69">
        <v>1.4064496208772463</v>
      </c>
      <c r="Q26" s="69">
        <v>1.8205035301713084</v>
      </c>
      <c r="R26" s="11"/>
      <c r="S26" s="69">
        <f t="shared" si="29"/>
        <v>0.54759395412655798</v>
      </c>
      <c r="T26" s="69">
        <f>'RD T1'!E83</f>
        <v>0.85865662109852103</v>
      </c>
      <c r="U26" s="69">
        <f t="shared" si="30"/>
        <v>1.4062505752250791</v>
      </c>
      <c r="W26" t="str">
        <f t="shared" si="31"/>
        <v>62 Leisure, travel and related personal service occupations</v>
      </c>
      <c r="X26" s="69">
        <v>4.8674919651269768</v>
      </c>
      <c r="Y26" s="69">
        <v>6.3095346264538001</v>
      </c>
      <c r="Z26" s="69">
        <v>5.8076152615111187</v>
      </c>
      <c r="AA26" s="69">
        <v>6.5808593387781711</v>
      </c>
      <c r="AB26" s="69">
        <v>8.6554013406466606</v>
      </c>
      <c r="AC26" s="69"/>
      <c r="AD26" s="69">
        <f t="shared" si="32"/>
        <v>2.8477860791355418</v>
      </c>
      <c r="AE26" s="69">
        <f>'RD T1'!E112</f>
        <v>4.3457250829544165</v>
      </c>
      <c r="AF26" s="69">
        <f t="shared" si="33"/>
        <v>7.1935111620899583</v>
      </c>
      <c r="AH26" t="str">
        <f t="shared" si="34"/>
        <v>62 Leisure, travel and related personal service occupations</v>
      </c>
      <c r="AI26" s="69">
        <v>2.9634349786901217</v>
      </c>
      <c r="AJ26" s="69">
        <v>3.7331966135645551</v>
      </c>
      <c r="AK26" s="69">
        <v>3.5312251919157034</v>
      </c>
      <c r="AL26" s="69">
        <v>3.6716246848623761</v>
      </c>
      <c r="AM26" s="69">
        <v>4.7827914118259534</v>
      </c>
      <c r="AN26" s="69"/>
      <c r="AO26" s="69">
        <f t="shared" si="35"/>
        <v>1.25156621991025</v>
      </c>
      <c r="AP26" s="69">
        <f>'RD T1'!E141</f>
        <v>2.4433048359492111</v>
      </c>
      <c r="AQ26" s="69">
        <f t="shared" si="36"/>
        <v>3.6948710558594611</v>
      </c>
      <c r="AS26" t="str">
        <f t="shared" si="37"/>
        <v>62 Leisure, travel and related personal service occupations</v>
      </c>
      <c r="AT26" s="69">
        <v>3.5840045006167793</v>
      </c>
      <c r="AU26" s="69">
        <v>4.5847076671375673</v>
      </c>
      <c r="AV26" s="69">
        <v>4.6856962316037709</v>
      </c>
      <c r="AW26" s="69">
        <v>4.9899619635313419</v>
      </c>
      <c r="AX26" s="69">
        <v>6.8484613780890697</v>
      </c>
      <c r="AY26" s="69"/>
      <c r="AZ26" s="69">
        <f t="shared" si="38"/>
        <v>2.1627651464852988</v>
      </c>
      <c r="BA26" s="69">
        <f>'RD T1'!E170</f>
        <v>3.4688748368774718</v>
      </c>
      <c r="BB26" s="69">
        <f t="shared" si="39"/>
        <v>5.6316399833627706</v>
      </c>
      <c r="BD26" t="str">
        <f t="shared" si="40"/>
        <v>62 Leisure, travel and related personal service occupations</v>
      </c>
      <c r="BE26" s="69">
        <v>12.969512952677492</v>
      </c>
      <c r="BF26" s="69">
        <v>12.796151255382775</v>
      </c>
      <c r="BG26" s="69">
        <v>12.944049961283119</v>
      </c>
      <c r="BH26" s="69">
        <v>11.577298856029349</v>
      </c>
      <c r="BI26" s="69">
        <v>10.50807442410739</v>
      </c>
      <c r="BJ26" s="69"/>
      <c r="BK26" s="69">
        <f t="shared" si="41"/>
        <v>-2.4359755371757288</v>
      </c>
      <c r="BL26" s="69">
        <f>'RD T1'!E199</f>
        <v>5.2254493589511908</v>
      </c>
      <c r="BM26" s="69">
        <f t="shared" si="42"/>
        <v>2.789473821775462</v>
      </c>
      <c r="BO26" t="str">
        <f t="shared" si="43"/>
        <v>62 Leisure, travel and related personal service occupations</v>
      </c>
      <c r="BP26" s="69">
        <v>12.554086325470404</v>
      </c>
      <c r="BQ26" s="69">
        <v>11.9367902136366</v>
      </c>
      <c r="BR26" s="69">
        <v>11.138507552921501</v>
      </c>
      <c r="BS26" s="69">
        <v>9.5171626867368708</v>
      </c>
      <c r="BT26" s="69">
        <v>7.7013935710957657</v>
      </c>
      <c r="BU26" s="69"/>
      <c r="BV26" s="69">
        <f t="shared" si="44"/>
        <v>-3.4371139818257355</v>
      </c>
      <c r="BW26" s="69">
        <f>'RD T1'!E228</f>
        <v>4.0550405723190339</v>
      </c>
      <c r="BX26" s="69">
        <f t="shared" si="45"/>
        <v>0.61792659049329846</v>
      </c>
      <c r="BZ26" t="str">
        <f t="shared" si="46"/>
        <v>62 Leisure, travel and related personal service occupations</v>
      </c>
      <c r="CA26" s="69">
        <v>7.5510859236100858</v>
      </c>
      <c r="CB26" s="69">
        <v>7.6574441279398764</v>
      </c>
      <c r="CC26" s="69">
        <v>6.4690985340782712</v>
      </c>
      <c r="CD26" s="69">
        <v>5.9148764640650215</v>
      </c>
      <c r="CE26" s="69">
        <v>4.2703838896638091</v>
      </c>
      <c r="CF26" s="69"/>
      <c r="CG26" s="69">
        <f t="shared" si="47"/>
        <v>-2.1987146444144621</v>
      </c>
      <c r="CH26" s="69">
        <f>'RD T1'!E257</f>
        <v>2.256128158109592</v>
      </c>
      <c r="CI26" s="69">
        <f t="shared" si="48"/>
        <v>5.7413513695129925E-2</v>
      </c>
      <c r="CK26" t="str">
        <f t="shared" si="49"/>
        <v>62 Leisure, travel and related personal service occupations</v>
      </c>
      <c r="CL26" s="69">
        <v>2.3049822958512474</v>
      </c>
      <c r="CM26" s="69">
        <v>2.4276254095173071</v>
      </c>
      <c r="CN26" s="69">
        <v>2.1432926163059518</v>
      </c>
      <c r="CO26" s="69">
        <v>1.5887621632738913</v>
      </c>
      <c r="CP26" s="69">
        <v>1.3366520037019272</v>
      </c>
      <c r="CQ26" s="69"/>
      <c r="CR26" s="69">
        <f t="shared" si="50"/>
        <v>-0.80664061260402464</v>
      </c>
      <c r="CS26" s="69">
        <f>'RD T1'!E286</f>
        <v>0.45352227490336744</v>
      </c>
      <c r="CT26" s="69">
        <f t="shared" si="51"/>
        <v>-0.3531183377006572</v>
      </c>
    </row>
    <row r="27" spans="1:98" x14ac:dyDescent="0.2">
      <c r="A27" s="10" t="str">
        <f>name!D23</f>
        <v>63 Community and civil enforcement occupations</v>
      </c>
      <c r="B27" s="69">
        <v>4.750333585432343E-3</v>
      </c>
      <c r="C27" s="69">
        <v>4.8145336113550241E-3</v>
      </c>
      <c r="D27" s="69">
        <v>5.2442542366436971E-3</v>
      </c>
      <c r="E27" s="69">
        <v>5.3944034709617348E-3</v>
      </c>
      <c r="F27" s="69">
        <v>7.3758168115901522E-3</v>
      </c>
      <c r="G27" s="11"/>
      <c r="H27" s="69">
        <f t="shared" si="26"/>
        <v>2.1315625749464551E-3</v>
      </c>
      <c r="I27" s="69">
        <f>'RD T1'!E55</f>
        <v>3.3606816904473659E-3</v>
      </c>
      <c r="J27" s="69">
        <f t="shared" si="27"/>
        <v>5.4922442653938209E-3</v>
      </c>
      <c r="L27" t="str">
        <f t="shared" si="28"/>
        <v>63 Community and civil enforcement occupations</v>
      </c>
      <c r="M27" s="69">
        <v>8.0993139242360485E-2</v>
      </c>
      <c r="N27" s="69">
        <v>7.7749568827333859E-2</v>
      </c>
      <c r="O27" s="69">
        <v>0.11188931792997454</v>
      </c>
      <c r="P27" s="69">
        <v>9.233705424626075E-2</v>
      </c>
      <c r="Q27" s="69">
        <v>0.13583572217756537</v>
      </c>
      <c r="R27" s="11"/>
      <c r="S27" s="69">
        <f t="shared" si="29"/>
        <v>2.3946404247590827E-2</v>
      </c>
      <c r="T27" s="69">
        <f>'RD T1'!E84</f>
        <v>5.8216330398365081E-2</v>
      </c>
      <c r="U27" s="69">
        <f t="shared" si="30"/>
        <v>8.2162734645955915E-2</v>
      </c>
      <c r="W27" t="str">
        <f t="shared" si="31"/>
        <v>63 Community and civil enforcement occupations</v>
      </c>
      <c r="X27" s="69">
        <v>0.38915970529942195</v>
      </c>
      <c r="Y27" s="69">
        <v>0.41219779631752085</v>
      </c>
      <c r="Z27" s="69">
        <v>0.43650197493231413</v>
      </c>
      <c r="AA27" s="69">
        <v>0.46187571542524275</v>
      </c>
      <c r="AB27" s="69">
        <v>0.56860804282737298</v>
      </c>
      <c r="AC27" s="69"/>
      <c r="AD27" s="69">
        <f t="shared" si="32"/>
        <v>0.13210606789505885</v>
      </c>
      <c r="AE27" s="69">
        <f>'RD T1'!E113</f>
        <v>0.31188770328175297</v>
      </c>
      <c r="AF27" s="69">
        <f t="shared" si="33"/>
        <v>0.44399377117681182</v>
      </c>
      <c r="AH27" t="str">
        <f t="shared" si="34"/>
        <v>63 Community and civil enforcement occupations</v>
      </c>
      <c r="AI27" s="69">
        <v>0.1085408810685816</v>
      </c>
      <c r="AJ27" s="69">
        <v>0.1046123241225326</v>
      </c>
      <c r="AK27" s="69">
        <v>0.13187879812190662</v>
      </c>
      <c r="AL27" s="69">
        <v>0.10523258480632926</v>
      </c>
      <c r="AM27" s="69">
        <v>0.12747133783497286</v>
      </c>
      <c r="AN27" s="69"/>
      <c r="AO27" s="69">
        <f t="shared" si="35"/>
        <v>-4.4074602869337565E-3</v>
      </c>
      <c r="AP27" s="69">
        <f>'RD T1'!E142</f>
        <v>6.7951128565397242E-2</v>
      </c>
      <c r="AQ27" s="69">
        <f t="shared" si="36"/>
        <v>6.3543668278463486E-2</v>
      </c>
      <c r="AS27" t="str">
        <f t="shared" si="37"/>
        <v>63 Community and civil enforcement occupations</v>
      </c>
      <c r="AT27" s="69">
        <v>0.11078657918722097</v>
      </c>
      <c r="AU27" s="69">
        <v>9.716445287021841E-2</v>
      </c>
      <c r="AV27" s="69">
        <v>0.11711573333350297</v>
      </c>
      <c r="AW27" s="69">
        <v>8.5955997085006564E-2</v>
      </c>
      <c r="AX27" s="69">
        <v>9.2136303495849101E-2</v>
      </c>
      <c r="AY27" s="69"/>
      <c r="AZ27" s="69">
        <f t="shared" si="38"/>
        <v>-2.4979429837653874E-2</v>
      </c>
      <c r="BA27" s="69">
        <f>'RD T1'!E171</f>
        <v>5.447157705342414E-2</v>
      </c>
      <c r="BB27" s="69">
        <f t="shared" si="39"/>
        <v>2.9492147215770266E-2</v>
      </c>
      <c r="BD27" t="str">
        <f t="shared" si="40"/>
        <v>63 Community and civil enforcement occupations</v>
      </c>
      <c r="BE27" s="69">
        <v>0.41870622803277879</v>
      </c>
      <c r="BF27" s="69">
        <v>0.2668452415938708</v>
      </c>
      <c r="BG27" s="69">
        <v>0.39857157405570393</v>
      </c>
      <c r="BH27" s="69">
        <v>0.25741886039016554</v>
      </c>
      <c r="BI27" s="69">
        <v>0.28501703721670352</v>
      </c>
      <c r="BJ27" s="69"/>
      <c r="BK27" s="69">
        <f t="shared" si="41"/>
        <v>-0.11355453683900041</v>
      </c>
      <c r="BL27" s="69">
        <f>'RD T1'!E200</f>
        <v>0.10523493311323986</v>
      </c>
      <c r="BM27" s="69">
        <f t="shared" si="42"/>
        <v>-8.3196037257605437E-3</v>
      </c>
      <c r="BO27" t="str">
        <f t="shared" si="43"/>
        <v>63 Community and civil enforcement occupations</v>
      </c>
      <c r="BP27" s="69">
        <v>0.52751610481098565</v>
      </c>
      <c r="BQ27" s="69">
        <v>0.44258134239244373</v>
      </c>
      <c r="BR27" s="69">
        <v>0.52279192163757471</v>
      </c>
      <c r="BS27" s="69">
        <v>0.37215165850813042</v>
      </c>
      <c r="BT27" s="69">
        <v>0.35664780207421964</v>
      </c>
      <c r="BU27" s="69"/>
      <c r="BV27" s="69">
        <f t="shared" si="44"/>
        <v>-0.16614411956335506</v>
      </c>
      <c r="BW27" s="69">
        <f>'RD T1'!E229</f>
        <v>0.1588944016609046</v>
      </c>
      <c r="BX27" s="69">
        <f t="shared" si="45"/>
        <v>-7.2497179024504643E-3</v>
      </c>
      <c r="BZ27" t="str">
        <f t="shared" si="46"/>
        <v>63 Community and civil enforcement occupations</v>
      </c>
      <c r="CA27" s="69">
        <v>0.4435632585651062</v>
      </c>
      <c r="CB27" s="69">
        <v>0.35771834462367924</v>
      </c>
      <c r="CC27" s="69">
        <v>0.41616827354135061</v>
      </c>
      <c r="CD27" s="69">
        <v>0.32507589971330547</v>
      </c>
      <c r="CE27" s="69">
        <v>0.27626829053367835</v>
      </c>
      <c r="CF27" s="69"/>
      <c r="CG27" s="69">
        <f t="shared" si="47"/>
        <v>-0.13989998300767226</v>
      </c>
      <c r="CH27" s="69">
        <f>'RD T1'!E258</f>
        <v>0.12892024670258659</v>
      </c>
      <c r="CI27" s="69">
        <f t="shared" si="48"/>
        <v>-1.0979736305085669E-2</v>
      </c>
      <c r="CK27" t="str">
        <f t="shared" si="49"/>
        <v>63 Community and civil enforcement occupations</v>
      </c>
      <c r="CL27" s="69">
        <v>0.11583373341340678</v>
      </c>
      <c r="CM27" s="69">
        <v>8.3908443851427664E-2</v>
      </c>
      <c r="CN27" s="69">
        <v>0.1112177992023636</v>
      </c>
      <c r="CO27" s="69">
        <v>4.9309483906710895E-2</v>
      </c>
      <c r="CP27" s="69">
        <v>3.5868448769636969E-2</v>
      </c>
      <c r="CQ27" s="69"/>
      <c r="CR27" s="69">
        <f t="shared" si="50"/>
        <v>-7.5349350432726642E-2</v>
      </c>
      <c r="CS27" s="69">
        <f>'RD T1'!E287</f>
        <v>1.1932579581766772E-2</v>
      </c>
      <c r="CT27" s="69">
        <f t="shared" si="51"/>
        <v>-6.3416770850959869E-2</v>
      </c>
    </row>
    <row r="28" spans="1:98" x14ac:dyDescent="0.2">
      <c r="A28" s="10" t="str">
        <f>name!D24</f>
        <v>71 Sales occupations</v>
      </c>
      <c r="B28" s="69">
        <v>0.2846494834621629</v>
      </c>
      <c r="C28" s="69">
        <v>0.33403474548702733</v>
      </c>
      <c r="D28" s="69">
        <v>0.30851270429374938</v>
      </c>
      <c r="E28" s="69">
        <v>0.34866082908807794</v>
      </c>
      <c r="F28" s="69">
        <v>0.45280964806246071</v>
      </c>
      <c r="G28" s="11"/>
      <c r="H28" s="69">
        <f t="shared" si="26"/>
        <v>0.14429694376871133</v>
      </c>
      <c r="I28" s="69">
        <f>'RD T1'!E56</f>
        <v>0.17744399071175301</v>
      </c>
      <c r="J28" s="69">
        <f t="shared" si="27"/>
        <v>0.32174093448046437</v>
      </c>
      <c r="L28" t="str">
        <f t="shared" si="28"/>
        <v>71 Sales occupations</v>
      </c>
      <c r="M28" s="69">
        <v>3.8533143920897079</v>
      </c>
      <c r="N28" s="69">
        <v>4.5815500334749881</v>
      </c>
      <c r="O28" s="69">
        <v>5.0311222579787156</v>
      </c>
      <c r="P28" s="69">
        <v>6.0883558122514492</v>
      </c>
      <c r="Q28" s="69">
        <v>8.7653974639683039</v>
      </c>
      <c r="R28" s="11"/>
      <c r="S28" s="69">
        <f t="shared" si="29"/>
        <v>3.7342752059895883</v>
      </c>
      <c r="T28" s="69">
        <f>'RD T1'!E85</f>
        <v>3.2998560829438781</v>
      </c>
      <c r="U28" s="69">
        <f t="shared" si="30"/>
        <v>7.034131288933466</v>
      </c>
      <c r="W28" t="str">
        <f t="shared" si="31"/>
        <v>71 Sales occupations</v>
      </c>
      <c r="X28" s="69">
        <v>15.4792363254151</v>
      </c>
      <c r="Y28" s="69">
        <v>17.127385731045159</v>
      </c>
      <c r="Z28" s="69">
        <v>17.486170434102572</v>
      </c>
      <c r="AA28" s="69">
        <v>19.402386836889896</v>
      </c>
      <c r="AB28" s="69">
        <v>24.632056147586123</v>
      </c>
      <c r="AC28" s="69"/>
      <c r="AD28" s="69">
        <f t="shared" si="32"/>
        <v>7.1458857134835512</v>
      </c>
      <c r="AE28" s="69">
        <f>'RD T1'!E114</f>
        <v>11.082666563729914</v>
      </c>
      <c r="AF28" s="69">
        <f t="shared" si="33"/>
        <v>18.228552277213467</v>
      </c>
      <c r="AH28" t="str">
        <f t="shared" si="34"/>
        <v>71 Sales occupations</v>
      </c>
      <c r="AI28" s="69">
        <v>5.093318014097286</v>
      </c>
      <c r="AJ28" s="69">
        <v>5.2236038892588148</v>
      </c>
      <c r="AK28" s="69">
        <v>5.3506264534875809</v>
      </c>
      <c r="AL28" s="69">
        <v>5.5753728339708415</v>
      </c>
      <c r="AM28" s="69">
        <v>6.7005119561121784</v>
      </c>
      <c r="AN28" s="69"/>
      <c r="AO28" s="69">
        <f t="shared" si="35"/>
        <v>1.3498855026245975</v>
      </c>
      <c r="AP28" s="69">
        <f>'RD T1'!E143</f>
        <v>3.1095861959984141</v>
      </c>
      <c r="AQ28" s="69">
        <f t="shared" si="36"/>
        <v>4.4594716986230116</v>
      </c>
      <c r="AS28" t="str">
        <f t="shared" si="37"/>
        <v>71 Sales occupations</v>
      </c>
      <c r="AT28" s="69">
        <v>4.4003688876700053</v>
      </c>
      <c r="AU28" s="69">
        <v>4.4327626919724183</v>
      </c>
      <c r="AV28" s="69">
        <v>4.4993470279986179</v>
      </c>
      <c r="AW28" s="69">
        <v>4.5385898619413654</v>
      </c>
      <c r="AX28" s="69">
        <v>5.436410799160714</v>
      </c>
      <c r="AY28" s="69"/>
      <c r="AZ28" s="69">
        <f t="shared" si="38"/>
        <v>0.93706377116209616</v>
      </c>
      <c r="BA28" s="69">
        <f>'RD T1'!E172</f>
        <v>2.1855487166953402</v>
      </c>
      <c r="BB28" s="69">
        <f t="shared" si="39"/>
        <v>3.1226124878574364</v>
      </c>
      <c r="BD28" t="str">
        <f t="shared" si="40"/>
        <v>71 Sales occupations</v>
      </c>
      <c r="BE28" s="69">
        <v>32.802077576324855</v>
      </c>
      <c r="BF28" s="69">
        <v>30.352168229191115</v>
      </c>
      <c r="BG28" s="69">
        <v>33.041117371585777</v>
      </c>
      <c r="BH28" s="69">
        <v>32.941840773635363</v>
      </c>
      <c r="BI28" s="69">
        <v>34.39255665153744</v>
      </c>
      <c r="BJ28" s="69"/>
      <c r="BK28" s="69">
        <f t="shared" si="41"/>
        <v>1.3514392799516628</v>
      </c>
      <c r="BL28" s="69">
        <f>'RD T1'!E201</f>
        <v>14.69618471791002</v>
      </c>
      <c r="BM28" s="69">
        <f t="shared" si="42"/>
        <v>16.047623997861685</v>
      </c>
      <c r="BO28" t="str">
        <f t="shared" si="43"/>
        <v>71 Sales occupations</v>
      </c>
      <c r="BP28" s="69">
        <v>32.940470880417713</v>
      </c>
      <c r="BQ28" s="69">
        <v>29.000178459053231</v>
      </c>
      <c r="BR28" s="69">
        <v>27.449378849373158</v>
      </c>
      <c r="BS28" s="69">
        <v>26.217935499609883</v>
      </c>
      <c r="BT28" s="69">
        <v>21.583253591931857</v>
      </c>
      <c r="BU28" s="69"/>
      <c r="BV28" s="69">
        <f t="shared" si="44"/>
        <v>-5.8661252574413005</v>
      </c>
      <c r="BW28" s="69">
        <f>'RD T1'!E230</f>
        <v>10.543401815001541</v>
      </c>
      <c r="BX28" s="69">
        <f t="shared" si="45"/>
        <v>4.6772765575602406</v>
      </c>
      <c r="BZ28" t="str">
        <f t="shared" si="46"/>
        <v>71 Sales occupations</v>
      </c>
      <c r="CA28" s="69">
        <v>22.177604020131632</v>
      </c>
      <c r="CB28" s="69">
        <v>20.106272212638622</v>
      </c>
      <c r="CC28" s="69">
        <v>17.486319327324512</v>
      </c>
      <c r="CD28" s="69">
        <v>15.38057074046228</v>
      </c>
      <c r="CE28" s="69">
        <v>6.5491258946495208</v>
      </c>
      <c r="CF28" s="69"/>
      <c r="CG28" s="69">
        <f t="shared" si="47"/>
        <v>-10.937193432674992</v>
      </c>
      <c r="CH28" s="69">
        <f>'RD T1'!E259</f>
        <v>4.2270790603429269</v>
      </c>
      <c r="CI28" s="69">
        <f t="shared" si="48"/>
        <v>-6.7101143723320646</v>
      </c>
      <c r="CK28" t="str">
        <f t="shared" si="49"/>
        <v>71 Sales occupations</v>
      </c>
      <c r="CL28" s="69">
        <v>7.4197950353616253</v>
      </c>
      <c r="CM28" s="69">
        <v>7.0585517098108275</v>
      </c>
      <c r="CN28" s="69">
        <v>6.2327765692557344</v>
      </c>
      <c r="CO28" s="69">
        <v>5.5994238850028601</v>
      </c>
      <c r="CP28" s="69">
        <v>4.5579464948162149</v>
      </c>
      <c r="CQ28" s="69"/>
      <c r="CR28" s="69">
        <f t="shared" si="50"/>
        <v>-1.6748300744395195</v>
      </c>
      <c r="CS28" s="69">
        <f>'RD T1'!E288</f>
        <v>1.2918953968565967</v>
      </c>
      <c r="CT28" s="69">
        <f t="shared" si="51"/>
        <v>-0.38293467758292277</v>
      </c>
    </row>
    <row r="29" spans="1:98" x14ac:dyDescent="0.2">
      <c r="A29" s="10" t="str">
        <f>name!D25</f>
        <v>72 Customer service occupations</v>
      </c>
      <c r="B29" s="69">
        <v>9.309029721649871E-2</v>
      </c>
      <c r="C29" s="69">
        <v>0.10948356329040157</v>
      </c>
      <c r="D29" s="69">
        <v>0.12747127053023735</v>
      </c>
      <c r="E29" s="69">
        <v>0.17182970895076277</v>
      </c>
      <c r="F29" s="69">
        <v>0.23121271084075609</v>
      </c>
      <c r="G29" s="11"/>
      <c r="H29" s="69">
        <f>F29-D29</f>
        <v>0.10374144031051874</v>
      </c>
      <c r="I29" s="69">
        <f>'RD T1'!E57</f>
        <v>8.3805754135113653E-2</v>
      </c>
      <c r="J29" s="69">
        <f t="shared" si="27"/>
        <v>0.18754719444563239</v>
      </c>
      <c r="L29" t="str">
        <f t="shared" si="28"/>
        <v>72 Customer service occupations</v>
      </c>
      <c r="M29" s="69">
        <v>1.0596433524080442</v>
      </c>
      <c r="N29" s="69">
        <v>1.3839269422063558</v>
      </c>
      <c r="O29" s="69">
        <v>1.4473981371969833</v>
      </c>
      <c r="P29" s="69">
        <v>1.8965470420381034</v>
      </c>
      <c r="Q29" s="69">
        <v>2.5584542526077088</v>
      </c>
      <c r="R29" s="11"/>
      <c r="S29" s="69">
        <f t="shared" si="29"/>
        <v>1.1110561154107255</v>
      </c>
      <c r="T29" s="69">
        <f>'RD T1'!E86</f>
        <v>1.0140618730964244</v>
      </c>
      <c r="U29" s="69">
        <f t="shared" si="30"/>
        <v>2.1251179885071498</v>
      </c>
      <c r="W29" t="str">
        <f t="shared" si="31"/>
        <v>72 Customer service occupations</v>
      </c>
      <c r="X29" s="69">
        <v>4.446353550822872</v>
      </c>
      <c r="Y29" s="69">
        <v>5.266767880580975</v>
      </c>
      <c r="Z29" s="69">
        <v>5.439732066962371</v>
      </c>
      <c r="AA29" s="69">
        <v>6.5237124951976035</v>
      </c>
      <c r="AB29" s="69">
        <v>8.471804133627387</v>
      </c>
      <c r="AC29" s="69"/>
      <c r="AD29" s="69">
        <f t="shared" si="32"/>
        <v>3.0320720666650161</v>
      </c>
      <c r="AE29" s="69">
        <f>'RD T1'!E115</f>
        <v>3.5987581924616627</v>
      </c>
      <c r="AF29" s="69">
        <f t="shared" si="33"/>
        <v>6.6308302591266788</v>
      </c>
      <c r="AH29" t="str">
        <f t="shared" si="34"/>
        <v>72 Customer service occupations</v>
      </c>
      <c r="AI29" s="69">
        <v>1.4501721732649677</v>
      </c>
      <c r="AJ29" s="69">
        <v>1.803633642822557</v>
      </c>
      <c r="AK29" s="69">
        <v>1.9936981741598605</v>
      </c>
      <c r="AL29" s="69">
        <v>2.3647022975194503</v>
      </c>
      <c r="AM29" s="69">
        <v>2.9222565230221944</v>
      </c>
      <c r="AN29" s="69"/>
      <c r="AO29" s="69">
        <f t="shared" si="35"/>
        <v>0.9285583488623339</v>
      </c>
      <c r="AP29" s="69">
        <f>'RD T1'!E144</f>
        <v>1.354078268515843</v>
      </c>
      <c r="AQ29" s="69">
        <f t="shared" si="36"/>
        <v>2.2826366173781771</v>
      </c>
      <c r="AS29" t="str">
        <f t="shared" si="37"/>
        <v>72 Customer service occupations</v>
      </c>
      <c r="AT29" s="69">
        <v>1.6894841633187416</v>
      </c>
      <c r="AU29" s="69">
        <v>1.9386702841167076</v>
      </c>
      <c r="AV29" s="69">
        <v>1.9840988514992546</v>
      </c>
      <c r="AW29" s="69">
        <v>2.2362659728380772</v>
      </c>
      <c r="AX29" s="69">
        <v>2.573667286969969</v>
      </c>
      <c r="AY29" s="69"/>
      <c r="AZ29" s="69">
        <f t="shared" si="38"/>
        <v>0.58956843547071447</v>
      </c>
      <c r="BA29" s="69">
        <f>'RD T1'!E173</f>
        <v>1.1514129656144052</v>
      </c>
      <c r="BB29" s="69">
        <f t="shared" si="39"/>
        <v>1.7409814010851197</v>
      </c>
      <c r="BD29" t="str">
        <f t="shared" si="40"/>
        <v>72 Customer service occupations</v>
      </c>
      <c r="BE29" s="69">
        <v>6.878777245621718</v>
      </c>
      <c r="BF29" s="69">
        <v>6.9672737861181622</v>
      </c>
      <c r="BG29" s="69">
        <v>7.5849407658231849</v>
      </c>
      <c r="BH29" s="69">
        <v>7.9370425228676966</v>
      </c>
      <c r="BI29" s="69">
        <v>8.6849791606353843</v>
      </c>
      <c r="BJ29" s="69"/>
      <c r="BK29" s="69">
        <f t="shared" si="41"/>
        <v>1.1000383948121994</v>
      </c>
      <c r="BL29" s="69">
        <f>'RD T1'!E202</f>
        <v>3.6157443516494405</v>
      </c>
      <c r="BM29" s="69">
        <f t="shared" si="42"/>
        <v>4.71578274646164</v>
      </c>
      <c r="BO29" t="str">
        <f t="shared" si="43"/>
        <v>72 Customer service occupations</v>
      </c>
      <c r="BP29" s="69">
        <v>7.3919385745309816</v>
      </c>
      <c r="BQ29" s="69">
        <v>7.4291447207513821</v>
      </c>
      <c r="BR29" s="69">
        <v>7.2774361746345564</v>
      </c>
      <c r="BS29" s="69">
        <v>7.8731027059752696</v>
      </c>
      <c r="BT29" s="69">
        <v>7.3870675805300685</v>
      </c>
      <c r="BU29" s="69"/>
      <c r="BV29" s="69">
        <f t="shared" si="44"/>
        <v>0.10963140589551212</v>
      </c>
      <c r="BW29" s="69">
        <f>'RD T1'!E231</f>
        <v>3.4337480950818278</v>
      </c>
      <c r="BX29" s="69">
        <f t="shared" si="45"/>
        <v>3.5433795009773399</v>
      </c>
      <c r="BZ29" t="str">
        <f t="shared" si="46"/>
        <v>72 Customer service occupations</v>
      </c>
      <c r="CA29" s="69">
        <v>3.7484438586054671</v>
      </c>
      <c r="CB29" s="69">
        <v>3.4892875838929336</v>
      </c>
      <c r="CC29" s="69">
        <v>3.2101179483574236</v>
      </c>
      <c r="CD29" s="69">
        <v>3.2997277552879569</v>
      </c>
      <c r="CE29" s="69">
        <v>2.9917323715102153</v>
      </c>
      <c r="CF29" s="69"/>
      <c r="CG29" s="69">
        <f t="shared" si="47"/>
        <v>-0.21838557684720827</v>
      </c>
      <c r="CH29" s="69">
        <f>'RD T1'!E260</f>
        <v>1.0360492355809536</v>
      </c>
      <c r="CI29" s="69">
        <f t="shared" si="48"/>
        <v>0.81766365873374536</v>
      </c>
      <c r="CK29" t="str">
        <f t="shared" si="49"/>
        <v>72 Customer service occupations</v>
      </c>
      <c r="CL29" s="69">
        <v>0.86486312300197943</v>
      </c>
      <c r="CM29" s="69">
        <v>1.1408999147881957</v>
      </c>
      <c r="CN29" s="69">
        <v>1.1305472589018797</v>
      </c>
      <c r="CO29" s="69">
        <v>1.5352399071060474</v>
      </c>
      <c r="CP29" s="69">
        <v>1.9587590564997908</v>
      </c>
      <c r="CQ29" s="69"/>
      <c r="CR29" s="69">
        <f t="shared" si="50"/>
        <v>0.82821179759791108</v>
      </c>
      <c r="CS29" s="69">
        <f>'RD T1'!E289</f>
        <v>0.46546727554077078</v>
      </c>
      <c r="CT29" s="69">
        <f t="shared" si="51"/>
        <v>1.2936790731386818</v>
      </c>
    </row>
    <row r="30" spans="1:98" x14ac:dyDescent="0.2">
      <c r="A30" s="10" t="str">
        <f>name!D26</f>
        <v>81 Process, plant and machine operatives</v>
      </c>
      <c r="B30" s="69">
        <v>6.991372932910149E-2</v>
      </c>
      <c r="C30" s="69">
        <v>9.1942080131635767E-2</v>
      </c>
      <c r="D30" s="69">
        <v>9.0851622931041043E-2</v>
      </c>
      <c r="E30" s="69">
        <v>0.11591002564022049</v>
      </c>
      <c r="F30" s="69">
        <v>0.17357235139361593</v>
      </c>
      <c r="G30" s="11"/>
      <c r="H30" s="69">
        <f t="shared" si="26"/>
        <v>8.2720728462574888E-2</v>
      </c>
      <c r="I30" s="69">
        <f>'RD T1'!E58</f>
        <v>6.6508956327979055E-2</v>
      </c>
      <c r="J30" s="69">
        <f t="shared" si="27"/>
        <v>0.14922968479055393</v>
      </c>
      <c r="L30" t="str">
        <f t="shared" si="28"/>
        <v>81 Process, plant and machine operatives</v>
      </c>
      <c r="M30" s="69">
        <v>0.39706932526150862</v>
      </c>
      <c r="N30" s="69">
        <v>0.51412760790102008</v>
      </c>
      <c r="O30" s="69">
        <v>0.53000598293844114</v>
      </c>
      <c r="P30" s="69">
        <v>0.75458270972642072</v>
      </c>
      <c r="Q30" s="69">
        <v>1.1876007134986415</v>
      </c>
      <c r="R30" s="11"/>
      <c r="S30" s="69">
        <f t="shared" si="29"/>
        <v>0.65759473056020035</v>
      </c>
      <c r="T30" s="69">
        <f>'RD T1'!E87</f>
        <v>0.40457613657939695</v>
      </c>
      <c r="U30" s="69">
        <f t="shared" si="30"/>
        <v>1.0621708671395973</v>
      </c>
      <c r="W30" t="str">
        <f t="shared" si="31"/>
        <v>81 Process, plant and machine operatives</v>
      </c>
      <c r="X30" s="69">
        <v>1.1395218693396503</v>
      </c>
      <c r="Y30" s="69">
        <v>1.2194693466927269</v>
      </c>
      <c r="Z30" s="69">
        <v>1.1553521450277464</v>
      </c>
      <c r="AA30" s="69">
        <v>1.6968792325420585</v>
      </c>
      <c r="AB30" s="69">
        <v>2.615933571708664</v>
      </c>
      <c r="AC30" s="69"/>
      <c r="AD30" s="69">
        <f t="shared" si="32"/>
        <v>1.4605814266809176</v>
      </c>
      <c r="AE30" s="69">
        <f>'RD T1'!E116</f>
        <v>0.94209729125289754</v>
      </c>
      <c r="AF30" s="69">
        <f t="shared" si="33"/>
        <v>2.4026787179338154</v>
      </c>
      <c r="AH30" t="str">
        <f t="shared" si="34"/>
        <v>81 Process, plant and machine operatives</v>
      </c>
      <c r="AI30" s="69">
        <v>0.51766073511912147</v>
      </c>
      <c r="AJ30" s="69">
        <v>0.5970014688648827</v>
      </c>
      <c r="AK30" s="69">
        <v>0.57298696570456009</v>
      </c>
      <c r="AL30" s="69">
        <v>0.80150105102893032</v>
      </c>
      <c r="AM30" s="69">
        <v>1.2456192554072021</v>
      </c>
      <c r="AN30" s="69"/>
      <c r="AO30" s="69">
        <f t="shared" si="35"/>
        <v>0.67263228970264199</v>
      </c>
      <c r="AP30" s="69">
        <f>'RD T1'!E145</f>
        <v>0.44683197407361319</v>
      </c>
      <c r="AQ30" s="69">
        <f t="shared" si="36"/>
        <v>1.1194642637762553</v>
      </c>
      <c r="AS30" t="str">
        <f t="shared" si="37"/>
        <v>81 Process, plant and machine operatives</v>
      </c>
      <c r="AT30" s="69">
        <v>1.2997773460363469</v>
      </c>
      <c r="AU30" s="69">
        <v>1.4725476624352734</v>
      </c>
      <c r="AV30" s="69">
        <v>1.3873292924986911</v>
      </c>
      <c r="AW30" s="69">
        <v>1.6786196614478928</v>
      </c>
      <c r="AX30" s="69">
        <v>2.1233499638908295</v>
      </c>
      <c r="AY30" s="69"/>
      <c r="AZ30" s="69">
        <f t="shared" si="38"/>
        <v>0.73602067139213845</v>
      </c>
      <c r="BA30" s="69">
        <f>'RD T1'!E174</f>
        <v>0.86028364170769567</v>
      </c>
      <c r="BB30" s="69">
        <f t="shared" si="39"/>
        <v>1.596304313099834</v>
      </c>
      <c r="BD30" t="str">
        <f t="shared" si="40"/>
        <v>81 Process, plant and machine operatives</v>
      </c>
      <c r="BE30" s="69">
        <v>7.6685271659415521</v>
      </c>
      <c r="BF30" s="69">
        <v>7.5764695546824656</v>
      </c>
      <c r="BG30" s="69">
        <v>7.511280314834444</v>
      </c>
      <c r="BH30" s="69">
        <v>8.5614034138452908</v>
      </c>
      <c r="BI30" s="69">
        <v>9.5949831925256923</v>
      </c>
      <c r="BJ30" s="69"/>
      <c r="BK30" s="69">
        <f t="shared" si="41"/>
        <v>2.0837028776912483</v>
      </c>
      <c r="BL30" s="69">
        <f>'RD T1'!E203</f>
        <v>3.1948670837853763</v>
      </c>
      <c r="BM30" s="69">
        <f t="shared" si="42"/>
        <v>5.2785699614766246</v>
      </c>
      <c r="BO30" t="str">
        <f t="shared" si="43"/>
        <v>81 Process, plant and machine operatives</v>
      </c>
      <c r="BP30" s="69">
        <v>9.3816733870776847</v>
      </c>
      <c r="BQ30" s="69">
        <v>10.403319263057746</v>
      </c>
      <c r="BR30" s="69">
        <v>8.7803140830926019</v>
      </c>
      <c r="BS30" s="69">
        <v>9.982086151168188</v>
      </c>
      <c r="BT30" s="69">
        <v>9.4489160702864119</v>
      </c>
      <c r="BU30" s="69"/>
      <c r="BV30" s="69">
        <f t="shared" si="44"/>
        <v>0.66860198719381003</v>
      </c>
      <c r="BW30" s="69">
        <f>'RD T1'!E232</f>
        <v>3.6744041766832294</v>
      </c>
      <c r="BX30" s="69">
        <f t="shared" si="45"/>
        <v>4.343006163877039</v>
      </c>
      <c r="BZ30" t="str">
        <f t="shared" si="46"/>
        <v>81 Process, plant and machine operatives</v>
      </c>
      <c r="CA30" s="69">
        <v>8.4974970160463918</v>
      </c>
      <c r="CB30" s="69">
        <v>7.1499202356799598</v>
      </c>
      <c r="CC30" s="69">
        <v>6.3244268807477857</v>
      </c>
      <c r="CD30" s="69">
        <v>6.1496301705231682</v>
      </c>
      <c r="CE30" s="69">
        <v>2.8030576088063941</v>
      </c>
      <c r="CF30" s="69"/>
      <c r="CG30" s="69">
        <f t="shared" si="47"/>
        <v>-3.5213692719413916</v>
      </c>
      <c r="CH30" s="69">
        <f>'RD T1'!E261</f>
        <v>1.6423262885956178</v>
      </c>
      <c r="CI30" s="69">
        <f t="shared" si="48"/>
        <v>-1.8790429833457738</v>
      </c>
      <c r="CK30" t="str">
        <f t="shared" si="49"/>
        <v>81 Process, plant and machine operatives</v>
      </c>
      <c r="CL30" s="69">
        <v>3.0181602494278148</v>
      </c>
      <c r="CM30" s="69">
        <v>2.5444539851206955</v>
      </c>
      <c r="CN30" s="69">
        <v>2.059581974213363</v>
      </c>
      <c r="CO30" s="69">
        <v>1.1136291672671532</v>
      </c>
      <c r="CP30" s="69">
        <v>0.77390576452342941</v>
      </c>
      <c r="CQ30" s="69"/>
      <c r="CR30" s="69">
        <f t="shared" si="50"/>
        <v>-1.2856762096899335</v>
      </c>
      <c r="CS30" s="69">
        <f>'RD T1'!E290</f>
        <v>0.25208261103258539</v>
      </c>
      <c r="CT30" s="69">
        <f t="shared" si="51"/>
        <v>-1.0335935986573481</v>
      </c>
    </row>
    <row r="31" spans="1:98" x14ac:dyDescent="0.2">
      <c r="A31" s="10" t="str">
        <f>name!D27</f>
        <v>82 Transport and mobile machine drivers and operatives</v>
      </c>
      <c r="B31" s="69">
        <v>0.13947279065483975</v>
      </c>
      <c r="C31" s="69">
        <v>0.21121911377792704</v>
      </c>
      <c r="D31" s="69">
        <v>0.18655616966676936</v>
      </c>
      <c r="E31" s="69">
        <v>0.23794650200083733</v>
      </c>
      <c r="F31" s="69">
        <v>0.33426189398735551</v>
      </c>
      <c r="G31" s="11"/>
      <c r="H31" s="69">
        <f t="shared" si="26"/>
        <v>0.14770572432058615</v>
      </c>
      <c r="I31" s="69">
        <f>'RD T1'!E59</f>
        <v>0.17306813894973699</v>
      </c>
      <c r="J31" s="69">
        <f t="shared" si="27"/>
        <v>0.32077386327032315</v>
      </c>
      <c r="L31" t="str">
        <f t="shared" si="28"/>
        <v>82 Transport and mobile machine drivers and operatives</v>
      </c>
      <c r="M31" s="69">
        <v>1.0328697939517597</v>
      </c>
      <c r="N31" s="69">
        <v>1.5203226703016071</v>
      </c>
      <c r="O31" s="69">
        <v>1.4699636581232289</v>
      </c>
      <c r="P31" s="69">
        <v>1.6948719169619901</v>
      </c>
      <c r="Q31" s="69">
        <v>2.3449202361708923</v>
      </c>
      <c r="R31" s="11"/>
      <c r="S31" s="69">
        <f t="shared" si="29"/>
        <v>0.87495657804766336</v>
      </c>
      <c r="T31" s="69">
        <f>'RD T1'!E88</f>
        <v>1.2044558168234634</v>
      </c>
      <c r="U31" s="69">
        <f t="shared" si="30"/>
        <v>2.0794123948711265</v>
      </c>
      <c r="W31" t="str">
        <f t="shared" si="31"/>
        <v>82 Transport and mobile machine drivers and operatives</v>
      </c>
      <c r="X31" s="69">
        <v>3.1175069302719001</v>
      </c>
      <c r="Y31" s="69">
        <v>4.3501077530658137</v>
      </c>
      <c r="Z31" s="69">
        <v>3.78266863019235</v>
      </c>
      <c r="AA31" s="69">
        <v>4.2420364132251072</v>
      </c>
      <c r="AB31" s="69">
        <v>5.6608247160145613</v>
      </c>
      <c r="AC31" s="69"/>
      <c r="AD31" s="69">
        <f t="shared" si="32"/>
        <v>1.8781560858222113</v>
      </c>
      <c r="AE31" s="69">
        <f>'RD T1'!E117</f>
        <v>3.1123975020174912</v>
      </c>
      <c r="AF31" s="69">
        <f t="shared" si="33"/>
        <v>4.9905535878397025</v>
      </c>
      <c r="AH31" t="str">
        <f t="shared" si="34"/>
        <v>82 Transport and mobile machine drivers and operatives</v>
      </c>
      <c r="AI31" s="69">
        <v>1.4427924760372017</v>
      </c>
      <c r="AJ31" s="69">
        <v>2.0203046795831643</v>
      </c>
      <c r="AK31" s="69">
        <v>1.7624052462261248</v>
      </c>
      <c r="AL31" s="69">
        <v>1.9740863941235796</v>
      </c>
      <c r="AM31" s="69">
        <v>2.4345680833824277</v>
      </c>
      <c r="AN31" s="69"/>
      <c r="AO31" s="69">
        <f t="shared" si="35"/>
        <v>0.67216283715630287</v>
      </c>
      <c r="AP31" s="69">
        <f>'RD T1'!E146</f>
        <v>1.4104654463886366</v>
      </c>
      <c r="AQ31" s="69">
        <f t="shared" si="36"/>
        <v>2.0826282835449392</v>
      </c>
      <c r="AS31" t="str">
        <f t="shared" si="37"/>
        <v>82 Transport and mobile machine drivers and operatives</v>
      </c>
      <c r="AT31" s="69">
        <v>2.4543594980624794</v>
      </c>
      <c r="AU31" s="69">
        <v>3.2409951771050869</v>
      </c>
      <c r="AV31" s="69">
        <v>2.9809705448022972</v>
      </c>
      <c r="AW31" s="69">
        <v>3.1517682667747628</v>
      </c>
      <c r="AX31" s="69">
        <v>3.6883634267773369</v>
      </c>
      <c r="AY31" s="69"/>
      <c r="AZ31" s="69">
        <f t="shared" si="38"/>
        <v>0.70739288197503969</v>
      </c>
      <c r="BA31" s="69">
        <f>'RD T1'!E175</f>
        <v>2.2483916827326009</v>
      </c>
      <c r="BB31" s="69">
        <f t="shared" si="39"/>
        <v>2.9557845647076406</v>
      </c>
      <c r="BD31" t="str">
        <f t="shared" si="40"/>
        <v>82 Transport and mobile machine drivers and operatives</v>
      </c>
      <c r="BE31" s="69">
        <v>13.289516644340663</v>
      </c>
      <c r="BF31" s="69">
        <v>14.548341836278418</v>
      </c>
      <c r="BG31" s="69">
        <v>13.66630645304577</v>
      </c>
      <c r="BH31" s="69">
        <v>14.687782535944045</v>
      </c>
      <c r="BI31" s="69">
        <v>16.468720325056069</v>
      </c>
      <c r="BJ31" s="69"/>
      <c r="BK31" s="69">
        <f t="shared" si="41"/>
        <v>2.8024138720102982</v>
      </c>
      <c r="BL31" s="69">
        <f>'RD T1'!E204</f>
        <v>7.691688187343944</v>
      </c>
      <c r="BM31" s="69">
        <f t="shared" si="42"/>
        <v>10.494102059354242</v>
      </c>
      <c r="BO31" t="str">
        <f t="shared" si="43"/>
        <v>82 Transport and mobile machine drivers and operatives</v>
      </c>
      <c r="BP31" s="69">
        <v>19.097320889309152</v>
      </c>
      <c r="BQ31" s="69">
        <v>23.034397921468088</v>
      </c>
      <c r="BR31" s="69">
        <v>17.760063819467597</v>
      </c>
      <c r="BS31" s="69">
        <v>18.311072705717937</v>
      </c>
      <c r="BT31" s="69">
        <v>17.11620120550608</v>
      </c>
      <c r="BU31" s="69"/>
      <c r="BV31" s="69">
        <f t="shared" si="44"/>
        <v>-0.64386261396151667</v>
      </c>
      <c r="BW31" s="69">
        <f>'RD T1'!E233</f>
        <v>9.53468570171548</v>
      </c>
      <c r="BX31" s="69">
        <f t="shared" si="45"/>
        <v>8.8908230877539633</v>
      </c>
      <c r="BZ31" t="str">
        <f t="shared" si="46"/>
        <v>82 Transport and mobile machine drivers and operatives</v>
      </c>
      <c r="CA31" s="69">
        <v>19.180737529824523</v>
      </c>
      <c r="CB31" s="69">
        <v>18.009369371929239</v>
      </c>
      <c r="CC31" s="69">
        <v>13.817714009950423</v>
      </c>
      <c r="CD31" s="69">
        <v>12.941702873437171</v>
      </c>
      <c r="CE31" s="69">
        <v>9.5497895973435885</v>
      </c>
      <c r="CF31" s="69"/>
      <c r="CG31" s="69">
        <f t="shared" si="47"/>
        <v>-4.2679244126068347</v>
      </c>
      <c r="CH31" s="69">
        <f>'RD T1'!E262</f>
        <v>5.3308548063343206</v>
      </c>
      <c r="CI31" s="69">
        <f t="shared" si="48"/>
        <v>1.0629303937274859</v>
      </c>
      <c r="CK31" t="str">
        <f t="shared" si="49"/>
        <v>82 Transport and mobile machine drivers and operatives</v>
      </c>
      <c r="CL31" s="69">
        <v>6.4629568194170748</v>
      </c>
      <c r="CM31" s="69">
        <v>7.7436956329184534</v>
      </c>
      <c r="CN31" s="69">
        <v>6.0673188522401933</v>
      </c>
      <c r="CO31" s="69">
        <v>5.7101647537150857</v>
      </c>
      <c r="CP31" s="69">
        <v>3.9507238064622268</v>
      </c>
      <c r="CQ31" s="69"/>
      <c r="CR31" s="69">
        <f t="shared" si="50"/>
        <v>-2.1165950457779665</v>
      </c>
      <c r="CS31" s="69">
        <f>'RD T1'!E291</f>
        <v>1.9163396680700564</v>
      </c>
      <c r="CT31" s="69">
        <f t="shared" si="51"/>
        <v>-0.20025537770791013</v>
      </c>
    </row>
    <row r="32" spans="1:98" x14ac:dyDescent="0.2">
      <c r="A32" s="10" t="str">
        <f>name!D28</f>
        <v>91 Elementary trades and related occupations</v>
      </c>
      <c r="B32" s="69">
        <v>1.9816756248971054E-3</v>
      </c>
      <c r="C32" s="69">
        <v>1.6360159862913604E-3</v>
      </c>
      <c r="D32" s="69">
        <v>1.6819884590360619E-3</v>
      </c>
      <c r="E32" s="69">
        <v>6.9085159148126298E-3</v>
      </c>
      <c r="F32" s="69">
        <v>1.0725496297809443E-2</v>
      </c>
      <c r="G32" s="11"/>
      <c r="H32" s="69">
        <f t="shared" si="26"/>
        <v>9.0435078387733816E-3</v>
      </c>
      <c r="I32" s="69">
        <f>'RD T1'!E60</f>
        <v>5.3944940121573217E-3</v>
      </c>
      <c r="J32" s="69">
        <f t="shared" si="27"/>
        <v>1.4438001850930703E-2</v>
      </c>
      <c r="L32" t="str">
        <f t="shared" si="28"/>
        <v>91 Elementary trades and related occupations</v>
      </c>
      <c r="M32" s="69">
        <v>0.2734154373736839</v>
      </c>
      <c r="N32" s="69">
        <v>0.33989125866826303</v>
      </c>
      <c r="O32" s="69">
        <v>0.31583646519498759</v>
      </c>
      <c r="P32" s="69">
        <v>0.64026078817663312</v>
      </c>
      <c r="Q32" s="69">
        <v>1.0544098094077181</v>
      </c>
      <c r="R32" s="11"/>
      <c r="S32" s="69">
        <f t="shared" si="29"/>
        <v>0.73857334421273046</v>
      </c>
      <c r="T32" s="69">
        <f>'RD T1'!E89</f>
        <v>0.40042871800440322</v>
      </c>
      <c r="U32" s="69">
        <f t="shared" si="30"/>
        <v>1.1390020622171337</v>
      </c>
      <c r="W32" t="str">
        <f t="shared" si="31"/>
        <v>91 Elementary trades and related occupations</v>
      </c>
      <c r="X32" s="69">
        <v>1.1285485745999337</v>
      </c>
      <c r="Y32" s="69">
        <v>1.1735376901038252</v>
      </c>
      <c r="Z32" s="69">
        <v>1.0131379707032133</v>
      </c>
      <c r="AA32" s="69">
        <v>2.5094337005798399</v>
      </c>
      <c r="AB32" s="69">
        <v>3.5690531176731239</v>
      </c>
      <c r="AC32" s="69"/>
      <c r="AD32" s="69">
        <f t="shared" si="32"/>
        <v>2.5559151469699106</v>
      </c>
      <c r="AE32" s="69">
        <f>'RD T1'!E118</f>
        <v>1.6795403804008204</v>
      </c>
      <c r="AF32" s="69">
        <f t="shared" si="33"/>
        <v>4.2354555273707311</v>
      </c>
      <c r="AH32" t="str">
        <f t="shared" si="34"/>
        <v>91 Elementary trades and related occupations</v>
      </c>
      <c r="AI32" s="69">
        <v>0.81620663953714545</v>
      </c>
      <c r="AJ32" s="69">
        <v>0.89434593597139722</v>
      </c>
      <c r="AK32" s="69">
        <v>0.74753402720183926</v>
      </c>
      <c r="AL32" s="69">
        <v>1.7512793447795318</v>
      </c>
      <c r="AM32" s="69">
        <v>2.5319525240438918</v>
      </c>
      <c r="AN32" s="69"/>
      <c r="AO32" s="69">
        <f t="shared" si="35"/>
        <v>1.7844184968420524</v>
      </c>
      <c r="AP32" s="69">
        <f>'RD T1'!E147</f>
        <v>1.1831325109957882</v>
      </c>
      <c r="AQ32" s="69">
        <f t="shared" si="36"/>
        <v>2.9675510078378409</v>
      </c>
      <c r="AS32" t="str">
        <f t="shared" si="37"/>
        <v>91 Elementary trades and related occupations</v>
      </c>
      <c r="AT32" s="69">
        <v>1.0033996036036981</v>
      </c>
      <c r="AU32" s="69">
        <v>1.0097506404555305</v>
      </c>
      <c r="AV32" s="69">
        <v>1.0053634798959676</v>
      </c>
      <c r="AW32" s="69">
        <v>2.2735068866884096</v>
      </c>
      <c r="AX32" s="69">
        <v>3.1460414563735819</v>
      </c>
      <c r="AY32" s="69"/>
      <c r="AZ32" s="69">
        <f t="shared" si="38"/>
        <v>2.1406779764776145</v>
      </c>
      <c r="BA32" s="69">
        <f>'RD T1'!E176</f>
        <v>1.3695828427534955</v>
      </c>
      <c r="BB32" s="69">
        <f t="shared" si="39"/>
        <v>3.5102608192311102</v>
      </c>
      <c r="BD32" t="str">
        <f t="shared" si="40"/>
        <v>91 Elementary trades and related occupations</v>
      </c>
      <c r="BE32" s="69">
        <v>4.9706727913041862</v>
      </c>
      <c r="BF32" s="69">
        <v>4.318224500999893</v>
      </c>
      <c r="BG32" s="69">
        <v>4.312199395759297</v>
      </c>
      <c r="BH32" s="69">
        <v>7.7519338326204554</v>
      </c>
      <c r="BI32" s="69">
        <v>9.956994234674033</v>
      </c>
      <c r="BJ32" s="69"/>
      <c r="BK32" s="69">
        <f t="shared" si="41"/>
        <v>5.644794838914736</v>
      </c>
      <c r="BL32" s="69">
        <f>'RD T1'!E205</f>
        <v>3.523409541825937</v>
      </c>
      <c r="BM32" s="69">
        <f t="shared" si="42"/>
        <v>9.1682043807406721</v>
      </c>
      <c r="BO32" t="str">
        <f t="shared" si="43"/>
        <v>91 Elementary trades and related occupations</v>
      </c>
      <c r="BP32" s="69">
        <v>7.4301416539830569</v>
      </c>
      <c r="BQ32" s="69">
        <v>7.0338462129030521</v>
      </c>
      <c r="BR32" s="69">
        <v>6.0784064690041726</v>
      </c>
      <c r="BS32" s="69">
        <v>10.290034587027996</v>
      </c>
      <c r="BT32" s="69">
        <v>10.857570186969319</v>
      </c>
      <c r="BU32" s="69"/>
      <c r="BV32" s="69">
        <f t="shared" si="44"/>
        <v>4.7791637179651465</v>
      </c>
      <c r="BW32" s="69">
        <f>'RD T1'!E234</f>
        <v>3.9532403007897905</v>
      </c>
      <c r="BX32" s="69">
        <f t="shared" si="45"/>
        <v>8.7324040187549379</v>
      </c>
      <c r="BZ32" t="str">
        <f t="shared" si="46"/>
        <v>91 Elementary trades and related occupations</v>
      </c>
      <c r="CA32" s="69">
        <v>9.5096065108253605</v>
      </c>
      <c r="CB32" s="69">
        <v>7.4517777171831279</v>
      </c>
      <c r="CC32" s="69">
        <v>6.5058998625790139</v>
      </c>
      <c r="CD32" s="69">
        <v>10.530009624669114</v>
      </c>
      <c r="CE32" s="69">
        <v>8.8826602135226249</v>
      </c>
      <c r="CF32" s="69"/>
      <c r="CG32" s="69">
        <f t="shared" si="47"/>
        <v>2.376760350943611</v>
      </c>
      <c r="CH32" s="69">
        <f>'RD T1'!E263</f>
        <v>3.6558707040316087</v>
      </c>
      <c r="CI32" s="69">
        <f t="shared" si="48"/>
        <v>6.0326310549752193</v>
      </c>
      <c r="CK32" t="str">
        <f t="shared" si="49"/>
        <v>91 Elementary trades and related occupations</v>
      </c>
      <c r="CL32" s="69">
        <v>3.7189791115339772</v>
      </c>
      <c r="CM32" s="69">
        <v>3.1770042285646696</v>
      </c>
      <c r="CN32" s="69">
        <v>2.9341852741015471</v>
      </c>
      <c r="CO32" s="69">
        <v>5.5371407856236639</v>
      </c>
      <c r="CP32" s="69">
        <v>6.0583176812242252</v>
      </c>
      <c r="CQ32" s="69"/>
      <c r="CR32" s="69">
        <f t="shared" si="50"/>
        <v>3.1241324071226781</v>
      </c>
      <c r="CS32" s="69">
        <f>'RD T1'!E292</f>
        <v>1.6474974354864322</v>
      </c>
      <c r="CT32" s="69">
        <f t="shared" si="51"/>
        <v>4.7716298426091104</v>
      </c>
    </row>
    <row r="33" spans="1:98" x14ac:dyDescent="0.2">
      <c r="A33" s="10" t="str">
        <f>name!D29</f>
        <v>92 Elementary administration and service occupations</v>
      </c>
      <c r="B33" s="69">
        <v>0.12219422526118762</v>
      </c>
      <c r="C33" s="69">
        <v>0.14444841953967802</v>
      </c>
      <c r="D33" s="69">
        <v>0.15701911934224738</v>
      </c>
      <c r="E33" s="69">
        <v>0.16458487861241974</v>
      </c>
      <c r="F33" s="69">
        <v>0.2005771640906899</v>
      </c>
      <c r="G33" s="11"/>
      <c r="H33" s="69">
        <f t="shared" ref="H33" si="52">F33-D33</f>
        <v>4.355804474844252E-2</v>
      </c>
      <c r="I33" s="69">
        <f>'RD T1'!E61</f>
        <v>9.8685258297209005E-2</v>
      </c>
      <c r="J33" s="69">
        <f t="shared" ref="J33" si="53">SUM(H33:I33)</f>
        <v>0.14224330304565153</v>
      </c>
      <c r="L33" t="str">
        <f t="shared" ref="L33" si="54">A33</f>
        <v>92 Elementary administration and service occupations</v>
      </c>
      <c r="M33" s="69">
        <v>3.3974371478209711</v>
      </c>
      <c r="N33" s="69">
        <v>4.5693526565959051</v>
      </c>
      <c r="O33" s="69">
        <v>5.0595837036983822</v>
      </c>
      <c r="P33" s="69">
        <v>5.794421519925673</v>
      </c>
      <c r="Q33" s="69">
        <v>7.8392887638322817</v>
      </c>
      <c r="R33" s="11"/>
      <c r="S33" s="69">
        <f t="shared" ref="S33" si="55">Q33-O33</f>
        <v>2.7797050601338995</v>
      </c>
      <c r="T33" s="69">
        <f>'RD T1'!E90</f>
        <v>3.6375023997347471</v>
      </c>
      <c r="U33" s="69">
        <f t="shared" ref="U33" si="56">SUM(S33:T33)</f>
        <v>6.4172074598686466</v>
      </c>
      <c r="W33" t="str">
        <f t="shared" ref="W33" si="57">A33</f>
        <v>92 Elementary administration and service occupations</v>
      </c>
      <c r="X33" s="69">
        <v>13.086603892246279</v>
      </c>
      <c r="Y33" s="69">
        <v>16.110669007359526</v>
      </c>
      <c r="Z33" s="69">
        <v>16.185673778791596</v>
      </c>
      <c r="AA33" s="69">
        <v>17.100166190350198</v>
      </c>
      <c r="AB33" s="69">
        <v>21.520126849097228</v>
      </c>
      <c r="AC33" s="69"/>
      <c r="AD33" s="69">
        <f t="shared" ref="AD33" si="58">AB33-Z33</f>
        <v>5.3344530703056314</v>
      </c>
      <c r="AE33" s="69">
        <f>'RD T1'!E119</f>
        <v>11.594340778174805</v>
      </c>
      <c r="AF33" s="69">
        <f t="shared" ref="AF33" si="59">SUM(AD33:AE33)</f>
        <v>16.928793848480439</v>
      </c>
      <c r="AH33" t="str">
        <f t="shared" ref="AH33" si="60">L33</f>
        <v>92 Elementary administration and service occupations</v>
      </c>
      <c r="AI33" s="69">
        <v>6.5470023717230914</v>
      </c>
      <c r="AJ33" s="69">
        <v>8.1736490441621541</v>
      </c>
      <c r="AK33" s="69">
        <v>8.3059642170948891</v>
      </c>
      <c r="AL33" s="69">
        <v>8.5023174291605343</v>
      </c>
      <c r="AM33" s="69">
        <v>10.677792760638988</v>
      </c>
      <c r="AN33" s="69"/>
      <c r="AO33" s="69">
        <f t="shared" ref="AO33" si="61">AM33-AK33</f>
        <v>2.3718285435440993</v>
      </c>
      <c r="AP33" s="69">
        <f>'RD T1'!E148</f>
        <v>5.5890777405981487</v>
      </c>
      <c r="AQ33" s="69">
        <f t="shared" ref="AQ33" si="62">SUM(AO33:AP33)</f>
        <v>7.960906284142248</v>
      </c>
      <c r="AS33" t="str">
        <f t="shared" ref="AS33" si="63">W33</f>
        <v>92 Elementary administration and service occupations</v>
      </c>
      <c r="AT33" s="69">
        <v>6.2185319524640699</v>
      </c>
      <c r="AU33" s="69">
        <v>7.2557928327169394</v>
      </c>
      <c r="AV33" s="69">
        <v>7.62471597886175</v>
      </c>
      <c r="AW33" s="69">
        <v>7.6700850219900438</v>
      </c>
      <c r="AX33" s="69">
        <v>9.6905457195753542</v>
      </c>
      <c r="AY33" s="69"/>
      <c r="AZ33" s="69">
        <f t="shared" ref="AZ33" si="64">AX33-AV33</f>
        <v>2.0658297407136041</v>
      </c>
      <c r="BA33" s="69">
        <f>'RD T1'!E177</f>
        <v>4.9952872932246137</v>
      </c>
      <c r="BB33" s="69">
        <f t="shared" ref="BB33" si="65">SUM(AZ33:BA33)</f>
        <v>7.0611170339382179</v>
      </c>
      <c r="BD33" t="str">
        <f t="shared" ref="BD33" si="66">AH33</f>
        <v>92 Elementary administration and service occupations</v>
      </c>
      <c r="BE33" s="69">
        <v>37.885496996609994</v>
      </c>
      <c r="BF33" s="69">
        <v>34.641007772730021</v>
      </c>
      <c r="BG33" s="69">
        <v>35.487261497638706</v>
      </c>
      <c r="BH33" s="69">
        <v>29.572012947918093</v>
      </c>
      <c r="BI33" s="69">
        <v>27.41989296529859</v>
      </c>
      <c r="BJ33" s="69"/>
      <c r="BK33" s="69">
        <f t="shared" ref="BK33" si="67">BI33-BG33</f>
        <v>-8.0673685323401152</v>
      </c>
      <c r="BL33" s="69">
        <f>'RD T1'!E206</f>
        <v>14.661872691056292</v>
      </c>
      <c r="BM33" s="69">
        <f t="shared" ref="BM33" si="68">SUM(BK33:BL33)</f>
        <v>6.5945041587161768</v>
      </c>
      <c r="BO33" t="str">
        <f t="shared" ref="BO33" si="69">AS33</f>
        <v>92 Elementary administration and service occupations</v>
      </c>
      <c r="BP33" s="69">
        <v>55.733865943918389</v>
      </c>
      <c r="BQ33" s="69">
        <v>55.843580360802633</v>
      </c>
      <c r="BR33" s="69">
        <v>50.254249835554347</v>
      </c>
      <c r="BS33" s="69">
        <v>46.572629169199679</v>
      </c>
      <c r="BT33" s="69">
        <v>40.403545108112702</v>
      </c>
      <c r="BU33" s="69"/>
      <c r="BV33" s="69">
        <f t="shared" ref="BV33" si="70">BT33-BR33</f>
        <v>-9.850704727441645</v>
      </c>
      <c r="BW33" s="69">
        <f>'RD T1'!E235</f>
        <v>20.569624156838771</v>
      </c>
      <c r="BX33" s="69">
        <f t="shared" ref="BX33" si="71">SUM(BV33:BW33)</f>
        <v>10.718919429397125</v>
      </c>
      <c r="BZ33" t="str">
        <f t="shared" ref="BZ33" si="72">BD33</f>
        <v>92 Elementary administration and service occupations</v>
      </c>
      <c r="CA33" s="69">
        <v>51.039641745174045</v>
      </c>
      <c r="CB33" s="69">
        <v>47.989817838614151</v>
      </c>
      <c r="CC33" s="69">
        <v>40.999782736908621</v>
      </c>
      <c r="CD33" s="69">
        <v>37.525662100725668</v>
      </c>
      <c r="CE33" s="69">
        <v>25.744079422343631</v>
      </c>
      <c r="CF33" s="69"/>
      <c r="CG33" s="69">
        <f t="shared" ref="CG33" si="73">CE33-CC33</f>
        <v>-15.25570331456499</v>
      </c>
      <c r="CH33" s="69">
        <f>'RD T1'!E264</f>
        <v>13.300987620084429</v>
      </c>
      <c r="CI33" s="69">
        <f t="shared" ref="CI33" si="74">SUM(CG33:CH33)</f>
        <v>-1.9547156944805604</v>
      </c>
      <c r="CK33" t="str">
        <f t="shared" ref="CK33" si="75">BO33</f>
        <v>92 Elementary administration and service occupations</v>
      </c>
      <c r="CL33" s="69">
        <v>20.06723118291784</v>
      </c>
      <c r="CM33" s="69">
        <v>17.726541757871622</v>
      </c>
      <c r="CN33" s="69">
        <v>15.140366137381001</v>
      </c>
      <c r="CO33" s="69">
        <v>9.6884688595971298</v>
      </c>
      <c r="CP33" s="69">
        <v>7.2601376412554721</v>
      </c>
      <c r="CQ33" s="69"/>
      <c r="CR33" s="69">
        <f t="shared" ref="CR33" si="76">CP33-CN33</f>
        <v>-7.8802284961255289</v>
      </c>
      <c r="CS33" s="69">
        <f>'RD T1'!E293</f>
        <v>2.3041940900366016</v>
      </c>
      <c r="CT33" s="69">
        <f t="shared" ref="CT33" si="77">SUM(CR33:CS33)</f>
        <v>-5.5760344060889278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23.999040835549266</v>
      </c>
      <c r="C35" s="67">
        <f t="shared" ref="C35:F35" si="78">SUM(C8:C33)</f>
        <v>30.599458099820342</v>
      </c>
      <c r="D35" s="67">
        <f t="shared" si="78"/>
        <v>33.0284365134805</v>
      </c>
      <c r="E35" s="67">
        <f t="shared" si="78"/>
        <v>38.321778851019076</v>
      </c>
      <c r="F35" s="67">
        <f t="shared" si="78"/>
        <v>49.260261243054302</v>
      </c>
      <c r="G35" s="11"/>
      <c r="H35" s="67">
        <f>F35-D35</f>
        <v>16.231824729573802</v>
      </c>
      <c r="I35" s="67">
        <f>SUM(I8:I33)</f>
        <v>20.123838324226309</v>
      </c>
      <c r="J35" s="67">
        <f>SUM(H35:I35)</f>
        <v>36.355663053800114</v>
      </c>
      <c r="L35" s="24" t="str">
        <f>A35</f>
        <v>All occupations</v>
      </c>
      <c r="M35" s="67">
        <f>SUM(M8:M33)</f>
        <v>170.52314828322926</v>
      </c>
      <c r="N35" s="67">
        <f t="shared" ref="N35:Q35" si="79">SUM(N8:N33)</f>
        <v>218.2665623222268</v>
      </c>
      <c r="O35" s="67">
        <f t="shared" si="79"/>
        <v>236.06485506272216</v>
      </c>
      <c r="P35" s="67">
        <f t="shared" si="79"/>
        <v>273.98802726699193</v>
      </c>
      <c r="Q35" s="67">
        <f t="shared" si="79"/>
        <v>351.46430486483382</v>
      </c>
      <c r="R35" s="11"/>
      <c r="S35" s="67">
        <f t="shared" si="29"/>
        <v>115.39944980211166</v>
      </c>
      <c r="T35" s="67">
        <f>SUM(T8:T33)</f>
        <v>151.78815883453751</v>
      </c>
      <c r="U35" s="67">
        <f>SUM(S35:T35)</f>
        <v>267.1876086366492</v>
      </c>
      <c r="W35" s="24" t="str">
        <f>A35</f>
        <v>All occupations</v>
      </c>
      <c r="X35" s="67">
        <f>SUM(X8:X33)</f>
        <v>367.54349964585123</v>
      </c>
      <c r="Y35" s="67">
        <f t="shared" ref="Y35:AB35" si="80">SUM(Y8:Y33)</f>
        <v>420.42465629857816</v>
      </c>
      <c r="Z35" s="67">
        <f t="shared" si="80"/>
        <v>420.05002105478616</v>
      </c>
      <c r="AA35" s="67">
        <f t="shared" si="80"/>
        <v>451.84273478487995</v>
      </c>
      <c r="AB35" s="67">
        <f t="shared" si="80"/>
        <v>526.09331122981689</v>
      </c>
      <c r="AC35" s="69"/>
      <c r="AD35" s="67">
        <f t="shared" ref="AD35" si="81">AB35-Z35</f>
        <v>106.04329017503073</v>
      </c>
      <c r="AE35" s="67">
        <f>SUM(AE8:AE33)</f>
        <v>255.21078023701691</v>
      </c>
      <c r="AF35" s="67">
        <f>SUM(AD35:AE35)</f>
        <v>361.25407041204767</v>
      </c>
      <c r="AH35" s="24" t="str">
        <f>L35</f>
        <v>All occupations</v>
      </c>
      <c r="AI35" s="67">
        <f>SUM(AI8:AI33)</f>
        <v>111.37951388333828</v>
      </c>
      <c r="AJ35" s="67">
        <f t="shared" ref="AJ35:AM35" si="82">SUM(AJ8:AJ33)</f>
        <v>119.08898680472734</v>
      </c>
      <c r="AK35" s="67">
        <f t="shared" si="82"/>
        <v>118.37738467360538</v>
      </c>
      <c r="AL35" s="67">
        <f t="shared" si="82"/>
        <v>119.31568370883994</v>
      </c>
      <c r="AM35" s="67">
        <f t="shared" si="82"/>
        <v>133.97540154326862</v>
      </c>
      <c r="AN35" s="69"/>
      <c r="AO35" s="67">
        <f t="shared" ref="AO35" si="83">AM35-AK35</f>
        <v>15.59801686966324</v>
      </c>
      <c r="AP35" s="67">
        <f>SUM(AP8:AP33)</f>
        <v>65.856416776553445</v>
      </c>
      <c r="AQ35" s="67">
        <f>SUM(AO35:AP35)</f>
        <v>81.454433646216685</v>
      </c>
      <c r="AS35" s="24" t="str">
        <f>W35</f>
        <v>All occupations</v>
      </c>
      <c r="AT35" s="67">
        <f>SUM(AT8:AT33)</f>
        <v>106.73990268759948</v>
      </c>
      <c r="AU35" s="67">
        <f t="shared" ref="AU35:AX35" si="84">SUM(AU8:AU33)</f>
        <v>120.24436110866311</v>
      </c>
      <c r="AV35" s="67">
        <f t="shared" si="84"/>
        <v>121.18573826811068</v>
      </c>
      <c r="AW35" s="67">
        <f t="shared" si="84"/>
        <v>125.82180573475065</v>
      </c>
      <c r="AX35" s="67">
        <f t="shared" si="84"/>
        <v>145.34374655111043</v>
      </c>
      <c r="AY35" s="69"/>
      <c r="AZ35" s="67">
        <f t="shared" ref="AZ35" si="85">AX35-AV35</f>
        <v>24.158008282999745</v>
      </c>
      <c r="BA35" s="67">
        <f>SUM(BA8:BA33)</f>
        <v>68.544662019857753</v>
      </c>
      <c r="BB35" s="67">
        <f>SUM(AZ35:BA35)</f>
        <v>92.702670302857499</v>
      </c>
      <c r="BD35" s="24" t="str">
        <f>AH35</f>
        <v>All occupations</v>
      </c>
      <c r="BE35" s="67">
        <f>SUM(BE8:BE33)</f>
        <v>394.06474367741271</v>
      </c>
      <c r="BF35" s="67">
        <f t="shared" ref="BF35:BI35" si="86">SUM(BF8:BF33)</f>
        <v>384.55892902288673</v>
      </c>
      <c r="BG35" s="67">
        <f t="shared" si="86"/>
        <v>404.07920375408526</v>
      </c>
      <c r="BH35" s="67">
        <f t="shared" si="86"/>
        <v>401.93518112135496</v>
      </c>
      <c r="BI35" s="67">
        <f t="shared" si="86"/>
        <v>408.22696951285747</v>
      </c>
      <c r="BJ35" s="69"/>
      <c r="BK35" s="67">
        <f t="shared" ref="BK35" si="87">BI35-BG35</f>
        <v>4.1477657587722092</v>
      </c>
      <c r="BL35" s="67">
        <f>SUM(BL8:BL33)</f>
        <v>183.00574382607195</v>
      </c>
      <c r="BM35" s="67">
        <f>SUM(BK35:BL35)</f>
        <v>187.15350958484416</v>
      </c>
      <c r="BO35" s="24" t="str">
        <f>AS35</f>
        <v>All occupations</v>
      </c>
      <c r="BP35" s="67">
        <f>SUM(BP8:BP33)</f>
        <v>380.41645222563841</v>
      </c>
      <c r="BQ35" s="67">
        <f t="shared" ref="BQ35:BT35" si="88">SUM(BQ8:BQ33)</f>
        <v>378.35763512482458</v>
      </c>
      <c r="BR35" s="67">
        <f t="shared" si="88"/>
        <v>348.59979669281938</v>
      </c>
      <c r="BS35" s="67">
        <f t="shared" si="88"/>
        <v>345.1277630293975</v>
      </c>
      <c r="BT35" s="67">
        <f t="shared" si="88"/>
        <v>297.91135451529897</v>
      </c>
      <c r="BU35" s="69"/>
      <c r="BV35" s="67">
        <f t="shared" ref="BV35" si="89">BT35-BR35</f>
        <v>-50.688442177520415</v>
      </c>
      <c r="BW35" s="67">
        <f>SUM(BW8:BW33)</f>
        <v>142.95148677371353</v>
      </c>
      <c r="BX35" s="67">
        <f>SUM(BV35:BW35)</f>
        <v>92.263044596193112</v>
      </c>
      <c r="BZ35" s="24" t="str">
        <f>BD35</f>
        <v>All occupations</v>
      </c>
      <c r="CA35" s="67">
        <f>SUM(CA8:CA33)</f>
        <v>259.88642960346004</v>
      </c>
      <c r="CB35" s="67">
        <f t="shared" ref="CB35:CE35" si="90">SUM(CB8:CB33)</f>
        <v>235.2715220106904</v>
      </c>
      <c r="CC35" s="67">
        <f t="shared" si="90"/>
        <v>206.58401019547313</v>
      </c>
      <c r="CD35" s="67">
        <f t="shared" si="90"/>
        <v>196.67891737376254</v>
      </c>
      <c r="CE35" s="67">
        <f t="shared" si="90"/>
        <v>135.07632483201013</v>
      </c>
      <c r="CF35" s="69"/>
      <c r="CG35" s="67">
        <f t="shared" ref="CG35" si="91">CE35-CC35</f>
        <v>-71.507685363462997</v>
      </c>
      <c r="CH35" s="67">
        <f>SUM(CH8:CH33)</f>
        <v>68.010944969764239</v>
      </c>
      <c r="CI35" s="67">
        <f>SUM(CG35:CH35)</f>
        <v>-3.496740393698758</v>
      </c>
      <c r="CK35" s="24" t="str">
        <f>BO35</f>
        <v>All occupations</v>
      </c>
      <c r="CL35" s="67">
        <f>SUM(CL8:CL33)</f>
        <v>74.446269157921435</v>
      </c>
      <c r="CM35" s="67">
        <f t="shared" ref="CM35:CP35" si="92">SUM(CM8:CM33)</f>
        <v>75.036889207583215</v>
      </c>
      <c r="CN35" s="67">
        <f t="shared" si="92"/>
        <v>65.589553784917996</v>
      </c>
      <c r="CO35" s="67">
        <f t="shared" si="92"/>
        <v>61.86110812900278</v>
      </c>
      <c r="CP35" s="67">
        <f t="shared" si="92"/>
        <v>57.677325707749219</v>
      </c>
      <c r="CQ35" s="69"/>
      <c r="CR35" s="67">
        <f t="shared" ref="CR35" si="93">CP35-CN35</f>
        <v>-7.912228077168777</v>
      </c>
      <c r="CS35" s="67">
        <f>SUM(CS8:CS33)</f>
        <v>17.561980368015362</v>
      </c>
      <c r="CT35" s="67">
        <f>SUM(CR35:CS35)</f>
        <v>9.6497522908465854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South East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South East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South East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South East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South East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South East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South East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South East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South East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7.9490040004326552</v>
      </c>
      <c r="C45" s="18">
        <f t="shared" si="104"/>
        <v>8.0307390715041205</v>
      </c>
      <c r="D45" s="18">
        <f t="shared" si="104"/>
        <v>8.4287182807275247</v>
      </c>
      <c r="E45" s="18">
        <f t="shared" si="104"/>
        <v>7.4276747477928531</v>
      </c>
      <c r="F45" s="18">
        <f t="shared" si="104"/>
        <v>7.6666554013065324</v>
      </c>
      <c r="H45" s="68">
        <f t="shared" ref="H45:H70" si="105">IF(D8&gt;0,(H8/D8)*100,0)</f>
        <v>35.660402041680982</v>
      </c>
      <c r="I45" s="69">
        <f t="shared" ref="I45:I70" si="106">IF(D8&gt;0,I8/D8*100,0)</f>
        <v>60.792742040391857</v>
      </c>
      <c r="J45" s="69">
        <f t="shared" ref="J45:J70" si="107">IF(D8&gt;0,(J8/D8)*100,0)</f>
        <v>96.453144082072839</v>
      </c>
      <c r="L45" t="str">
        <f>A45</f>
        <v>11 Corporate managers and directors</v>
      </c>
      <c r="M45" s="18">
        <f t="shared" ref="M45:Q54" si="108">M8/M$35*100</f>
        <v>9.2621400018671807</v>
      </c>
      <c r="N45" s="18">
        <f t="shared" si="108"/>
        <v>9.8095359567364486</v>
      </c>
      <c r="O45" s="18">
        <f t="shared" si="108"/>
        <v>9.9840223977659228</v>
      </c>
      <c r="P45" s="18">
        <f t="shared" si="108"/>
        <v>8.7071842522914125</v>
      </c>
      <c r="Q45" s="18">
        <f t="shared" si="108"/>
        <v>8.8081644707375375</v>
      </c>
      <c r="S45" s="68">
        <f t="shared" ref="S45:S70" si="109">IF(O8&gt;0,(S8/O8)*100,0)</f>
        <v>31.349903503066852</v>
      </c>
      <c r="T45" s="69">
        <f t="shared" ref="T45:T70" si="110">IF(O8&gt;0,T8/O8*100,0)</f>
        <v>59.976845688616464</v>
      </c>
      <c r="U45" s="69">
        <f t="shared" ref="U45:U70" si="111">IF(O8&gt;0,(U8/O8)*100,0)</f>
        <v>91.326749191683319</v>
      </c>
      <c r="W45" t="str">
        <f>A45</f>
        <v>11 Corporate managers and directors</v>
      </c>
      <c r="X45" s="18">
        <f t="shared" ref="X45:AB54" si="112">X8/X$35*100</f>
        <v>10.956700027142231</v>
      </c>
      <c r="Y45" s="18">
        <f t="shared" si="112"/>
        <v>11.868213416637637</v>
      </c>
      <c r="Z45" s="18">
        <f t="shared" si="112"/>
        <v>11.690893172867058</v>
      </c>
      <c r="AA45" s="18">
        <f t="shared" si="112"/>
        <v>10.163436437797245</v>
      </c>
      <c r="AB45" s="18">
        <f t="shared" si="112"/>
        <v>10.038381122074199</v>
      </c>
      <c r="AD45" s="68">
        <f t="shared" ref="AD45:AD70" si="113">IF(Z8&gt;0,(AD8/Z8)*100,0)</f>
        <v>7.5419129882753637</v>
      </c>
      <c r="AE45" s="69">
        <f t="shared" ref="AE45:AE70" si="114">IF(Z8&gt;0,AE8/Z8*100,0)</f>
        <v>56.760949218654524</v>
      </c>
      <c r="AF45" s="69">
        <f t="shared" ref="AF45:AF70" si="115">IF(Z8&gt;0,(AF8/Z8)*100,0)</f>
        <v>64.302862206929888</v>
      </c>
      <c r="AH45" t="str">
        <f>L45</f>
        <v>11 Corporate managers and directors</v>
      </c>
      <c r="AI45" s="18">
        <f t="shared" ref="AI45:AM54" si="116">AI8/AI$35*100</f>
        <v>7.2483278320938593</v>
      </c>
      <c r="AJ45" s="18">
        <f t="shared" si="116"/>
        <v>8.1216139178809073</v>
      </c>
      <c r="AK45" s="18">
        <f t="shared" si="116"/>
        <v>8.329078876708488</v>
      </c>
      <c r="AL45" s="18">
        <f t="shared" si="116"/>
        <v>7.478796683923818</v>
      </c>
      <c r="AM45" s="18">
        <f t="shared" si="116"/>
        <v>7.4505065245503408</v>
      </c>
      <c r="AO45" s="68">
        <f t="shared" ref="AO45:AO70" si="117">IF(AK8&gt;0,(AO8/AK8)*100,0)</f>
        <v>1.2383716053524234</v>
      </c>
      <c r="AP45" s="69">
        <f t="shared" ref="AP45:AP70" si="118">IF(AK8&gt;0,AP8/AK8*100,0)</f>
        <v>50.472530133539983</v>
      </c>
      <c r="AQ45" s="69">
        <f t="shared" ref="AQ45:AQ70" si="119">IF(AK8&gt;0,(AQ8/AK8)*100,0)</f>
        <v>51.710901738892403</v>
      </c>
      <c r="AS45" t="str">
        <f>W45</f>
        <v>11 Corporate managers and directors</v>
      </c>
      <c r="AT45" s="18">
        <f t="shared" ref="AT45:AX54" si="120">AT8/AT$35*100</f>
        <v>11.107088623780143</v>
      </c>
      <c r="AU45" s="18">
        <f t="shared" si="120"/>
        <v>11.806187620355256</v>
      </c>
      <c r="AV45" s="18">
        <f t="shared" si="120"/>
        <v>11.933763915237931</v>
      </c>
      <c r="AW45" s="18">
        <f t="shared" si="120"/>
        <v>10.110384634102246</v>
      </c>
      <c r="AX45" s="18">
        <f t="shared" si="120"/>
        <v>9.8976895891489214</v>
      </c>
      <c r="AZ45" s="68">
        <f t="shared" ref="AZ45:AZ70" si="121">IF(AV8&gt;0,(AZ8/AV8)*100,0)</f>
        <v>-0.52791403617055543</v>
      </c>
      <c r="BA45" s="69">
        <f t="shared" ref="BA45:BA70" si="122">IF(AV8&gt;0,BA8/AV8*100,0)</f>
        <v>49.362491471792367</v>
      </c>
      <c r="BB45" s="69">
        <f t="shared" ref="BB45:BB70" si="123">IF(AV8&gt;0,(BB8/AV8)*100,0)</f>
        <v>48.83457743562181</v>
      </c>
      <c r="BD45" t="str">
        <f>AH45</f>
        <v>11 Corporate managers and directors</v>
      </c>
      <c r="BE45" s="18">
        <f t="shared" ref="BE45:BI54" si="124">BE8/BE$35*100</f>
        <v>6.6877381002664675</v>
      </c>
      <c r="BF45" s="18">
        <f t="shared" si="124"/>
        <v>7.3302008798429945</v>
      </c>
      <c r="BG45" s="18">
        <f t="shared" si="124"/>
        <v>7.7092099826498366</v>
      </c>
      <c r="BH45" s="18">
        <f t="shared" si="124"/>
        <v>6.7709243919524864</v>
      </c>
      <c r="BI45" s="18">
        <f t="shared" si="124"/>
        <v>7.2501398053441788</v>
      </c>
      <c r="BK45" s="68">
        <f t="shared" ref="BK45:BK70" si="125">IF(BG8&gt;0,(BK8/BG8)*100,0)</f>
        <v>-4.9894790478882882</v>
      </c>
      <c r="BL45" s="69">
        <f t="shared" ref="BL45:BL70" si="126">IF(BG8&gt;0,BL8/BG8*100,0)</f>
        <v>40.176283853116722</v>
      </c>
      <c r="BM45" s="69">
        <f t="shared" ref="BM45:BM70" si="127">IF(BG8&gt;0,(BM8/BG8)*100,0)</f>
        <v>35.186804805228434</v>
      </c>
      <c r="BO45" t="str">
        <f>AS45</f>
        <v>11 Corporate managers and directors</v>
      </c>
      <c r="BP45" s="18">
        <f t="shared" ref="BP45:BT54" si="128">BP8/BP$35*100</f>
        <v>5.5111361015541211</v>
      </c>
      <c r="BQ45" s="18">
        <f t="shared" si="128"/>
        <v>6.09538559800919</v>
      </c>
      <c r="BR45" s="18">
        <f t="shared" si="128"/>
        <v>6.3071870235567635</v>
      </c>
      <c r="BS45" s="18">
        <f t="shared" si="128"/>
        <v>5.4671267185679806</v>
      </c>
      <c r="BT45" s="18">
        <f t="shared" si="128"/>
        <v>5.3297940014496712</v>
      </c>
      <c r="BV45" s="68">
        <f t="shared" ref="BV45:BV70" si="129">IF(BR8&gt;0,(BV8/BR8)*100,0)</f>
        <v>-27.783798497213596</v>
      </c>
      <c r="BW45" s="69">
        <f t="shared" ref="BW45:BW70" si="130">IF(BR8&gt;0,BW8/BR8*100,0)</f>
        <v>37.044549998399248</v>
      </c>
      <c r="BX45" s="69">
        <f t="shared" ref="BX45:BX70" si="131">IF(BR8&gt;0,(BX8/BR8)*100,0)</f>
        <v>9.2607515011856574</v>
      </c>
      <c r="BZ45" t="str">
        <f>BD45</f>
        <v>11 Corporate managers and directors</v>
      </c>
      <c r="CA45" s="18">
        <f t="shared" ref="CA45:CE54" si="132">CA8/CA$35*100</f>
        <v>5.6019894464382904</v>
      </c>
      <c r="CB45" s="18">
        <f t="shared" si="132"/>
        <v>6.2537127313270044</v>
      </c>
      <c r="CC45" s="18">
        <f t="shared" si="132"/>
        <v>7.028444771687349</v>
      </c>
      <c r="CD45" s="18">
        <f t="shared" si="132"/>
        <v>6.8696769612520932</v>
      </c>
      <c r="CE45" s="18">
        <f t="shared" si="132"/>
        <v>7.769441611880108</v>
      </c>
      <c r="CG45" s="68">
        <f t="shared" ref="CG45:CG70" si="133">IF(CC8&gt;0,(CG8/CC8)*100,0)</f>
        <v>-27.720838981811934</v>
      </c>
      <c r="CH45" s="69">
        <f t="shared" ref="CH45:CH70" si="134">IF(CC8&gt;0,CH8/CC8*100,0)</f>
        <v>37.21920198571631</v>
      </c>
      <c r="CI45" s="69">
        <f t="shared" ref="CI45:CI70" si="135">IF(CC8&gt;0,(CI8/CC8)*100,0)</f>
        <v>9.4983630039043767</v>
      </c>
      <c r="CK45" t="str">
        <f>BO45</f>
        <v>11 Corporate managers and directors</v>
      </c>
      <c r="CL45" s="18">
        <f t="shared" ref="CL45:CP54" si="136">CL8/CL$35*100</f>
        <v>3.1352667525642115</v>
      </c>
      <c r="CM45" s="18">
        <f t="shared" si="136"/>
        <v>3.8268039668997034</v>
      </c>
      <c r="CN45" s="18">
        <f t="shared" si="136"/>
        <v>4.0771791831767707</v>
      </c>
      <c r="CO45" s="18">
        <f t="shared" si="136"/>
        <v>4.7670013698340767</v>
      </c>
      <c r="CP45" s="18">
        <f t="shared" si="136"/>
        <v>6.2087930916856635</v>
      </c>
      <c r="CR45" s="68">
        <f t="shared" ref="CR45:CR70" si="137">IF(CN8&gt;0,(CR8/CN8)*100,0)</f>
        <v>33.911485627966073</v>
      </c>
      <c r="CS45" s="69">
        <f t="shared" ref="CS45:CS70" si="138">IF(CN8&gt;0,CS8/CN8*100,0)</f>
        <v>34.854476286104983</v>
      </c>
      <c r="CT45" s="69">
        <f t="shared" ref="CT45:CT70" si="139">IF(CN8&gt;0,(CT8/CN8)*100,0)</f>
        <v>68.765961914071056</v>
      </c>
    </row>
    <row r="46" spans="1:98" x14ac:dyDescent="0.2">
      <c r="A46" t="str">
        <f t="shared" si="103"/>
        <v>12 Other managers and proprietors</v>
      </c>
      <c r="B46" s="18">
        <f t="shared" si="104"/>
        <v>3.0729054860586</v>
      </c>
      <c r="C46" s="18">
        <f t="shared" si="104"/>
        <v>3.2117599446596716</v>
      </c>
      <c r="D46" s="18">
        <f t="shared" si="104"/>
        <v>3.0356946805858236</v>
      </c>
      <c r="E46" s="18">
        <f t="shared" si="104"/>
        <v>3.0866111043120954</v>
      </c>
      <c r="F46" s="18">
        <f t="shared" si="104"/>
        <v>3.2678899929249194</v>
      </c>
      <c r="H46" s="68">
        <f t="shared" si="105"/>
        <v>60.552855398741713</v>
      </c>
      <c r="I46" s="69">
        <f t="shared" si="106"/>
        <v>80.0533075888019</v>
      </c>
      <c r="J46" s="69">
        <f t="shared" si="107"/>
        <v>140.60616298754363</v>
      </c>
      <c r="L46" t="str">
        <f t="shared" ref="L46:L69" si="140">A46</f>
        <v>12 Other managers and proprietors</v>
      </c>
      <c r="M46" s="18">
        <f t="shared" si="108"/>
        <v>3.6701426152323426</v>
      </c>
      <c r="N46" s="18">
        <f t="shared" si="108"/>
        <v>3.6682413753107852</v>
      </c>
      <c r="O46" s="18">
        <f t="shared" si="108"/>
        <v>3.7177800875461324</v>
      </c>
      <c r="P46" s="18">
        <f t="shared" si="108"/>
        <v>3.7419819492586965</v>
      </c>
      <c r="Q46" s="18">
        <f t="shared" si="108"/>
        <v>3.9957400066593309</v>
      </c>
      <c r="S46" s="68">
        <f t="shared" si="109"/>
        <v>60.016001580571221</v>
      </c>
      <c r="T46" s="69">
        <f t="shared" si="110"/>
        <v>78.377925076673804</v>
      </c>
      <c r="U46" s="69">
        <f t="shared" si="111"/>
        <v>138.39392665724503</v>
      </c>
      <c r="W46" t="str">
        <f t="shared" ref="W46:W69" si="141">A46</f>
        <v>12 Other managers and proprietors</v>
      </c>
      <c r="X46" s="18">
        <f t="shared" si="112"/>
        <v>4.0629899120503268</v>
      </c>
      <c r="Y46" s="18">
        <f t="shared" si="112"/>
        <v>4.0311174813380628</v>
      </c>
      <c r="Z46" s="18">
        <f t="shared" si="112"/>
        <v>3.9414529105980756</v>
      </c>
      <c r="AA46" s="18">
        <f t="shared" si="112"/>
        <v>3.9370589623237335</v>
      </c>
      <c r="AB46" s="18">
        <f t="shared" si="112"/>
        <v>4.0875761300906692</v>
      </c>
      <c r="AD46" s="68">
        <f t="shared" si="113"/>
        <v>29.888673465148841</v>
      </c>
      <c r="AE46" s="69">
        <f t="shared" si="114"/>
        <v>72.380956589143224</v>
      </c>
      <c r="AF46" s="69">
        <f t="shared" si="115"/>
        <v>102.26963005429208</v>
      </c>
      <c r="AH46" t="str">
        <f t="shared" ref="AH46:AH69" si="142">L46</f>
        <v>12 Other managers and proprietors</v>
      </c>
      <c r="AI46" s="18">
        <f t="shared" si="116"/>
        <v>3.8985254176790227</v>
      </c>
      <c r="AJ46" s="18">
        <f t="shared" si="116"/>
        <v>4.2483868067248736</v>
      </c>
      <c r="AK46" s="18">
        <f t="shared" si="116"/>
        <v>4.4516322550373415</v>
      </c>
      <c r="AL46" s="18">
        <f t="shared" si="116"/>
        <v>4.4787922507382971</v>
      </c>
      <c r="AM46" s="18">
        <f t="shared" si="116"/>
        <v>4.8694911018526845</v>
      </c>
      <c r="AO46" s="68">
        <f t="shared" si="117"/>
        <v>23.799993707199356</v>
      </c>
      <c r="AP46" s="69">
        <f t="shared" si="118"/>
        <v>70.063848125252932</v>
      </c>
      <c r="AQ46" s="69">
        <f t="shared" si="119"/>
        <v>93.86384183245228</v>
      </c>
      <c r="AS46" t="str">
        <f t="shared" ref="AS46:AS69" si="143">W46</f>
        <v>12 Other managers and proprietors</v>
      </c>
      <c r="AT46" s="18">
        <f t="shared" si="120"/>
        <v>4.5504747132020862</v>
      </c>
      <c r="AU46" s="18">
        <f t="shared" si="120"/>
        <v>4.4833746608553104</v>
      </c>
      <c r="AV46" s="18">
        <f t="shared" si="120"/>
        <v>4.4692209545930357</v>
      </c>
      <c r="AW46" s="18">
        <f t="shared" si="120"/>
        <v>4.6522689954485301</v>
      </c>
      <c r="AX46" s="18">
        <f t="shared" si="120"/>
        <v>4.7753111173515146</v>
      </c>
      <c r="AZ46" s="68">
        <f t="shared" si="121"/>
        <v>28.148841163473371</v>
      </c>
      <c r="BA46" s="69">
        <f t="shared" si="122"/>
        <v>68.481567369534375</v>
      </c>
      <c r="BB46" s="69">
        <f t="shared" si="123"/>
        <v>96.630408533007753</v>
      </c>
      <c r="BD46" t="str">
        <f t="shared" ref="BD46:BD69" si="144">AH46</f>
        <v>12 Other managers and proprietors</v>
      </c>
      <c r="BE46" s="18">
        <f t="shared" si="124"/>
        <v>3.1930361920287775</v>
      </c>
      <c r="BF46" s="18">
        <f t="shared" si="124"/>
        <v>2.9839866287399204</v>
      </c>
      <c r="BG46" s="18">
        <f t="shared" si="124"/>
        <v>3.0492391968563219</v>
      </c>
      <c r="BH46" s="18">
        <f t="shared" si="124"/>
        <v>2.9569659003842257</v>
      </c>
      <c r="BI46" s="18">
        <f t="shared" si="124"/>
        <v>3.041470489724051</v>
      </c>
      <c r="BK46" s="68">
        <f t="shared" si="125"/>
        <v>0.76908299202660468</v>
      </c>
      <c r="BL46" s="69">
        <f t="shared" si="126"/>
        <v>46.793095493744794</v>
      </c>
      <c r="BM46" s="69">
        <f t="shared" si="127"/>
        <v>47.562178485771398</v>
      </c>
      <c r="BO46" t="str">
        <f t="shared" ref="BO46:BO69" si="145">AS46</f>
        <v>12 Other managers and proprietors</v>
      </c>
      <c r="BP46" s="18">
        <f t="shared" si="128"/>
        <v>3.2320809904983796</v>
      </c>
      <c r="BQ46" s="18">
        <f t="shared" si="128"/>
        <v>3.2295682935497823</v>
      </c>
      <c r="BR46" s="18">
        <f t="shared" si="128"/>
        <v>3.4037821361141751</v>
      </c>
      <c r="BS46" s="18">
        <f t="shared" si="128"/>
        <v>3.5283627966743056</v>
      </c>
      <c r="BT46" s="18">
        <f t="shared" si="128"/>
        <v>3.946321660313818</v>
      </c>
      <c r="BV46" s="68">
        <f t="shared" si="129"/>
        <v>-0.91893794138213181</v>
      </c>
      <c r="BW46" s="69">
        <f t="shared" si="130"/>
        <v>53.47924382597278</v>
      </c>
      <c r="BX46" s="69">
        <f t="shared" si="131"/>
        <v>52.56030588459064</v>
      </c>
      <c r="BZ46" t="str">
        <f t="shared" ref="BZ46:BZ69" si="146">BD46</f>
        <v>12 Other managers and proprietors</v>
      </c>
      <c r="CA46" s="18">
        <f t="shared" si="132"/>
        <v>2.9724536247956013</v>
      </c>
      <c r="CB46" s="18">
        <f t="shared" si="132"/>
        <v>2.9648015422281522</v>
      </c>
      <c r="CC46" s="18">
        <f t="shared" si="132"/>
        <v>2.9679068653821754</v>
      </c>
      <c r="CD46" s="18">
        <f t="shared" si="132"/>
        <v>3.1485792942587243</v>
      </c>
      <c r="CE46" s="18">
        <f t="shared" si="132"/>
        <v>3.5371943139173716</v>
      </c>
      <c r="CG46" s="68">
        <f t="shared" si="133"/>
        <v>-22.072421386364034</v>
      </c>
      <c r="CH46" s="69">
        <f t="shared" si="134"/>
        <v>41.354063576428231</v>
      </c>
      <c r="CI46" s="69">
        <f t="shared" si="135"/>
        <v>19.281642190064197</v>
      </c>
      <c r="CK46" t="str">
        <f t="shared" ref="CK46:CK69" si="147">BO46</f>
        <v>12 Other managers and proprietors</v>
      </c>
      <c r="CL46" s="18">
        <f t="shared" si="136"/>
        <v>3.0143326619429107</v>
      </c>
      <c r="CM46" s="18">
        <f t="shared" si="136"/>
        <v>3.126439531610361</v>
      </c>
      <c r="CN46" s="18">
        <f t="shared" si="136"/>
        <v>3.1851634147775831</v>
      </c>
      <c r="CO46" s="18">
        <f t="shared" si="136"/>
        <v>4.0945297996531496</v>
      </c>
      <c r="CP46" s="18">
        <f t="shared" si="136"/>
        <v>5.6367791699626402</v>
      </c>
      <c r="CR46" s="68">
        <f t="shared" si="137"/>
        <v>55.621551714475373</v>
      </c>
      <c r="CS46" s="69">
        <f t="shared" si="138"/>
        <v>43.470752586966647</v>
      </c>
      <c r="CT46" s="69">
        <f t="shared" si="139"/>
        <v>99.092304301442027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20.737002236172643</v>
      </c>
      <c r="C47" s="18">
        <f t="shared" si="104"/>
        <v>20.952305076978398</v>
      </c>
      <c r="D47" s="18">
        <f t="shared" si="104"/>
        <v>20.777466702357742</v>
      </c>
      <c r="E47" s="18">
        <f t="shared" si="104"/>
        <v>22.950737837802762</v>
      </c>
      <c r="F47" s="18">
        <f t="shared" si="104"/>
        <v>23.132729145068279</v>
      </c>
      <c r="H47" s="68">
        <f t="shared" si="105"/>
        <v>66.051564904494967</v>
      </c>
      <c r="I47" s="69">
        <f t="shared" si="106"/>
        <v>53.106439292612983</v>
      </c>
      <c r="J47" s="69">
        <f t="shared" si="107"/>
        <v>119.15800419710794</v>
      </c>
      <c r="L47" t="str">
        <f t="shared" si="140"/>
        <v>21 Science, research, engineering and technology professionals</v>
      </c>
      <c r="M47" s="18">
        <f t="shared" si="108"/>
        <v>11.042558590990328</v>
      </c>
      <c r="N47" s="18">
        <f t="shared" si="108"/>
        <v>11.106124716788454</v>
      </c>
      <c r="O47" s="18">
        <f t="shared" si="108"/>
        <v>11.670198000181331</v>
      </c>
      <c r="P47" s="18">
        <f t="shared" si="108"/>
        <v>13.903256954324544</v>
      </c>
      <c r="Q47" s="18">
        <f t="shared" si="108"/>
        <v>14.729484292509914</v>
      </c>
      <c r="S47" s="68">
        <f t="shared" si="109"/>
        <v>87.914029953055845</v>
      </c>
      <c r="T47" s="69">
        <f t="shared" si="110"/>
        <v>61.594339510359532</v>
      </c>
      <c r="U47" s="69">
        <f t="shared" si="111"/>
        <v>149.50836946341536</v>
      </c>
      <c r="W47" t="str">
        <f t="shared" si="141"/>
        <v>21 Science, research, engineering and technology professionals</v>
      </c>
      <c r="X47" s="18">
        <f t="shared" si="112"/>
        <v>10.102019921056597</v>
      </c>
      <c r="Y47" s="18">
        <f t="shared" si="112"/>
        <v>9.77047676264114</v>
      </c>
      <c r="Z47" s="18">
        <f t="shared" si="112"/>
        <v>9.7680880411016116</v>
      </c>
      <c r="AA47" s="18">
        <f t="shared" si="112"/>
        <v>11.03857325846378</v>
      </c>
      <c r="AB47" s="18">
        <f t="shared" si="112"/>
        <v>10.476474866460544</v>
      </c>
      <c r="AD47" s="68">
        <f t="shared" si="113"/>
        <v>34.328256995952636</v>
      </c>
      <c r="AE47" s="69">
        <f t="shared" si="114"/>
        <v>49.74227640416057</v>
      </c>
      <c r="AF47" s="69">
        <f t="shared" si="115"/>
        <v>84.070533400113206</v>
      </c>
      <c r="AH47" t="str">
        <f t="shared" si="142"/>
        <v>21 Science, research, engineering and technology professionals</v>
      </c>
      <c r="AI47" s="18">
        <f t="shared" si="116"/>
        <v>3.5306985818838434</v>
      </c>
      <c r="AJ47" s="18">
        <f t="shared" si="116"/>
        <v>3.5759482224787371</v>
      </c>
      <c r="AK47" s="18">
        <f t="shared" si="116"/>
        <v>3.7944194297293317</v>
      </c>
      <c r="AL47" s="18">
        <f t="shared" si="116"/>
        <v>4.5215328848060299</v>
      </c>
      <c r="AM47" s="18">
        <f t="shared" si="116"/>
        <v>4.7221848694015573</v>
      </c>
      <c r="AO47" s="68">
        <f t="shared" si="117"/>
        <v>40.849067599234786</v>
      </c>
      <c r="AP47" s="69">
        <f t="shared" si="118"/>
        <v>49.799751229327185</v>
      </c>
      <c r="AQ47" s="69">
        <f t="shared" si="119"/>
        <v>90.648818828561971</v>
      </c>
      <c r="AS47" t="str">
        <f t="shared" si="143"/>
        <v>21 Science, research, engineering and technology professionals</v>
      </c>
      <c r="AT47" s="18">
        <f t="shared" si="120"/>
        <v>9.3178174322849685</v>
      </c>
      <c r="AU47" s="18">
        <f t="shared" si="120"/>
        <v>9.0496516468443264</v>
      </c>
      <c r="AV47" s="18">
        <f t="shared" si="120"/>
        <v>8.9480069528662174</v>
      </c>
      <c r="AW47" s="18">
        <f t="shared" si="120"/>
        <v>9.4596523410521609</v>
      </c>
      <c r="AX47" s="18">
        <f t="shared" si="120"/>
        <v>8.4636506059521643</v>
      </c>
      <c r="AZ47" s="68">
        <f t="shared" si="121"/>
        <v>13.442620929231754</v>
      </c>
      <c r="BA47" s="69">
        <f t="shared" si="122"/>
        <v>40.432219793611509</v>
      </c>
      <c r="BB47" s="69">
        <f t="shared" si="123"/>
        <v>53.874840722843267</v>
      </c>
      <c r="BD47" t="str">
        <f t="shared" si="144"/>
        <v>21 Science, research, engineering and technology professionals</v>
      </c>
      <c r="BE47" s="18">
        <f t="shared" si="124"/>
        <v>3.502761926668037</v>
      </c>
      <c r="BF47" s="18">
        <f t="shared" si="124"/>
        <v>3.5473884217105893</v>
      </c>
      <c r="BG47" s="18">
        <f t="shared" si="124"/>
        <v>3.8203020147055824</v>
      </c>
      <c r="BH47" s="18">
        <f t="shared" si="124"/>
        <v>4.4233270407183234</v>
      </c>
      <c r="BI47" s="18">
        <f t="shared" si="124"/>
        <v>4.5492177130443787</v>
      </c>
      <c r="BK47" s="68">
        <f t="shared" si="125"/>
        <v>20.302379433148726</v>
      </c>
      <c r="BL47" s="69">
        <f t="shared" si="126"/>
        <v>32.349481308067659</v>
      </c>
      <c r="BM47" s="69">
        <f t="shared" si="127"/>
        <v>52.651860741216396</v>
      </c>
      <c r="BO47" t="str">
        <f t="shared" si="145"/>
        <v>21 Science, research, engineering and technology professionals</v>
      </c>
      <c r="BP47" s="18">
        <f t="shared" si="128"/>
        <v>2.6043851218975589</v>
      </c>
      <c r="BQ47" s="18">
        <f t="shared" si="128"/>
        <v>2.8731726186982898</v>
      </c>
      <c r="BR47" s="18">
        <f t="shared" si="128"/>
        <v>3.0437049212804279</v>
      </c>
      <c r="BS47" s="18">
        <f t="shared" si="128"/>
        <v>3.7362496407159149</v>
      </c>
      <c r="BT47" s="18">
        <f t="shared" si="128"/>
        <v>4.1807166213846578</v>
      </c>
      <c r="BV47" s="68">
        <f t="shared" si="129"/>
        <v>17.383785571806204</v>
      </c>
      <c r="BW47" s="69">
        <f t="shared" si="130"/>
        <v>37.988930400857996</v>
      </c>
      <c r="BX47" s="69">
        <f t="shared" si="131"/>
        <v>55.372715972664196</v>
      </c>
      <c r="BZ47" t="str">
        <f t="shared" si="146"/>
        <v>21 Science, research, engineering and technology professionals</v>
      </c>
      <c r="CA47" s="18">
        <f t="shared" si="132"/>
        <v>2.3051679177130842</v>
      </c>
      <c r="CB47" s="18">
        <f t="shared" si="132"/>
        <v>2.3832425506948689</v>
      </c>
      <c r="CC47" s="18">
        <f t="shared" si="132"/>
        <v>2.6229246427050246</v>
      </c>
      <c r="CD47" s="18">
        <f t="shared" si="132"/>
        <v>3.3597888040996637</v>
      </c>
      <c r="CE47" s="18">
        <f t="shared" si="132"/>
        <v>3.1796341913939932</v>
      </c>
      <c r="CG47" s="68">
        <f t="shared" si="133"/>
        <v>-20.736384686074931</v>
      </c>
      <c r="CH47" s="69">
        <f t="shared" si="134"/>
        <v>31.686145094042196</v>
      </c>
      <c r="CI47" s="69">
        <f t="shared" si="135"/>
        <v>10.949760407967263</v>
      </c>
      <c r="CK47" t="str">
        <f t="shared" si="147"/>
        <v>21 Science, research, engineering and technology professionals</v>
      </c>
      <c r="CL47" s="18">
        <f t="shared" si="136"/>
        <v>1.4298722003701401</v>
      </c>
      <c r="CM47" s="18">
        <f t="shared" si="136"/>
        <v>1.8497671401912159</v>
      </c>
      <c r="CN47" s="18">
        <f t="shared" si="136"/>
        <v>2.1420124126953288</v>
      </c>
      <c r="CO47" s="18">
        <f t="shared" si="136"/>
        <v>3.7562978298122172</v>
      </c>
      <c r="CP47" s="18">
        <f t="shared" si="136"/>
        <v>5.7998136259779329</v>
      </c>
      <c r="CR47" s="68">
        <f t="shared" si="137"/>
        <v>138.10169875120062</v>
      </c>
      <c r="CS47" s="69">
        <f t="shared" si="138"/>
        <v>51.780539671558024</v>
      </c>
      <c r="CT47" s="69">
        <f t="shared" si="139"/>
        <v>189.88223842275866</v>
      </c>
    </row>
    <row r="48" spans="1:98" x14ac:dyDescent="0.2">
      <c r="A48" t="str">
        <f t="shared" si="103"/>
        <v>22 Health professionals</v>
      </c>
      <c r="B48" s="18">
        <f t="shared" si="104"/>
        <v>14.850806257318943</v>
      </c>
      <c r="C48" s="18">
        <f t="shared" si="104"/>
        <v>16.215648366055902</v>
      </c>
      <c r="D48" s="18">
        <f t="shared" si="104"/>
        <v>15.631627951805354</v>
      </c>
      <c r="E48" s="18">
        <f t="shared" si="104"/>
        <v>15.770152055598983</v>
      </c>
      <c r="F48" s="18">
        <f t="shared" si="104"/>
        <v>15.313002221244737</v>
      </c>
      <c r="H48" s="68">
        <f t="shared" si="105"/>
        <v>46.10491658429347</v>
      </c>
      <c r="I48" s="69">
        <f t="shared" si="106"/>
        <v>63.055670014396689</v>
      </c>
      <c r="J48" s="69">
        <f t="shared" si="107"/>
        <v>109.16058659869017</v>
      </c>
      <c r="L48" t="str">
        <f t="shared" si="140"/>
        <v>22 Health professionals</v>
      </c>
      <c r="M48" s="18">
        <f t="shared" si="108"/>
        <v>6.5884635674439984</v>
      </c>
      <c r="N48" s="18">
        <f t="shared" si="108"/>
        <v>7.2089169005472158</v>
      </c>
      <c r="O48" s="18">
        <f t="shared" si="108"/>
        <v>6.9392593383590242</v>
      </c>
      <c r="P48" s="18">
        <f t="shared" si="108"/>
        <v>6.5728083446271484</v>
      </c>
      <c r="Q48" s="18">
        <f t="shared" si="108"/>
        <v>6.1159881282673378</v>
      </c>
      <c r="S48" s="68">
        <f t="shared" si="109"/>
        <v>31.221018553216201</v>
      </c>
      <c r="T48" s="69">
        <f t="shared" si="110"/>
        <v>62.854175709938545</v>
      </c>
      <c r="U48" s="69">
        <f t="shared" si="111"/>
        <v>94.075194263154742</v>
      </c>
      <c r="W48" t="str">
        <f t="shared" si="141"/>
        <v>22 Health professionals</v>
      </c>
      <c r="X48" s="18">
        <f t="shared" si="112"/>
        <v>6.814741611598703</v>
      </c>
      <c r="Y48" s="18">
        <f t="shared" si="112"/>
        <v>7.5330718467191931</v>
      </c>
      <c r="Z48" s="18">
        <f t="shared" si="112"/>
        <v>7.3461824595378324</v>
      </c>
      <c r="AA48" s="18">
        <f t="shared" si="112"/>
        <v>6.9219145566996545</v>
      </c>
      <c r="AB48" s="18">
        <f t="shared" si="112"/>
        <v>6.5710550908966452</v>
      </c>
      <c r="AD48" s="68">
        <f t="shared" si="113"/>
        <v>12.030214319591725</v>
      </c>
      <c r="AE48" s="69">
        <f t="shared" si="114"/>
        <v>59.634060962826204</v>
      </c>
      <c r="AF48" s="69">
        <f t="shared" si="115"/>
        <v>71.664275282417933</v>
      </c>
      <c r="AH48" t="str">
        <f t="shared" si="142"/>
        <v>22 Health professionals</v>
      </c>
      <c r="AI48" s="18">
        <f t="shared" si="116"/>
        <v>11.724763150863886</v>
      </c>
      <c r="AJ48" s="18">
        <f t="shared" si="116"/>
        <v>9.4894539314171809</v>
      </c>
      <c r="AK48" s="18">
        <f t="shared" si="116"/>
        <v>8.31941347145926</v>
      </c>
      <c r="AL48" s="18">
        <f t="shared" si="116"/>
        <v>4.4864991695546301</v>
      </c>
      <c r="AM48" s="18">
        <f t="shared" si="116"/>
        <v>1.5693176154636685</v>
      </c>
      <c r="AO48" s="68">
        <f t="shared" si="117"/>
        <v>-78.651150918123747</v>
      </c>
      <c r="AP48" s="69">
        <f t="shared" si="118"/>
        <v>18.374026251765958</v>
      </c>
      <c r="AQ48" s="69">
        <f t="shared" si="119"/>
        <v>-60.277124666357793</v>
      </c>
      <c r="AS48" t="str">
        <f t="shared" si="143"/>
        <v>22 Health professionals</v>
      </c>
      <c r="AT48" s="18">
        <f t="shared" si="120"/>
        <v>1.6590675554701579</v>
      </c>
      <c r="AU48" s="18">
        <f t="shared" si="120"/>
        <v>1.7900845157655749</v>
      </c>
      <c r="AV48" s="18">
        <f t="shared" si="120"/>
        <v>1.9719952817317241</v>
      </c>
      <c r="AW48" s="18">
        <f t="shared" si="120"/>
        <v>1.9451619928892576</v>
      </c>
      <c r="AX48" s="18">
        <f t="shared" si="120"/>
        <v>1.8570381259457542</v>
      </c>
      <c r="AZ48" s="68">
        <f t="shared" si="121"/>
        <v>12.943121516155134</v>
      </c>
      <c r="BA48" s="69">
        <f t="shared" si="122"/>
        <v>54.356948687587014</v>
      </c>
      <c r="BB48" s="69">
        <f t="shared" si="123"/>
        <v>67.300070203742152</v>
      </c>
      <c r="BD48" t="str">
        <f t="shared" si="144"/>
        <v>22 Health professionals</v>
      </c>
      <c r="BE48" s="18">
        <f t="shared" si="124"/>
        <v>1.6691173655777984</v>
      </c>
      <c r="BF48" s="18">
        <f t="shared" si="124"/>
        <v>2.0690347580277124</v>
      </c>
      <c r="BG48" s="18">
        <f t="shared" si="124"/>
        <v>2.1098289384524871</v>
      </c>
      <c r="BH48" s="18">
        <f t="shared" si="124"/>
        <v>2.1437184040331942</v>
      </c>
      <c r="BI48" s="18">
        <f t="shared" si="124"/>
        <v>2.3444161199280158</v>
      </c>
      <c r="BK48" s="68">
        <f t="shared" si="125"/>
        <v>12.259382070206689</v>
      </c>
      <c r="BL48" s="69">
        <f t="shared" si="126"/>
        <v>59.530056906094039</v>
      </c>
      <c r="BM48" s="69">
        <f t="shared" si="127"/>
        <v>71.78943897630073</v>
      </c>
      <c r="BO48" t="str">
        <f t="shared" si="145"/>
        <v>22 Health professionals</v>
      </c>
      <c r="BP48" s="18">
        <f t="shared" si="128"/>
        <v>1.2758898132203291</v>
      </c>
      <c r="BQ48" s="18">
        <f t="shared" si="128"/>
        <v>1.4476668363483862</v>
      </c>
      <c r="BR48" s="18">
        <f t="shared" si="128"/>
        <v>1.5550029833994718</v>
      </c>
      <c r="BS48" s="18">
        <f t="shared" si="128"/>
        <v>1.5412515090228645</v>
      </c>
      <c r="BT48" s="18">
        <f t="shared" si="128"/>
        <v>1.4683044355150026</v>
      </c>
      <c r="BV48" s="68">
        <f t="shared" si="129"/>
        <v>-19.305337269922045</v>
      </c>
      <c r="BW48" s="69">
        <f t="shared" si="130"/>
        <v>43.618608306188932</v>
      </c>
      <c r="BX48" s="69">
        <f t="shared" si="131"/>
        <v>24.313271036266887</v>
      </c>
      <c r="BZ48" t="str">
        <f t="shared" si="146"/>
        <v>22 Health professionals</v>
      </c>
      <c r="CA48" s="18">
        <f t="shared" si="132"/>
        <v>1.1081843020973781</v>
      </c>
      <c r="CB48" s="18">
        <f t="shared" si="132"/>
        <v>1.490810841488557</v>
      </c>
      <c r="CC48" s="18">
        <f t="shared" si="132"/>
        <v>1.3815903367897377</v>
      </c>
      <c r="CD48" s="18">
        <f t="shared" si="132"/>
        <v>1.4809634271410184</v>
      </c>
      <c r="CE48" s="18">
        <f t="shared" si="132"/>
        <v>1.4425792183847623</v>
      </c>
      <c r="CG48" s="68">
        <f t="shared" si="133"/>
        <v>-31.727954233751948</v>
      </c>
      <c r="CH48" s="69">
        <f t="shared" si="134"/>
        <v>39.178144992238465</v>
      </c>
      <c r="CI48" s="69">
        <f t="shared" si="135"/>
        <v>7.4501907584865208</v>
      </c>
      <c r="CK48" t="str">
        <f t="shared" si="147"/>
        <v>22 Health professionals</v>
      </c>
      <c r="CL48" s="18">
        <f t="shared" si="136"/>
        <v>0.33935392841500744</v>
      </c>
      <c r="CM48" s="18">
        <f t="shared" si="136"/>
        <v>0.54100392966992172</v>
      </c>
      <c r="CN48" s="18">
        <f t="shared" si="136"/>
        <v>0.6275054476915769</v>
      </c>
      <c r="CO48" s="18">
        <f t="shared" si="136"/>
        <v>0.95765013943883603</v>
      </c>
      <c r="CP48" s="18">
        <f t="shared" si="136"/>
        <v>1.8214417794762128</v>
      </c>
      <c r="CR48" s="68">
        <f t="shared" si="137"/>
        <v>155.25145870749836</v>
      </c>
      <c r="CS48" s="69">
        <f t="shared" si="138"/>
        <v>63.580838473933213</v>
      </c>
      <c r="CT48" s="69">
        <f t="shared" si="139"/>
        <v>218.83229718143156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26.51775763525016</v>
      </c>
      <c r="C49" s="18">
        <f t="shared" si="104"/>
        <v>24.989486323674637</v>
      </c>
      <c r="D49" s="18">
        <f t="shared" si="104"/>
        <v>24.556729222680161</v>
      </c>
      <c r="E49" s="18">
        <f t="shared" si="104"/>
        <v>22.345617408990893</v>
      </c>
      <c r="F49" s="18">
        <f t="shared" si="104"/>
        <v>20.229223112763204</v>
      </c>
      <c r="H49" s="68">
        <f t="shared" si="105"/>
        <v>22.861942630986778</v>
      </c>
      <c r="I49" s="69">
        <f t="shared" si="106"/>
        <v>56.342093856801981</v>
      </c>
      <c r="J49" s="69">
        <f t="shared" si="107"/>
        <v>79.204036487788755</v>
      </c>
      <c r="L49" t="str">
        <f t="shared" si="140"/>
        <v>23 Teaching and other educational professionals</v>
      </c>
      <c r="M49" s="18">
        <f t="shared" si="108"/>
        <v>21.493683215505225</v>
      </c>
      <c r="N49" s="18">
        <f t="shared" si="108"/>
        <v>20.608453799061159</v>
      </c>
      <c r="O49" s="18">
        <f t="shared" si="108"/>
        <v>19.681643981145143</v>
      </c>
      <c r="P49" s="18">
        <f t="shared" si="108"/>
        <v>17.758560153060252</v>
      </c>
      <c r="Q49" s="18">
        <f t="shared" si="108"/>
        <v>15.808882549675033</v>
      </c>
      <c r="S49" s="68">
        <f t="shared" si="109"/>
        <v>19.588574896300429</v>
      </c>
      <c r="T49" s="69">
        <f t="shared" si="110"/>
        <v>58.363952267119842</v>
      </c>
      <c r="U49" s="69">
        <f t="shared" si="111"/>
        <v>77.952527163420285</v>
      </c>
      <c r="W49" t="str">
        <f t="shared" si="141"/>
        <v>23 Teaching and other educational professionals</v>
      </c>
      <c r="X49" s="18">
        <f t="shared" si="112"/>
        <v>7.2901211594712105</v>
      </c>
      <c r="Y49" s="18">
        <f t="shared" si="112"/>
        <v>6.2560173965532639</v>
      </c>
      <c r="Z49" s="18">
        <f t="shared" si="112"/>
        <v>6.1664150524053039</v>
      </c>
      <c r="AA49" s="18">
        <f t="shared" si="112"/>
        <v>4.6865443030007201</v>
      </c>
      <c r="AB49" s="18">
        <f t="shared" si="112"/>
        <v>3.4635516162536031</v>
      </c>
      <c r="AD49" s="68">
        <f t="shared" si="113"/>
        <v>-29.652174042558215</v>
      </c>
      <c r="AE49" s="69">
        <f t="shared" si="114"/>
        <v>41.541436893680476</v>
      </c>
      <c r="AF49" s="69">
        <f t="shared" si="115"/>
        <v>11.889262851122261</v>
      </c>
      <c r="AH49" t="str">
        <f t="shared" si="142"/>
        <v>23 Teaching and other educational professionals</v>
      </c>
      <c r="AI49" s="18">
        <f t="shared" si="116"/>
        <v>3.2036086683833718</v>
      </c>
      <c r="AJ49" s="18">
        <f t="shared" si="116"/>
        <v>1.9314431932481133</v>
      </c>
      <c r="AK49" s="18">
        <f t="shared" si="116"/>
        <v>1.7077278703654719</v>
      </c>
      <c r="AL49" s="18">
        <f t="shared" si="116"/>
        <v>1.0089551094898657</v>
      </c>
      <c r="AM49" s="18">
        <f t="shared" si="116"/>
        <v>0.91867806444518929</v>
      </c>
      <c r="AO49" s="68">
        <f t="shared" si="117"/>
        <v>-39.116304248468097</v>
      </c>
      <c r="AP49" s="69">
        <f t="shared" si="118"/>
        <v>19.503148886031791</v>
      </c>
      <c r="AQ49" s="69">
        <f t="shared" si="119"/>
        <v>-19.613155362436309</v>
      </c>
      <c r="AS49" t="str">
        <f t="shared" si="143"/>
        <v>23 Teaching and other educational professionals</v>
      </c>
      <c r="AT49" s="18">
        <f t="shared" si="120"/>
        <v>0.89262305927146446</v>
      </c>
      <c r="AU49" s="18">
        <f t="shared" si="120"/>
        <v>0.82490591525877299</v>
      </c>
      <c r="AV49" s="18">
        <f t="shared" si="120"/>
        <v>0.84515097692011454</v>
      </c>
      <c r="AW49" s="18">
        <f t="shared" si="120"/>
        <v>0.66055096262348156</v>
      </c>
      <c r="AX49" s="18">
        <f t="shared" si="120"/>
        <v>0.52457216695080211</v>
      </c>
      <c r="AZ49" s="68">
        <f t="shared" si="121"/>
        <v>-25.558385437385422</v>
      </c>
      <c r="BA49" s="69">
        <f t="shared" si="122"/>
        <v>39.396306010618964</v>
      </c>
      <c r="BB49" s="69">
        <f t="shared" si="123"/>
        <v>13.837920573233543</v>
      </c>
      <c r="BD49" t="str">
        <f t="shared" si="144"/>
        <v>23 Teaching and other educational professionals</v>
      </c>
      <c r="BE49" s="18">
        <f t="shared" si="124"/>
        <v>0.840923782331361</v>
      </c>
      <c r="BF49" s="18">
        <f t="shared" si="124"/>
        <v>0.84386539783608849</v>
      </c>
      <c r="BG49" s="18">
        <f t="shared" si="124"/>
        <v>0.91727709763296628</v>
      </c>
      <c r="BH49" s="18">
        <f t="shared" si="124"/>
        <v>0.87174520535759237</v>
      </c>
      <c r="BI49" s="18">
        <f t="shared" si="124"/>
        <v>1.0181369294905311</v>
      </c>
      <c r="BK49" s="68">
        <f t="shared" si="125"/>
        <v>12.13490857333411</v>
      </c>
      <c r="BL49" s="69">
        <f t="shared" si="126"/>
        <v>41.81644033449836</v>
      </c>
      <c r="BM49" s="69">
        <f t="shared" si="127"/>
        <v>53.951348907832475</v>
      </c>
      <c r="BO49" t="str">
        <f t="shared" si="145"/>
        <v>23 Teaching and other educational professionals</v>
      </c>
      <c r="BP49" s="18">
        <f t="shared" si="128"/>
        <v>0.71890326164368279</v>
      </c>
      <c r="BQ49" s="18">
        <f t="shared" si="128"/>
        <v>0.71332630471163494</v>
      </c>
      <c r="BR49" s="18">
        <f t="shared" si="128"/>
        <v>0.78950865508850865</v>
      </c>
      <c r="BS49" s="18">
        <f t="shared" si="128"/>
        <v>0.71794866118356071</v>
      </c>
      <c r="BT49" s="18">
        <f t="shared" si="128"/>
        <v>0.76680393743851627</v>
      </c>
      <c r="BV49" s="68">
        <f t="shared" si="129"/>
        <v>-16.998227750792033</v>
      </c>
      <c r="BW49" s="69">
        <f t="shared" si="130"/>
        <v>40.114109443438167</v>
      </c>
      <c r="BX49" s="69">
        <f t="shared" si="131"/>
        <v>23.115881692646138</v>
      </c>
      <c r="BZ49" t="str">
        <f t="shared" si="146"/>
        <v>23 Teaching and other educational professionals</v>
      </c>
      <c r="CA49" s="18">
        <f t="shared" si="132"/>
        <v>0.68105538608061056</v>
      </c>
      <c r="CB49" s="18">
        <f t="shared" si="132"/>
        <v>0.74855401573181257</v>
      </c>
      <c r="CC49" s="18">
        <f t="shared" si="132"/>
        <v>0.81053713937886107</v>
      </c>
      <c r="CD49" s="18">
        <f t="shared" si="132"/>
        <v>0.86978174669999131</v>
      </c>
      <c r="CE49" s="18">
        <f t="shared" si="132"/>
        <v>1.06795732770541</v>
      </c>
      <c r="CG49" s="68">
        <f t="shared" si="133"/>
        <v>-13.848367219763141</v>
      </c>
      <c r="CH49" s="69">
        <f t="shared" si="134"/>
        <v>41.431774351278904</v>
      </c>
      <c r="CI49" s="69">
        <f t="shared" si="135"/>
        <v>27.583407131515763</v>
      </c>
      <c r="CK49" t="str">
        <f t="shared" si="147"/>
        <v>23 Teaching and other educational professionals</v>
      </c>
      <c r="CL49" s="18">
        <f t="shared" si="136"/>
        <v>0.33505433793000028</v>
      </c>
      <c r="CM49" s="18">
        <f t="shared" si="136"/>
        <v>0.45960733828891381</v>
      </c>
      <c r="CN49" s="18">
        <f t="shared" si="136"/>
        <v>0.5816731616548102</v>
      </c>
      <c r="CO49" s="18">
        <f t="shared" si="136"/>
        <v>0.77258714395917572</v>
      </c>
      <c r="CP49" s="18">
        <f t="shared" si="136"/>
        <v>1.058905698714369</v>
      </c>
      <c r="CR49" s="68">
        <f t="shared" si="137"/>
        <v>60.084284312898042</v>
      </c>
      <c r="CS49" s="69">
        <f t="shared" si="138"/>
        <v>46.120212926427982</v>
      </c>
      <c r="CT49" s="69">
        <f t="shared" si="139"/>
        <v>106.20449723932603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7.6344472246345223</v>
      </c>
      <c r="C50" s="18">
        <f t="shared" si="104"/>
        <v>7.8499788444306331</v>
      </c>
      <c r="D50" s="18">
        <f t="shared" si="104"/>
        <v>8.4011335505137534</v>
      </c>
      <c r="E50" s="18">
        <f t="shared" si="104"/>
        <v>8.5247393088215908</v>
      </c>
      <c r="F50" s="18">
        <f t="shared" si="104"/>
        <v>8.901573320315082</v>
      </c>
      <c r="H50" s="68">
        <f t="shared" si="105"/>
        <v>58.029286670738188</v>
      </c>
      <c r="I50" s="69">
        <f t="shared" si="106"/>
        <v>63.900079303267617</v>
      </c>
      <c r="J50" s="69">
        <f t="shared" si="107"/>
        <v>121.9293659740058</v>
      </c>
      <c r="L50" t="str">
        <f t="shared" si="140"/>
        <v>24 Business, media and public service professionals</v>
      </c>
      <c r="M50" s="18">
        <f t="shared" si="108"/>
        <v>13.387992121062878</v>
      </c>
      <c r="N50" s="18">
        <f t="shared" si="108"/>
        <v>13.935315391268677</v>
      </c>
      <c r="O50" s="18">
        <f t="shared" si="108"/>
        <v>14.133540462363465</v>
      </c>
      <c r="P50" s="18">
        <f t="shared" si="108"/>
        <v>13.870009364095006</v>
      </c>
      <c r="Q50" s="18">
        <f t="shared" si="108"/>
        <v>13.504571426172362</v>
      </c>
      <c r="S50" s="68">
        <f t="shared" si="109"/>
        <v>42.258992589515806</v>
      </c>
      <c r="T50" s="69">
        <f t="shared" si="110"/>
        <v>60.906414645710527</v>
      </c>
      <c r="U50" s="69">
        <f t="shared" si="111"/>
        <v>103.16540723522634</v>
      </c>
      <c r="W50" t="str">
        <f t="shared" si="141"/>
        <v>24 Business, media and public service professionals</v>
      </c>
      <c r="X50" s="18">
        <f t="shared" si="112"/>
        <v>11.560692367503123</v>
      </c>
      <c r="Y50" s="18">
        <f t="shared" si="112"/>
        <v>11.818399177635085</v>
      </c>
      <c r="Z50" s="18">
        <f t="shared" si="112"/>
        <v>12.362283455335904</v>
      </c>
      <c r="AA50" s="18">
        <f t="shared" si="112"/>
        <v>11.913610067511812</v>
      </c>
      <c r="AB50" s="18">
        <f t="shared" si="112"/>
        <v>11.226036879801606</v>
      </c>
      <c r="AD50" s="68">
        <f t="shared" si="113"/>
        <v>13.733796577806858</v>
      </c>
      <c r="AE50" s="69">
        <f t="shared" si="114"/>
        <v>54.633249426095013</v>
      </c>
      <c r="AF50" s="69">
        <f t="shared" si="115"/>
        <v>68.367046003901876</v>
      </c>
      <c r="AH50" t="str">
        <f t="shared" si="142"/>
        <v>24 Business, media and public service professionals</v>
      </c>
      <c r="AI50" s="18">
        <f t="shared" si="116"/>
        <v>4.3180921422044918</v>
      </c>
      <c r="AJ50" s="18">
        <f t="shared" si="116"/>
        <v>4.0851663450771003</v>
      </c>
      <c r="AK50" s="18">
        <f t="shared" si="116"/>
        <v>4.4560765671303537</v>
      </c>
      <c r="AL50" s="18">
        <f t="shared" si="116"/>
        <v>4.072621654035502</v>
      </c>
      <c r="AM50" s="18">
        <f t="shared" si="116"/>
        <v>3.9591969986191149</v>
      </c>
      <c r="AO50" s="68">
        <f t="shared" si="117"/>
        <v>0.55664929842839661</v>
      </c>
      <c r="AP50" s="69">
        <f t="shared" si="118"/>
        <v>36.208238004884016</v>
      </c>
      <c r="AQ50" s="69">
        <f t="shared" si="119"/>
        <v>36.764887303312413</v>
      </c>
      <c r="AS50" t="str">
        <f t="shared" si="143"/>
        <v>24 Business, media and public service professionals</v>
      </c>
      <c r="AT50" s="18">
        <f t="shared" si="120"/>
        <v>6.5926064187341105</v>
      </c>
      <c r="AU50" s="18">
        <f t="shared" si="120"/>
        <v>6.6335046071217203</v>
      </c>
      <c r="AV50" s="18">
        <f t="shared" si="120"/>
        <v>6.9211082895620741</v>
      </c>
      <c r="AW50" s="18">
        <f t="shared" si="120"/>
        <v>6.848574533213549</v>
      </c>
      <c r="AX50" s="18">
        <f t="shared" si="120"/>
        <v>6.6160303126831455</v>
      </c>
      <c r="AZ50" s="68">
        <f t="shared" si="121"/>
        <v>14.648051987011623</v>
      </c>
      <c r="BA50" s="69">
        <f t="shared" si="122"/>
        <v>51.628862190220637</v>
      </c>
      <c r="BB50" s="69">
        <f t="shared" si="123"/>
        <v>66.276914177232257</v>
      </c>
      <c r="BD50" t="str">
        <f t="shared" si="144"/>
        <v>24 Business, media and public service professionals</v>
      </c>
      <c r="BE50" s="18">
        <f t="shared" si="124"/>
        <v>3.7639570111128151</v>
      </c>
      <c r="BF50" s="18">
        <f t="shared" si="124"/>
        <v>4.099024771713105</v>
      </c>
      <c r="BG50" s="18">
        <f t="shared" si="124"/>
        <v>4.5535134550053407</v>
      </c>
      <c r="BH50" s="18">
        <f t="shared" si="124"/>
        <v>4.7890733171821385</v>
      </c>
      <c r="BI50" s="18">
        <f t="shared" si="124"/>
        <v>5.174177397992243</v>
      </c>
      <c r="BK50" s="68">
        <f t="shared" si="125"/>
        <v>14.796826825844317</v>
      </c>
      <c r="BL50" s="69">
        <f t="shared" si="126"/>
        <v>43.98601046179585</v>
      </c>
      <c r="BM50" s="69">
        <f t="shared" si="127"/>
        <v>58.782837287640163</v>
      </c>
      <c r="BO50" t="str">
        <f t="shared" si="145"/>
        <v>24 Business, media and public service professionals</v>
      </c>
      <c r="BP50" s="18">
        <f t="shared" si="128"/>
        <v>2.7661655634221636</v>
      </c>
      <c r="BQ50" s="18">
        <f t="shared" si="128"/>
        <v>3.0071198047838923</v>
      </c>
      <c r="BR50" s="18">
        <f t="shared" si="128"/>
        <v>3.2534546210883621</v>
      </c>
      <c r="BS50" s="18">
        <f t="shared" si="128"/>
        <v>3.2966042426241451</v>
      </c>
      <c r="BT50" s="18">
        <f t="shared" si="128"/>
        <v>3.3997511693395168</v>
      </c>
      <c r="BV50" s="68">
        <f t="shared" si="129"/>
        <v>-10.697769817593219</v>
      </c>
      <c r="BW50" s="69">
        <f t="shared" si="130"/>
        <v>38.282739702948142</v>
      </c>
      <c r="BX50" s="69">
        <f t="shared" si="131"/>
        <v>27.584969885354926</v>
      </c>
      <c r="BZ50" t="str">
        <f t="shared" si="146"/>
        <v>24 Business, media and public service professionals</v>
      </c>
      <c r="CA50" s="18">
        <f t="shared" si="132"/>
        <v>2.521549747028061</v>
      </c>
      <c r="CB50" s="18">
        <f t="shared" si="132"/>
        <v>2.8821400425276678</v>
      </c>
      <c r="CC50" s="18">
        <f t="shared" si="132"/>
        <v>3.2443938049535221</v>
      </c>
      <c r="CD50" s="18">
        <f t="shared" si="132"/>
        <v>3.4771166429406253</v>
      </c>
      <c r="CE50" s="18">
        <f t="shared" si="132"/>
        <v>3.54510779990007</v>
      </c>
      <c r="CG50" s="68">
        <f t="shared" si="133"/>
        <v>-28.553918533513063</v>
      </c>
      <c r="CH50" s="69">
        <f t="shared" si="134"/>
        <v>34.216836264046201</v>
      </c>
      <c r="CI50" s="69">
        <f t="shared" si="135"/>
        <v>5.66291773053314</v>
      </c>
      <c r="CK50" t="str">
        <f t="shared" si="147"/>
        <v>24 Business, media and public service professionals</v>
      </c>
      <c r="CL50" s="18">
        <f t="shared" si="136"/>
        <v>1.5355041737670614</v>
      </c>
      <c r="CM50" s="18">
        <f t="shared" si="136"/>
        <v>1.9528028606373999</v>
      </c>
      <c r="CN50" s="18">
        <f t="shared" si="136"/>
        <v>2.3028431710024955</v>
      </c>
      <c r="CO50" s="18">
        <f t="shared" si="136"/>
        <v>3.2023911141315224</v>
      </c>
      <c r="CP50" s="18">
        <f t="shared" si="136"/>
        <v>4.9220295963865421</v>
      </c>
      <c r="CR50" s="68">
        <f t="shared" si="137"/>
        <v>87.953448089657599</v>
      </c>
      <c r="CS50" s="69">
        <f t="shared" si="138"/>
        <v>46.007496164991835</v>
      </c>
      <c r="CT50" s="69">
        <f t="shared" si="139"/>
        <v>133.96094425464943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2.2554160238370513</v>
      </c>
      <c r="C51" s="18">
        <f t="shared" si="104"/>
        <v>2.5797656236221291</v>
      </c>
      <c r="D51" s="18">
        <f t="shared" si="104"/>
        <v>2.6653058578435891</v>
      </c>
      <c r="E51" s="18">
        <f t="shared" si="104"/>
        <v>2.5629704556102748</v>
      </c>
      <c r="F51" s="18">
        <f t="shared" si="104"/>
        <v>2.9267034683043796</v>
      </c>
      <c r="H51" s="68">
        <f t="shared" si="105"/>
        <v>63.772268010347148</v>
      </c>
      <c r="I51" s="69">
        <f t="shared" si="106"/>
        <v>60.800281926873033</v>
      </c>
      <c r="J51" s="69">
        <f t="shared" si="107"/>
        <v>124.57254993722016</v>
      </c>
      <c r="L51" t="str">
        <f t="shared" si="140"/>
        <v>31 Science, engineering and technology associate professionals</v>
      </c>
      <c r="M51" s="18">
        <f t="shared" si="108"/>
        <v>1.8099174039000683</v>
      </c>
      <c r="N51" s="18">
        <f t="shared" si="108"/>
        <v>1.9031653346939654</v>
      </c>
      <c r="O51" s="18">
        <f t="shared" si="108"/>
        <v>2.0938543158971532</v>
      </c>
      <c r="P51" s="18">
        <f t="shared" si="108"/>
        <v>1.8611361118052279</v>
      </c>
      <c r="Q51" s="18">
        <f t="shared" si="108"/>
        <v>1.9268016226427178</v>
      </c>
      <c r="S51" s="68">
        <f t="shared" si="109"/>
        <v>37.006266326117846</v>
      </c>
      <c r="T51" s="69">
        <f t="shared" si="110"/>
        <v>50.432061090325888</v>
      </c>
      <c r="U51" s="69">
        <f t="shared" si="111"/>
        <v>87.438327416443727</v>
      </c>
      <c r="W51" t="str">
        <f t="shared" si="141"/>
        <v>31 Science, engineering and technology associate professionals</v>
      </c>
      <c r="X51" s="18">
        <f t="shared" si="112"/>
        <v>2.0163928944809593</v>
      </c>
      <c r="Y51" s="18">
        <f t="shared" si="112"/>
        <v>2.1519065215760755</v>
      </c>
      <c r="Z51" s="18">
        <f t="shared" si="112"/>
        <v>2.2267126598364513</v>
      </c>
      <c r="AA51" s="18">
        <f t="shared" si="112"/>
        <v>2.0103267604199297</v>
      </c>
      <c r="AB51" s="18">
        <f t="shared" si="112"/>
        <v>1.9577549581299722</v>
      </c>
      <c r="AD51" s="68">
        <f t="shared" si="113"/>
        <v>10.117393654203438</v>
      </c>
      <c r="AE51" s="69">
        <f t="shared" si="114"/>
        <v>45.991297971828651</v>
      </c>
      <c r="AF51" s="69">
        <f t="shared" si="115"/>
        <v>56.10869162603209</v>
      </c>
      <c r="AH51" t="str">
        <f t="shared" si="142"/>
        <v>31 Science, engineering and technology associate professionals</v>
      </c>
      <c r="AI51" s="18">
        <f t="shared" si="116"/>
        <v>1.1630542509200437</v>
      </c>
      <c r="AJ51" s="18">
        <f t="shared" si="116"/>
        <v>1.3590059233067122</v>
      </c>
      <c r="AK51" s="18">
        <f t="shared" si="116"/>
        <v>1.5088054194967169</v>
      </c>
      <c r="AL51" s="18">
        <f t="shared" si="116"/>
        <v>1.5790065369024582</v>
      </c>
      <c r="AM51" s="18">
        <f t="shared" si="116"/>
        <v>1.8278091497979276</v>
      </c>
      <c r="AO51" s="68">
        <f t="shared" si="117"/>
        <v>37.105203660826433</v>
      </c>
      <c r="AP51" s="69">
        <f t="shared" si="118"/>
        <v>55.334552615828514</v>
      </c>
      <c r="AQ51" s="69">
        <f t="shared" si="119"/>
        <v>92.439756276654947</v>
      </c>
      <c r="AS51" t="str">
        <f t="shared" si="143"/>
        <v>31 Science, engineering and technology associate professionals</v>
      </c>
      <c r="AT51" s="18">
        <f t="shared" si="120"/>
        <v>3.2718712845282036</v>
      </c>
      <c r="AU51" s="18">
        <f t="shared" si="120"/>
        <v>3.3695331095943386</v>
      </c>
      <c r="AV51" s="18">
        <f t="shared" si="120"/>
        <v>3.5028790038411808</v>
      </c>
      <c r="AW51" s="18">
        <f t="shared" si="120"/>
        <v>2.9874864683334499</v>
      </c>
      <c r="AX51" s="18">
        <f t="shared" si="120"/>
        <v>2.6654250587454844</v>
      </c>
      <c r="AZ51" s="68">
        <f t="shared" si="121"/>
        <v>-8.7387993528832801</v>
      </c>
      <c r="BA51" s="69">
        <f t="shared" si="122"/>
        <v>35.058574428815675</v>
      </c>
      <c r="BB51" s="69">
        <f t="shared" si="123"/>
        <v>26.319775075932395</v>
      </c>
      <c r="BD51" t="str">
        <f t="shared" si="144"/>
        <v>31 Science, engineering and technology associate professionals</v>
      </c>
      <c r="BE51" s="18">
        <f t="shared" si="124"/>
        <v>1.3375207850859696</v>
      </c>
      <c r="BF51" s="18">
        <f t="shared" si="124"/>
        <v>1.3415992724478061</v>
      </c>
      <c r="BG51" s="18">
        <f t="shared" si="124"/>
        <v>1.4965670940103859</v>
      </c>
      <c r="BH51" s="18">
        <f t="shared" si="124"/>
        <v>1.1794163194504712</v>
      </c>
      <c r="BI51" s="18">
        <f t="shared" si="124"/>
        <v>0.91179178045631992</v>
      </c>
      <c r="BK51" s="68">
        <f t="shared" si="125"/>
        <v>-38.449062208898269</v>
      </c>
      <c r="BL51" s="69">
        <f t="shared" si="126"/>
        <v>26.045822493244536</v>
      </c>
      <c r="BM51" s="69">
        <f t="shared" si="127"/>
        <v>-12.403239715653729</v>
      </c>
      <c r="BO51" t="str">
        <f t="shared" si="145"/>
        <v>31 Science, engineering and technology associate professionals</v>
      </c>
      <c r="BP51" s="18">
        <f t="shared" si="128"/>
        <v>1.0147172750981961</v>
      </c>
      <c r="BQ51" s="18">
        <f t="shared" si="128"/>
        <v>1.1704392236265619</v>
      </c>
      <c r="BR51" s="18">
        <f t="shared" si="128"/>
        <v>1.3098084974006345</v>
      </c>
      <c r="BS51" s="18">
        <f t="shared" si="128"/>
        <v>1.2592676592283409</v>
      </c>
      <c r="BT51" s="18">
        <f t="shared" si="128"/>
        <v>1.436863083682403</v>
      </c>
      <c r="BV51" s="68">
        <f t="shared" si="129"/>
        <v>-6.2508130534574251</v>
      </c>
      <c r="BW51" s="69">
        <f t="shared" si="130"/>
        <v>35.481018708868397</v>
      </c>
      <c r="BX51" s="69">
        <f t="shared" si="131"/>
        <v>29.23020565541098</v>
      </c>
      <c r="BZ51" t="str">
        <f t="shared" si="146"/>
        <v>31 Science, engineering and technology associate professionals</v>
      </c>
      <c r="CA51" s="18">
        <f t="shared" si="132"/>
        <v>1.156290776004425</v>
      </c>
      <c r="CB51" s="18">
        <f t="shared" si="132"/>
        <v>1.3130671295991334</v>
      </c>
      <c r="CC51" s="18">
        <f t="shared" si="132"/>
        <v>1.5950145196514682</v>
      </c>
      <c r="CD51" s="18">
        <f t="shared" si="132"/>
        <v>1.6777289575760295</v>
      </c>
      <c r="CE51" s="18">
        <f t="shared" si="132"/>
        <v>2.1658611911019507</v>
      </c>
      <c r="CG51" s="68">
        <f t="shared" si="133"/>
        <v>-11.213178111799389</v>
      </c>
      <c r="CH51" s="69">
        <f t="shared" si="134"/>
        <v>32.729332771226119</v>
      </c>
      <c r="CI51" s="69">
        <f t="shared" si="135"/>
        <v>21.516154659426729</v>
      </c>
      <c r="CK51" t="str">
        <f t="shared" si="147"/>
        <v>31 Science, engineering and technology associate professionals</v>
      </c>
      <c r="CL51" s="18">
        <f t="shared" si="136"/>
        <v>0.61263802756918617</v>
      </c>
      <c r="CM51" s="18">
        <f t="shared" si="136"/>
        <v>0.85354052386480916</v>
      </c>
      <c r="CN51" s="18">
        <f t="shared" si="136"/>
        <v>1.1556664785271817</v>
      </c>
      <c r="CO51" s="18">
        <f t="shared" si="136"/>
        <v>1.6445238584244621</v>
      </c>
      <c r="CP51" s="18">
        <f t="shared" si="136"/>
        <v>3.1286969579101944</v>
      </c>
      <c r="CR51" s="68">
        <f t="shared" si="137"/>
        <v>138.0682189090341</v>
      </c>
      <c r="CS51" s="69">
        <f t="shared" si="138"/>
        <v>56.475872496183776</v>
      </c>
      <c r="CT51" s="69">
        <f t="shared" si="139"/>
        <v>194.5440914052179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0.62447059080169343</v>
      </c>
      <c r="C52" s="18">
        <f t="shared" si="104"/>
        <v>0.63033381829512747</v>
      </c>
      <c r="D52" s="18">
        <f t="shared" si="104"/>
        <v>0.572127626220159</v>
      </c>
      <c r="E52" s="18">
        <f t="shared" si="104"/>
        <v>0.86317140820054894</v>
      </c>
      <c r="F52" s="18">
        <f t="shared" si="104"/>
        <v>0.99137119790002393</v>
      </c>
      <c r="H52" s="68">
        <f t="shared" si="105"/>
        <v>158.4354422842606</v>
      </c>
      <c r="I52" s="69">
        <f t="shared" si="106"/>
        <v>119.34336942923949</v>
      </c>
      <c r="J52" s="69">
        <f t="shared" si="107"/>
        <v>277.77881171350009</v>
      </c>
      <c r="L52" t="str">
        <f t="shared" si="140"/>
        <v>32 Health and social care associate professionals</v>
      </c>
      <c r="M52" s="18">
        <f t="shared" si="108"/>
        <v>1.7288584114209384</v>
      </c>
      <c r="N52" s="18">
        <f t="shared" si="108"/>
        <v>1.8693457976069714</v>
      </c>
      <c r="O52" s="18">
        <f t="shared" si="108"/>
        <v>1.8070271430513807</v>
      </c>
      <c r="P52" s="18">
        <f t="shared" si="108"/>
        <v>2.8277525437750999</v>
      </c>
      <c r="Q52" s="18">
        <f t="shared" si="108"/>
        <v>3.1149587426234535</v>
      </c>
      <c r="S52" s="68">
        <f t="shared" si="109"/>
        <v>156.64778003490534</v>
      </c>
      <c r="T52" s="69">
        <f t="shared" si="110"/>
        <v>117.29907162953177</v>
      </c>
      <c r="U52" s="69">
        <f t="shared" si="111"/>
        <v>273.94685166443713</v>
      </c>
      <c r="W52" t="str">
        <f t="shared" si="141"/>
        <v>32 Health and social care associate professionals</v>
      </c>
      <c r="X52" s="18">
        <f t="shared" si="112"/>
        <v>2.4707197998716444</v>
      </c>
      <c r="Y52" s="18">
        <f t="shared" si="112"/>
        <v>2.7057176636759368</v>
      </c>
      <c r="Z52" s="18">
        <f t="shared" si="112"/>
        <v>2.7093358739664097</v>
      </c>
      <c r="AA52" s="18">
        <f t="shared" si="112"/>
        <v>4.2662833475381525</v>
      </c>
      <c r="AB52" s="18">
        <f t="shared" si="112"/>
        <v>4.7286406050056167</v>
      </c>
      <c r="AD52" s="68">
        <f t="shared" si="113"/>
        <v>118.59248594368437</v>
      </c>
      <c r="AE52" s="69">
        <f t="shared" si="114"/>
        <v>112.90736441892111</v>
      </c>
      <c r="AF52" s="69">
        <f t="shared" si="115"/>
        <v>231.49985036260549</v>
      </c>
      <c r="AH52" t="str">
        <f t="shared" si="142"/>
        <v>32 Health and social care associate professionals</v>
      </c>
      <c r="AI52" s="18">
        <f t="shared" si="116"/>
        <v>5.5735986917633928</v>
      </c>
      <c r="AJ52" s="18">
        <f t="shared" si="116"/>
        <v>4.8636283793656263</v>
      </c>
      <c r="AK52" s="18">
        <f t="shared" si="116"/>
        <v>4.6102321476460366</v>
      </c>
      <c r="AL52" s="18">
        <f t="shared" si="116"/>
        <v>5.1457997006869505</v>
      </c>
      <c r="AM52" s="18">
        <f t="shared" si="116"/>
        <v>2.9798986961581022</v>
      </c>
      <c r="AO52" s="68">
        <f t="shared" si="117"/>
        <v>-26.846513084488134</v>
      </c>
      <c r="AP52" s="69">
        <f t="shared" si="118"/>
        <v>43.083282691718004</v>
      </c>
      <c r="AQ52" s="69">
        <f t="shared" si="119"/>
        <v>16.236769607229871</v>
      </c>
      <c r="AS52" t="str">
        <f t="shared" si="143"/>
        <v>32 Health and social care associate professionals</v>
      </c>
      <c r="AT52" s="18">
        <f t="shared" si="120"/>
        <v>1.3316320234642587</v>
      </c>
      <c r="AU52" s="18">
        <f t="shared" si="120"/>
        <v>1.3865820942669449</v>
      </c>
      <c r="AV52" s="18">
        <f t="shared" si="120"/>
        <v>1.5384007503944719</v>
      </c>
      <c r="AW52" s="18">
        <f t="shared" si="120"/>
        <v>2.1352049892054126</v>
      </c>
      <c r="AX52" s="18">
        <f t="shared" si="120"/>
        <v>2.1974874952375436</v>
      </c>
      <c r="AZ52" s="68">
        <f t="shared" si="121"/>
        <v>71.317515419440696</v>
      </c>
      <c r="BA52" s="69">
        <f t="shared" si="122"/>
        <v>85.412282463927596</v>
      </c>
      <c r="BB52" s="69">
        <f t="shared" si="123"/>
        <v>156.72979788336832</v>
      </c>
      <c r="BD52" t="str">
        <f t="shared" si="144"/>
        <v>32 Health and social care associate professionals</v>
      </c>
      <c r="BE52" s="18">
        <f t="shared" si="124"/>
        <v>1.3169416370176565</v>
      </c>
      <c r="BF52" s="18">
        <f t="shared" si="124"/>
        <v>1.6055522955867096</v>
      </c>
      <c r="BG52" s="18">
        <f t="shared" si="124"/>
        <v>1.6748138682052918</v>
      </c>
      <c r="BH52" s="18">
        <f t="shared" si="124"/>
        <v>2.6804242645267746</v>
      </c>
      <c r="BI52" s="18">
        <f t="shared" si="124"/>
        <v>3.3530831099240386</v>
      </c>
      <c r="BK52" s="68">
        <f t="shared" si="125"/>
        <v>102.26137854712869</v>
      </c>
      <c r="BL52" s="69">
        <f t="shared" si="126"/>
        <v>100.78526168184432</v>
      </c>
      <c r="BM52" s="69">
        <f t="shared" si="127"/>
        <v>203.04664022897302</v>
      </c>
      <c r="BO52" t="str">
        <f t="shared" si="145"/>
        <v>32 Health and social care associate professionals</v>
      </c>
      <c r="BP52" s="18">
        <f t="shared" si="128"/>
        <v>1.0826302941976016</v>
      </c>
      <c r="BQ52" s="18">
        <f t="shared" si="128"/>
        <v>1.1820574497903618</v>
      </c>
      <c r="BR52" s="18">
        <f t="shared" si="128"/>
        <v>1.2807624615039097</v>
      </c>
      <c r="BS52" s="18">
        <f t="shared" si="128"/>
        <v>1.9573847337071528</v>
      </c>
      <c r="BT52" s="18">
        <f t="shared" si="128"/>
        <v>2.0714405287883895</v>
      </c>
      <c r="BV52" s="68">
        <f t="shared" si="129"/>
        <v>38.217745770092378</v>
      </c>
      <c r="BW52" s="69">
        <f t="shared" si="130"/>
        <v>73.069764170240433</v>
      </c>
      <c r="BX52" s="69">
        <f t="shared" si="131"/>
        <v>111.28750994033281</v>
      </c>
      <c r="BZ52" t="str">
        <f t="shared" si="146"/>
        <v>32 Health and social care associate professionals</v>
      </c>
      <c r="CA52" s="18">
        <f t="shared" si="132"/>
        <v>0.64550568165277411</v>
      </c>
      <c r="CB52" s="18">
        <f t="shared" si="132"/>
        <v>0.67355235787941825</v>
      </c>
      <c r="CC52" s="18">
        <f t="shared" si="132"/>
        <v>0.64902021478087735</v>
      </c>
      <c r="CD52" s="18">
        <f t="shared" si="132"/>
        <v>0.96645082286324346</v>
      </c>
      <c r="CE52" s="18">
        <f t="shared" si="132"/>
        <v>0.9611371184744999</v>
      </c>
      <c r="CG52" s="68">
        <f t="shared" si="133"/>
        <v>-3.17006104426601</v>
      </c>
      <c r="CH52" s="69">
        <f t="shared" si="134"/>
        <v>54.27532480707994</v>
      </c>
      <c r="CI52" s="69">
        <f t="shared" si="135"/>
        <v>51.105263762813934</v>
      </c>
      <c r="CK52" t="str">
        <f t="shared" si="147"/>
        <v>32 Health and social care associate professionals</v>
      </c>
      <c r="CL52" s="18">
        <f t="shared" si="136"/>
        <v>0.2560434114053709</v>
      </c>
      <c r="CM52" s="18">
        <f t="shared" si="136"/>
        <v>0.32543644589792747</v>
      </c>
      <c r="CN52" s="18">
        <f t="shared" si="136"/>
        <v>0.39058346926988674</v>
      </c>
      <c r="CO52" s="18">
        <f t="shared" si="136"/>
        <v>0.82691257434403831</v>
      </c>
      <c r="CP52" s="18">
        <f t="shared" si="136"/>
        <v>1.6457884130099261</v>
      </c>
      <c r="CR52" s="68">
        <f t="shared" si="137"/>
        <v>270.53614674868345</v>
      </c>
      <c r="CS52" s="69">
        <f t="shared" si="138"/>
        <v>94.231611317852938</v>
      </c>
      <c r="CT52" s="69">
        <f t="shared" si="139"/>
        <v>364.76775806653643</v>
      </c>
    </row>
    <row r="53" spans="1:98" x14ac:dyDescent="0.2">
      <c r="A53" t="str">
        <f t="shared" si="103"/>
        <v>33 Protective service occupations</v>
      </c>
      <c r="B53" s="18">
        <f t="shared" si="104"/>
        <v>0.30584588733758067</v>
      </c>
      <c r="C53" s="18">
        <f t="shared" si="104"/>
        <v>0.25497663841344265</v>
      </c>
      <c r="D53" s="18">
        <f t="shared" si="104"/>
        <v>0.27255798494321731</v>
      </c>
      <c r="E53" s="18">
        <f t="shared" si="104"/>
        <v>0.24285024884156572</v>
      </c>
      <c r="F53" s="18">
        <f t="shared" si="104"/>
        <v>0.2649480157499734</v>
      </c>
      <c r="H53" s="68">
        <f t="shared" si="105"/>
        <v>44.980788218035798</v>
      </c>
      <c r="I53" s="69">
        <f t="shared" si="106"/>
        <v>41.09983015703672</v>
      </c>
      <c r="J53" s="69">
        <f t="shared" si="107"/>
        <v>86.080618375072532</v>
      </c>
      <c r="L53" t="str">
        <f t="shared" si="140"/>
        <v>33 Protective service occupations</v>
      </c>
      <c r="M53" s="18">
        <f t="shared" si="108"/>
        <v>0.73828982212770278</v>
      </c>
      <c r="N53" s="18">
        <f t="shared" si="108"/>
        <v>0.65647085876573719</v>
      </c>
      <c r="O53" s="18">
        <f t="shared" si="108"/>
        <v>0.74854987506063775</v>
      </c>
      <c r="P53" s="18">
        <f t="shared" si="108"/>
        <v>0.6240914269362049</v>
      </c>
      <c r="Q53" s="18">
        <f t="shared" si="108"/>
        <v>0.70186506985232167</v>
      </c>
      <c r="S53" s="68">
        <f t="shared" si="109"/>
        <v>39.59915073032893</v>
      </c>
      <c r="T53" s="69">
        <f t="shared" si="110"/>
        <v>36.822892974179744</v>
      </c>
      <c r="U53" s="69">
        <f t="shared" si="111"/>
        <v>76.422043704508667</v>
      </c>
      <c r="W53" t="str">
        <f t="shared" si="141"/>
        <v>33 Protective service occupations</v>
      </c>
      <c r="X53" s="18">
        <f t="shared" si="112"/>
        <v>1.5558989338853855</v>
      </c>
      <c r="Y53" s="18">
        <f t="shared" si="112"/>
        <v>1.527746774491229</v>
      </c>
      <c r="Z53" s="18">
        <f t="shared" si="112"/>
        <v>1.6683509782368291</v>
      </c>
      <c r="AA53" s="18">
        <f t="shared" si="112"/>
        <v>1.4611401391187571</v>
      </c>
      <c r="AB53" s="18">
        <f t="shared" si="112"/>
        <v>1.6678085905466156</v>
      </c>
      <c r="AD53" s="68">
        <f t="shared" si="113"/>
        <v>25.2046779651244</v>
      </c>
      <c r="AE53" s="69">
        <f t="shared" si="114"/>
        <v>44.142379233577593</v>
      </c>
      <c r="AF53" s="69">
        <f t="shared" si="115"/>
        <v>69.347057198702004</v>
      </c>
      <c r="AH53" t="str">
        <f t="shared" si="142"/>
        <v>33 Protective service occupations</v>
      </c>
      <c r="AI53" s="18">
        <f t="shared" si="116"/>
        <v>1.3975371146313533</v>
      </c>
      <c r="AJ53" s="18">
        <f t="shared" si="116"/>
        <v>1.4055002798758578</v>
      </c>
      <c r="AK53" s="18">
        <f t="shared" si="116"/>
        <v>1.5466675274274588</v>
      </c>
      <c r="AL53" s="18">
        <f t="shared" si="116"/>
        <v>1.4292335824600171</v>
      </c>
      <c r="AM53" s="18">
        <f t="shared" si="116"/>
        <v>1.6049138719244924</v>
      </c>
      <c r="AO53" s="68">
        <f t="shared" si="117"/>
        <v>17.43866071732177</v>
      </c>
      <c r="AP53" s="69">
        <f t="shared" si="118"/>
        <v>37.805109093703372</v>
      </c>
      <c r="AQ53" s="69">
        <f t="shared" si="119"/>
        <v>55.243769811025146</v>
      </c>
      <c r="AS53" t="str">
        <f t="shared" si="143"/>
        <v>33 Protective service occupations</v>
      </c>
      <c r="AT53" s="18">
        <f t="shared" si="120"/>
        <v>1.4004776822178935</v>
      </c>
      <c r="AU53" s="18">
        <f t="shared" si="120"/>
        <v>1.1383020565201902</v>
      </c>
      <c r="AV53" s="18">
        <f t="shared" si="120"/>
        <v>1.2065855822661569</v>
      </c>
      <c r="AW53" s="18">
        <f t="shared" si="120"/>
        <v>0.92591717409793772</v>
      </c>
      <c r="AX53" s="18">
        <f t="shared" si="120"/>
        <v>0.87064335513426172</v>
      </c>
      <c r="AZ53" s="68">
        <f t="shared" si="121"/>
        <v>-13.457986331392924</v>
      </c>
      <c r="BA53" s="69">
        <f t="shared" si="122"/>
        <v>30.121123711348741</v>
      </c>
      <c r="BB53" s="69">
        <f t="shared" si="123"/>
        <v>16.663137379955817</v>
      </c>
      <c r="BD53" t="str">
        <f t="shared" si="144"/>
        <v>33 Protective service occupations</v>
      </c>
      <c r="BE53" s="18">
        <f t="shared" si="124"/>
        <v>1.3563342219405303</v>
      </c>
      <c r="BF53" s="18">
        <f t="shared" si="124"/>
        <v>1.1453777499182636</v>
      </c>
      <c r="BG53" s="18">
        <f t="shared" si="124"/>
        <v>1.211472206588964</v>
      </c>
      <c r="BH53" s="18">
        <f t="shared" si="124"/>
        <v>1.0419644285782022</v>
      </c>
      <c r="BI53" s="18">
        <f t="shared" si="124"/>
        <v>0.93358123966342521</v>
      </c>
      <c r="BK53" s="68">
        <f t="shared" si="125"/>
        <v>-22.147268577163302</v>
      </c>
      <c r="BL53" s="69">
        <f t="shared" si="126"/>
        <v>20.855937778502085</v>
      </c>
      <c r="BM53" s="69">
        <f t="shared" si="127"/>
        <v>-1.2913307986612199</v>
      </c>
      <c r="BO53" t="str">
        <f t="shared" si="145"/>
        <v>33 Protective service occupations</v>
      </c>
      <c r="BP53" s="18">
        <f t="shared" si="128"/>
        <v>1.4573281814931813</v>
      </c>
      <c r="BQ53" s="18">
        <f t="shared" si="128"/>
        <v>1.4036773730326064</v>
      </c>
      <c r="BR53" s="18">
        <f t="shared" si="128"/>
        <v>1.4567153243914757</v>
      </c>
      <c r="BS53" s="18">
        <f t="shared" si="128"/>
        <v>1.2303446762008972</v>
      </c>
      <c r="BT53" s="18">
        <f t="shared" si="128"/>
        <v>1.1157822185202406</v>
      </c>
      <c r="BV53" s="68">
        <f t="shared" si="129"/>
        <v>-34.541707299549323</v>
      </c>
      <c r="BW53" s="69">
        <f t="shared" si="130"/>
        <v>22.636563176551306</v>
      </c>
      <c r="BX53" s="69">
        <f t="shared" si="131"/>
        <v>-11.905144122998015</v>
      </c>
      <c r="BZ53" t="str">
        <f t="shared" si="146"/>
        <v>33 Protective service occupations</v>
      </c>
      <c r="CA53" s="18">
        <f t="shared" si="132"/>
        <v>1.2349774540960623</v>
      </c>
      <c r="CB53" s="18">
        <f t="shared" si="132"/>
        <v>1.1935072953278767</v>
      </c>
      <c r="CC53" s="18">
        <f t="shared" si="132"/>
        <v>1.3405776982325943</v>
      </c>
      <c r="CD53" s="18">
        <f t="shared" si="132"/>
        <v>1.2341821291463573</v>
      </c>
      <c r="CE53" s="18">
        <f t="shared" si="132"/>
        <v>1.5233911702703133</v>
      </c>
      <c r="CG53" s="68">
        <f t="shared" si="133"/>
        <v>-25.697748148692661</v>
      </c>
      <c r="CH53" s="69">
        <f t="shared" si="134"/>
        <v>30.2389037741005</v>
      </c>
      <c r="CI53" s="69">
        <f t="shared" si="135"/>
        <v>4.5411556254078382</v>
      </c>
      <c r="CK53" t="str">
        <f t="shared" si="147"/>
        <v>33 Protective service occupations</v>
      </c>
      <c r="CL53" s="18">
        <f t="shared" si="136"/>
        <v>0.56668093635759642</v>
      </c>
      <c r="CM53" s="18">
        <f t="shared" si="136"/>
        <v>0.49136303574392426</v>
      </c>
      <c r="CN53" s="18">
        <f t="shared" si="136"/>
        <v>0.53906661892488184</v>
      </c>
      <c r="CO53" s="18">
        <f t="shared" si="136"/>
        <v>0.31189427447449625</v>
      </c>
      <c r="CP53" s="18">
        <f t="shared" si="136"/>
        <v>0.35134899202838032</v>
      </c>
      <c r="CR53" s="68">
        <f t="shared" si="137"/>
        <v>-42.685209194057229</v>
      </c>
      <c r="CS53" s="69">
        <f t="shared" si="138"/>
        <v>11.600100691687651</v>
      </c>
      <c r="CT53" s="69">
        <f t="shared" si="139"/>
        <v>-31.085108502369575</v>
      </c>
    </row>
    <row r="54" spans="1:98" x14ac:dyDescent="0.2">
      <c r="A54" t="str">
        <f t="shared" si="103"/>
        <v>34 Culture, media and sports occupations</v>
      </c>
      <c r="B54" s="18">
        <f t="shared" si="104"/>
        <v>1.8716743868566672</v>
      </c>
      <c r="C54" s="18">
        <f t="shared" si="104"/>
        <v>1.8175689307638239</v>
      </c>
      <c r="D54" s="18">
        <f t="shared" si="104"/>
        <v>1.8480315287955715</v>
      </c>
      <c r="E54" s="18">
        <f t="shared" si="104"/>
        <v>1.7319019688250825</v>
      </c>
      <c r="F54" s="18">
        <f t="shared" si="104"/>
        <v>1.7026652786982777</v>
      </c>
      <c r="H54" s="68">
        <f t="shared" si="105"/>
        <v>37.413245931360137</v>
      </c>
      <c r="I54" s="69">
        <f t="shared" si="106"/>
        <v>63.171934454755096</v>
      </c>
      <c r="J54" s="69">
        <f t="shared" si="107"/>
        <v>100.58518038611524</v>
      </c>
      <c r="L54" t="str">
        <f t="shared" si="140"/>
        <v>34 Culture, media and sports occupations</v>
      </c>
      <c r="M54" s="18">
        <f t="shared" si="108"/>
        <v>4.2498877121415477</v>
      </c>
      <c r="N54" s="18">
        <f t="shared" si="108"/>
        <v>3.6344699644778609</v>
      </c>
      <c r="O54" s="18">
        <f t="shared" si="108"/>
        <v>4.122442943329915</v>
      </c>
      <c r="P54" s="18">
        <f t="shared" si="108"/>
        <v>3.6065835960096422</v>
      </c>
      <c r="Q54" s="18">
        <f t="shared" si="108"/>
        <v>3.5440430634215558</v>
      </c>
      <c r="S54" s="68">
        <f t="shared" si="109"/>
        <v>27.995359971404671</v>
      </c>
      <c r="T54" s="69">
        <f t="shared" si="110"/>
        <v>57.737572939339202</v>
      </c>
      <c r="U54" s="69">
        <f t="shared" si="111"/>
        <v>85.732932910743855</v>
      </c>
      <c r="W54" t="str">
        <f t="shared" si="141"/>
        <v>34 Culture, media and sports occupations</v>
      </c>
      <c r="X54" s="18">
        <f t="shared" si="112"/>
        <v>4.4620804963441723</v>
      </c>
      <c r="Y54" s="18">
        <f t="shared" si="112"/>
        <v>3.8510121061995646</v>
      </c>
      <c r="Z54" s="18">
        <f t="shared" si="112"/>
        <v>4.0025648746645617</v>
      </c>
      <c r="AA54" s="18">
        <f t="shared" si="112"/>
        <v>3.350013482785879</v>
      </c>
      <c r="AB54" s="18">
        <f t="shared" si="112"/>
        <v>3.0945643596235617</v>
      </c>
      <c r="AD54" s="68">
        <f t="shared" si="113"/>
        <v>-3.1671065828591165</v>
      </c>
      <c r="AE54" s="69">
        <f t="shared" si="114"/>
        <v>45.509705500588232</v>
      </c>
      <c r="AF54" s="69">
        <f t="shared" si="115"/>
        <v>42.34259891772912</v>
      </c>
      <c r="AH54" t="str">
        <f t="shared" si="142"/>
        <v>34 Culture, media and sports occupations</v>
      </c>
      <c r="AI54" s="18">
        <f t="shared" si="116"/>
        <v>1.6650025244320545</v>
      </c>
      <c r="AJ54" s="18">
        <f t="shared" si="116"/>
        <v>1.5682497793391754</v>
      </c>
      <c r="AK54" s="18">
        <f t="shared" si="116"/>
        <v>1.8283356267705078</v>
      </c>
      <c r="AL54" s="18">
        <f t="shared" si="116"/>
        <v>1.5894059429639502</v>
      </c>
      <c r="AM54" s="18">
        <f t="shared" si="116"/>
        <v>1.7349331824246268</v>
      </c>
      <c r="AO54" s="68">
        <f t="shared" si="117"/>
        <v>7.3947763736685257</v>
      </c>
      <c r="AP54" s="69">
        <f t="shared" si="118"/>
        <v>43.253059486902501</v>
      </c>
      <c r="AQ54" s="69">
        <f t="shared" si="119"/>
        <v>50.647835860571035</v>
      </c>
      <c r="AS54" t="str">
        <f t="shared" si="143"/>
        <v>34 Culture, media and sports occupations</v>
      </c>
      <c r="AT54" s="18">
        <f t="shared" si="120"/>
        <v>2.5467146522300768</v>
      </c>
      <c r="AU54" s="18">
        <f t="shared" si="120"/>
        <v>2.1600808984174251</v>
      </c>
      <c r="AV54" s="18">
        <f t="shared" si="120"/>
        <v>2.1647265817102506</v>
      </c>
      <c r="AW54" s="18">
        <f t="shared" si="120"/>
        <v>1.7436987335789793</v>
      </c>
      <c r="AX54" s="18">
        <f t="shared" si="120"/>
        <v>1.4932513301576589</v>
      </c>
      <c r="AZ54" s="68">
        <f t="shared" si="121"/>
        <v>-17.267776191100126</v>
      </c>
      <c r="BA54" s="69">
        <f t="shared" si="122"/>
        <v>39.043000255260111</v>
      </c>
      <c r="BB54" s="69">
        <f t="shared" si="123"/>
        <v>21.775224064159982</v>
      </c>
      <c r="BD54" t="str">
        <f t="shared" si="144"/>
        <v>34 Culture, media and sports occupations</v>
      </c>
      <c r="BE54" s="18">
        <f t="shared" si="124"/>
        <v>1.6359544408741427</v>
      </c>
      <c r="BF54" s="18">
        <f t="shared" si="124"/>
        <v>1.3654073453996547</v>
      </c>
      <c r="BG54" s="18">
        <f t="shared" si="124"/>
        <v>1.4919481175234461</v>
      </c>
      <c r="BH54" s="18">
        <f t="shared" si="124"/>
        <v>1.2174419009076438</v>
      </c>
      <c r="BI54" s="18">
        <f t="shared" si="124"/>
        <v>1.1794495080250706</v>
      </c>
      <c r="BK54" s="68">
        <f t="shared" si="125"/>
        <v>-20.13420372126749</v>
      </c>
      <c r="BL54" s="69">
        <f t="shared" si="126"/>
        <v>29.821155624314294</v>
      </c>
      <c r="BM54" s="69">
        <f t="shared" si="127"/>
        <v>9.6869519030468041</v>
      </c>
      <c r="BO54" t="str">
        <f t="shared" si="145"/>
        <v>34 Culture, media and sports occupations</v>
      </c>
      <c r="BP54" s="18">
        <f t="shared" si="128"/>
        <v>0.99409043812471976</v>
      </c>
      <c r="BQ54" s="18">
        <f t="shared" si="128"/>
        <v>0.78024330887296467</v>
      </c>
      <c r="BR54" s="18">
        <f t="shared" si="128"/>
        <v>0.8053905706899287</v>
      </c>
      <c r="BS54" s="18">
        <f t="shared" si="128"/>
        <v>0.57874075037618533</v>
      </c>
      <c r="BT54" s="18">
        <f t="shared" si="128"/>
        <v>0.389499713534606</v>
      </c>
      <c r="BV54" s="68">
        <f t="shared" si="129"/>
        <v>-58.670464097084988</v>
      </c>
      <c r="BW54" s="69">
        <f t="shared" si="130"/>
        <v>24.202648444603756</v>
      </c>
      <c r="BX54" s="69">
        <f t="shared" si="131"/>
        <v>-34.467815652481235</v>
      </c>
      <c r="BZ54" t="str">
        <f t="shared" si="146"/>
        <v>34 Culture, media and sports occupations</v>
      </c>
      <c r="CA54" s="18">
        <f t="shared" si="132"/>
        <v>1.0837393780970972</v>
      </c>
      <c r="CB54" s="18">
        <f t="shared" si="132"/>
        <v>0.9892399454117915</v>
      </c>
      <c r="CC54" s="18">
        <f t="shared" si="132"/>
        <v>1.0364320687334054</v>
      </c>
      <c r="CD54" s="18">
        <f t="shared" si="132"/>
        <v>0.82092689119713858</v>
      </c>
      <c r="CE54" s="18">
        <f t="shared" si="132"/>
        <v>0.65944729684481329</v>
      </c>
      <c r="CG54" s="68">
        <f t="shared" si="133"/>
        <v>-58.397274597313029</v>
      </c>
      <c r="CH54" s="69">
        <f t="shared" si="134"/>
        <v>24.300486463094948</v>
      </c>
      <c r="CI54" s="69">
        <f t="shared" si="135"/>
        <v>-34.096788134218087</v>
      </c>
      <c r="CK54" t="str">
        <f t="shared" si="147"/>
        <v>34 Culture, media and sports occupations</v>
      </c>
      <c r="CL54" s="18">
        <f t="shared" si="136"/>
        <v>0.92754470061314898</v>
      </c>
      <c r="CM54" s="18">
        <f t="shared" si="136"/>
        <v>1.0120467551195578</v>
      </c>
      <c r="CN54" s="18">
        <f t="shared" si="136"/>
        <v>1.1404653378430087</v>
      </c>
      <c r="CO54" s="18">
        <f t="shared" si="136"/>
        <v>1.3765693132945982</v>
      </c>
      <c r="CP54" s="18">
        <f t="shared" si="136"/>
        <v>2.0083768201071845</v>
      </c>
      <c r="CR54" s="68">
        <f t="shared" si="137"/>
        <v>54.857965444901346</v>
      </c>
      <c r="CS54" s="69">
        <f t="shared" si="138"/>
        <v>37.089837188406939</v>
      </c>
      <c r="CT54" s="69">
        <f t="shared" si="139"/>
        <v>91.947802633308271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5.6856176753418115</v>
      </c>
      <c r="C55" s="18">
        <f t="shared" si="148"/>
        <v>5.4844532988383818</v>
      </c>
      <c r="D55" s="18">
        <f t="shared" si="148"/>
        <v>5.831613078461598</v>
      </c>
      <c r="E55" s="18">
        <f t="shared" si="148"/>
        <v>5.9128111164205377</v>
      </c>
      <c r="F55" s="18">
        <f t="shared" si="148"/>
        <v>6.1906958953107818</v>
      </c>
      <c r="H55" s="68">
        <f t="shared" si="105"/>
        <v>58.328633858275516</v>
      </c>
      <c r="I55" s="69">
        <f t="shared" si="106"/>
        <v>62.810743743024197</v>
      </c>
      <c r="J55" s="69">
        <f t="shared" si="107"/>
        <v>121.13937760129971</v>
      </c>
      <c r="L55" t="str">
        <f t="shared" si="140"/>
        <v>35 Business and public service associate professionals</v>
      </c>
      <c r="M55" s="18">
        <f t="shared" ref="M55:Q64" si="149">M18/M$35*100</f>
        <v>8.3126339625599588</v>
      </c>
      <c r="N55" s="18">
        <f t="shared" si="149"/>
        <v>8.1095563872318355</v>
      </c>
      <c r="O55" s="18">
        <f t="shared" si="149"/>
        <v>8.0720620063370898</v>
      </c>
      <c r="P55" s="18">
        <f t="shared" si="149"/>
        <v>8.0329667874809374</v>
      </c>
      <c r="Q55" s="18">
        <f t="shared" si="149"/>
        <v>7.9195098182122905</v>
      </c>
      <c r="S55" s="68">
        <f t="shared" si="109"/>
        <v>46.070898781546241</v>
      </c>
      <c r="T55" s="69">
        <f t="shared" si="110"/>
        <v>61.170544032271259</v>
      </c>
      <c r="U55" s="69">
        <f t="shared" si="111"/>
        <v>107.24144281381751</v>
      </c>
      <c r="W55" t="str">
        <f t="shared" si="141"/>
        <v>35 Business and public service associate professionals</v>
      </c>
      <c r="X55" s="18">
        <f t="shared" ref="X55:AB64" si="150">X18/X$35*100</f>
        <v>8.9127221646160208</v>
      </c>
      <c r="Y55" s="18">
        <f t="shared" si="150"/>
        <v>8.6219965898916939</v>
      </c>
      <c r="Z55" s="18">
        <f t="shared" si="150"/>
        <v>8.6514254255219232</v>
      </c>
      <c r="AA55" s="18">
        <f t="shared" si="150"/>
        <v>8.3557652396143069</v>
      </c>
      <c r="AB55" s="18">
        <f t="shared" si="150"/>
        <v>7.8542047505133521</v>
      </c>
      <c r="AD55" s="68">
        <f t="shared" si="113"/>
        <v>13.704150925196036</v>
      </c>
      <c r="AE55" s="69">
        <f t="shared" si="114"/>
        <v>53.705632485181518</v>
      </c>
      <c r="AF55" s="69">
        <f t="shared" si="115"/>
        <v>67.409783410377557</v>
      </c>
      <c r="AH55" t="str">
        <f t="shared" si="142"/>
        <v>35 Business and public service associate professionals</v>
      </c>
      <c r="AI55" s="18">
        <f t="shared" ref="AI55:AM64" si="151">AI18/AI$35*100</f>
        <v>7.9074717916545021</v>
      </c>
      <c r="AJ55" s="18">
        <f t="shared" si="151"/>
        <v>8.2372722222847408</v>
      </c>
      <c r="AK55" s="18">
        <f t="shared" si="151"/>
        <v>8.6624042285854443</v>
      </c>
      <c r="AL55" s="18">
        <f t="shared" si="151"/>
        <v>9.0064369715966102</v>
      </c>
      <c r="AM55" s="18">
        <f t="shared" si="151"/>
        <v>9.2162045679678339</v>
      </c>
      <c r="AO55" s="68">
        <f t="shared" si="117"/>
        <v>20.412060038904801</v>
      </c>
      <c r="AP55" s="69">
        <f t="shared" si="118"/>
        <v>52.678232450946702</v>
      </c>
      <c r="AQ55" s="69">
        <f t="shared" si="119"/>
        <v>73.090292489851507</v>
      </c>
      <c r="AS55" t="str">
        <f t="shared" si="143"/>
        <v>35 Business and public service associate professionals</v>
      </c>
      <c r="AT55" s="18">
        <f t="shared" ref="AT55:AX64" si="152">AT18/AT$35*100</f>
        <v>7.6706969968946357</v>
      </c>
      <c r="AU55" s="18">
        <f t="shared" si="152"/>
        <v>7.4764207702414502</v>
      </c>
      <c r="AV55" s="18">
        <f t="shared" si="152"/>
        <v>7.6384294551860092</v>
      </c>
      <c r="AW55" s="18">
        <f t="shared" si="152"/>
        <v>7.5668994395026292</v>
      </c>
      <c r="AX55" s="18">
        <f t="shared" si="152"/>
        <v>7.4542281048322394</v>
      </c>
      <c r="AZ55" s="68">
        <f t="shared" si="121"/>
        <v>17.042460817443949</v>
      </c>
      <c r="BA55" s="69">
        <f t="shared" si="122"/>
        <v>51.215683060119453</v>
      </c>
      <c r="BB55" s="69">
        <f t="shared" si="123"/>
        <v>68.258143877563398</v>
      </c>
      <c r="BD55" t="str">
        <f t="shared" si="144"/>
        <v>35 Business and public service associate professionals</v>
      </c>
      <c r="BE55" s="18">
        <f t="shared" ref="BE55:BI64" si="153">BE18/BE$35*100</f>
        <v>5.8070727980450521</v>
      </c>
      <c r="BF55" s="18">
        <f t="shared" si="153"/>
        <v>5.744519013843604</v>
      </c>
      <c r="BG55" s="18">
        <f t="shared" si="153"/>
        <v>6.0722982914543229</v>
      </c>
      <c r="BH55" s="18">
        <f t="shared" si="153"/>
        <v>5.8986020819329035</v>
      </c>
      <c r="BI55" s="18">
        <f t="shared" si="153"/>
        <v>5.826734194533552</v>
      </c>
      <c r="BK55" s="68">
        <f t="shared" si="125"/>
        <v>-3.0590430225259082</v>
      </c>
      <c r="BL55" s="69">
        <f t="shared" si="126"/>
        <v>41.203949933071897</v>
      </c>
      <c r="BM55" s="69">
        <f t="shared" si="127"/>
        <v>38.144906910545991</v>
      </c>
      <c r="BO55" t="str">
        <f t="shared" si="145"/>
        <v>35 Business and public service associate professionals</v>
      </c>
      <c r="BP55" s="18">
        <f t="shared" ref="BP55:BT64" si="154">BP18/BP$35*100</f>
        <v>4.9249186288538676</v>
      </c>
      <c r="BQ55" s="18">
        <f t="shared" si="154"/>
        <v>4.9420040876887503</v>
      </c>
      <c r="BR55" s="18">
        <f t="shared" si="154"/>
        <v>5.2089984792676658</v>
      </c>
      <c r="BS55" s="18">
        <f t="shared" si="154"/>
        <v>5.1501023023731944</v>
      </c>
      <c r="BT55" s="18">
        <f t="shared" si="154"/>
        <v>5.303539702876491</v>
      </c>
      <c r="BV55" s="68">
        <f t="shared" si="129"/>
        <v>-12.989528839651184</v>
      </c>
      <c r="BW55" s="69">
        <f t="shared" si="130"/>
        <v>36.152913132635206</v>
      </c>
      <c r="BX55" s="69">
        <f t="shared" si="131"/>
        <v>23.16338429298402</v>
      </c>
      <c r="BZ55" t="str">
        <f t="shared" si="146"/>
        <v>35 Business and public service associate professionals</v>
      </c>
      <c r="CA55" s="18">
        <f t="shared" ref="CA55:CE64" si="155">CA18/CA$35*100</f>
        <v>4.434133223247823</v>
      </c>
      <c r="CB55" s="18">
        <f t="shared" si="155"/>
        <v>4.5416036147180785</v>
      </c>
      <c r="CC55" s="18">
        <f t="shared" si="155"/>
        <v>4.802386003769878</v>
      </c>
      <c r="CD55" s="18">
        <f t="shared" si="155"/>
        <v>4.7704587118048707</v>
      </c>
      <c r="CE55" s="18">
        <f t="shared" si="155"/>
        <v>4.4954808308373186</v>
      </c>
      <c r="CG55" s="68">
        <f t="shared" si="133"/>
        <v>-38.792926131969473</v>
      </c>
      <c r="CH55" s="69">
        <f t="shared" si="134"/>
        <v>29.221349092816606</v>
      </c>
      <c r="CI55" s="69">
        <f t="shared" si="135"/>
        <v>-9.5715770391528689</v>
      </c>
      <c r="CK55" t="str">
        <f t="shared" si="147"/>
        <v>35 Business and public service associate professionals</v>
      </c>
      <c r="CL55" s="18">
        <f t="shared" ref="CL55:CP64" si="156">CL18/CL$35*100</f>
        <v>2.5233355169875962</v>
      </c>
      <c r="CM55" s="18">
        <f t="shared" si="156"/>
        <v>2.8046022067666967</v>
      </c>
      <c r="CN55" s="18">
        <f t="shared" si="156"/>
        <v>3.1929186949633328</v>
      </c>
      <c r="CO55" s="18">
        <f t="shared" si="156"/>
        <v>3.5635623172461202</v>
      </c>
      <c r="CP55" s="18">
        <f t="shared" si="156"/>
        <v>5.0399098970222056</v>
      </c>
      <c r="CR55" s="68">
        <f t="shared" si="137"/>
        <v>38.805077092379662</v>
      </c>
      <c r="CS55" s="69">
        <f t="shared" si="138"/>
        <v>33.217723028986043</v>
      </c>
      <c r="CT55" s="69">
        <f t="shared" si="139"/>
        <v>72.022800121365705</v>
      </c>
    </row>
    <row r="56" spans="1:98" x14ac:dyDescent="0.2">
      <c r="A56" t="str">
        <f t="shared" si="103"/>
        <v>41 Administrative occupations</v>
      </c>
      <c r="B56" s="18">
        <f t="shared" si="148"/>
        <v>3.2029016550081155</v>
      </c>
      <c r="C56" s="18">
        <f t="shared" si="148"/>
        <v>2.9038808261423403</v>
      </c>
      <c r="D56" s="18">
        <f t="shared" si="148"/>
        <v>3.3126266903934254</v>
      </c>
      <c r="E56" s="18">
        <f t="shared" si="148"/>
        <v>3.5422869095419607</v>
      </c>
      <c r="F56" s="18">
        <f t="shared" si="148"/>
        <v>3.9534191803123302</v>
      </c>
      <c r="H56" s="68">
        <f t="shared" si="105"/>
        <v>77.995516557855979</v>
      </c>
      <c r="I56" s="69">
        <f t="shared" si="106"/>
        <v>75.247145535750249</v>
      </c>
      <c r="J56" s="69">
        <f t="shared" si="107"/>
        <v>153.24266209360621</v>
      </c>
      <c r="L56" t="str">
        <f t="shared" si="140"/>
        <v>41 Administrative occupations</v>
      </c>
      <c r="M56" s="18">
        <f t="shared" si="149"/>
        <v>5.1384743007908593</v>
      </c>
      <c r="N56" s="18">
        <f t="shared" si="149"/>
        <v>4.8846058860289538</v>
      </c>
      <c r="O56" s="18">
        <f t="shared" si="149"/>
        <v>4.9135894629598456</v>
      </c>
      <c r="P56" s="18">
        <f t="shared" si="149"/>
        <v>5.3366230417494309</v>
      </c>
      <c r="Q56" s="18">
        <f t="shared" si="149"/>
        <v>5.5903449849249602</v>
      </c>
      <c r="S56" s="68">
        <f t="shared" si="109"/>
        <v>69.390726586736349</v>
      </c>
      <c r="T56" s="69">
        <f t="shared" si="110"/>
        <v>74.510282937553697</v>
      </c>
      <c r="U56" s="69">
        <f t="shared" si="111"/>
        <v>143.90100952429006</v>
      </c>
      <c r="W56" t="str">
        <f t="shared" si="141"/>
        <v>41 Administrative occupations</v>
      </c>
      <c r="X56" s="18">
        <f t="shared" si="150"/>
        <v>8.1172502316492263</v>
      </c>
      <c r="Y56" s="18">
        <f t="shared" si="150"/>
        <v>7.689969067421722</v>
      </c>
      <c r="Z56" s="18">
        <f t="shared" si="150"/>
        <v>8.0374148806504113</v>
      </c>
      <c r="AA56" s="18">
        <f t="shared" si="150"/>
        <v>8.7369958829655161</v>
      </c>
      <c r="AB56" s="18">
        <f t="shared" si="150"/>
        <v>9.1201802423031761</v>
      </c>
      <c r="AD56" s="68">
        <f t="shared" si="113"/>
        <v>42.117907405043525</v>
      </c>
      <c r="AE56" s="69">
        <f t="shared" si="114"/>
        <v>68.64773458952979</v>
      </c>
      <c r="AF56" s="69">
        <f t="shared" si="115"/>
        <v>110.76564199457333</v>
      </c>
      <c r="AH56" t="str">
        <f t="shared" si="142"/>
        <v>41 Administrative occupations</v>
      </c>
      <c r="AI56" s="18">
        <f t="shared" si="151"/>
        <v>10.262864082560327</v>
      </c>
      <c r="AJ56" s="18">
        <f t="shared" si="151"/>
        <v>10.637703024593574</v>
      </c>
      <c r="AK56" s="18">
        <f t="shared" si="151"/>
        <v>11.429624734671071</v>
      </c>
      <c r="AL56" s="18">
        <f t="shared" si="151"/>
        <v>13.011037949456854</v>
      </c>
      <c r="AM56" s="18">
        <f t="shared" si="151"/>
        <v>14.04430218275105</v>
      </c>
      <c r="AO56" s="68">
        <f t="shared" si="117"/>
        <v>39.067139070331834</v>
      </c>
      <c r="AP56" s="69">
        <f t="shared" si="118"/>
        <v>70.627918945097775</v>
      </c>
      <c r="AQ56" s="69">
        <f t="shared" si="119"/>
        <v>109.69505801542961</v>
      </c>
      <c r="AS56" t="str">
        <f t="shared" si="143"/>
        <v>41 Administrative occupations</v>
      </c>
      <c r="AT56" s="18">
        <f t="shared" si="152"/>
        <v>9.6604838967169933</v>
      </c>
      <c r="AU56" s="18">
        <f t="shared" si="152"/>
        <v>9.1795037812352085</v>
      </c>
      <c r="AV56" s="18">
        <f t="shared" si="152"/>
        <v>9.639156697275185</v>
      </c>
      <c r="AW56" s="18">
        <f t="shared" si="152"/>
        <v>9.9119712799879363</v>
      </c>
      <c r="AX56" s="18">
        <f t="shared" si="152"/>
        <v>10.110337479536396</v>
      </c>
      <c r="AZ56" s="68">
        <f t="shared" si="121"/>
        <v>25.797337690194556</v>
      </c>
      <c r="BA56" s="69">
        <f t="shared" si="122"/>
        <v>61.9785658108283</v>
      </c>
      <c r="BB56" s="69">
        <f t="shared" si="123"/>
        <v>87.775903501022853</v>
      </c>
      <c r="BD56" t="str">
        <f t="shared" si="144"/>
        <v>41 Administrative occupations</v>
      </c>
      <c r="BE56" s="18">
        <f t="shared" si="153"/>
        <v>8.6284217129591312</v>
      </c>
      <c r="BF56" s="18">
        <f t="shared" si="153"/>
        <v>8.086262195910459</v>
      </c>
      <c r="BG56" s="18">
        <f t="shared" si="153"/>
        <v>8.4288647811765784</v>
      </c>
      <c r="BH56" s="18">
        <f t="shared" si="153"/>
        <v>8.1615010270577457</v>
      </c>
      <c r="BI56" s="18">
        <f t="shared" si="153"/>
        <v>6.4385440677207928</v>
      </c>
      <c r="BK56" s="68">
        <f t="shared" si="125"/>
        <v>-22.829062011862625</v>
      </c>
      <c r="BL56" s="69">
        <f t="shared" si="126"/>
        <v>44.7891004562102</v>
      </c>
      <c r="BM56" s="69">
        <f t="shared" si="127"/>
        <v>21.960038444347578</v>
      </c>
      <c r="BO56" t="str">
        <f t="shared" si="145"/>
        <v>41 Administrative occupations</v>
      </c>
      <c r="BP56" s="18">
        <f t="shared" si="154"/>
        <v>10.156898932536041</v>
      </c>
      <c r="BQ56" s="18">
        <f t="shared" si="154"/>
        <v>8.9813177333141585</v>
      </c>
      <c r="BR56" s="18">
        <f t="shared" si="154"/>
        <v>9.7855540552439368</v>
      </c>
      <c r="BS56" s="18">
        <f t="shared" si="154"/>
        <v>9.4703777779239804</v>
      </c>
      <c r="BT56" s="18">
        <f t="shared" si="154"/>
        <v>7.4433297288656854</v>
      </c>
      <c r="BV56" s="68">
        <f t="shared" si="129"/>
        <v>-34.99574813502521</v>
      </c>
      <c r="BW56" s="69">
        <f t="shared" si="130"/>
        <v>36.011643096518547</v>
      </c>
      <c r="BX56" s="69">
        <f t="shared" si="131"/>
        <v>1.0158949614933446</v>
      </c>
      <c r="BZ56" t="str">
        <f t="shared" si="146"/>
        <v>41 Administrative occupations</v>
      </c>
      <c r="CA56" s="18">
        <f t="shared" si="155"/>
        <v>8.2877489452370092</v>
      </c>
      <c r="CB56" s="18">
        <f t="shared" si="155"/>
        <v>8.1079598663075618</v>
      </c>
      <c r="CC56" s="18">
        <f t="shared" si="155"/>
        <v>8.0339573535771329</v>
      </c>
      <c r="CD56" s="18">
        <f t="shared" si="155"/>
        <v>6.747577566886739</v>
      </c>
      <c r="CE56" s="18">
        <f t="shared" si="155"/>
        <v>3.5833048229058133</v>
      </c>
      <c r="CG56" s="68">
        <f t="shared" si="133"/>
        <v>-70.836693367595089</v>
      </c>
      <c r="CH56" s="69">
        <f t="shared" si="134"/>
        <v>24.183890355740591</v>
      </c>
      <c r="CI56" s="69">
        <f t="shared" si="135"/>
        <v>-46.652803011854502</v>
      </c>
      <c r="CK56" t="str">
        <f t="shared" si="147"/>
        <v>41 Administrative occupations</v>
      </c>
      <c r="CL56" s="18">
        <f t="shared" si="156"/>
        <v>5.0777341574794086</v>
      </c>
      <c r="CM56" s="18">
        <f t="shared" si="156"/>
        <v>5.3547773625850397</v>
      </c>
      <c r="CN56" s="18">
        <f t="shared" si="156"/>
        <v>5.7825722098535062</v>
      </c>
      <c r="CO56" s="18">
        <f t="shared" si="156"/>
        <v>4.6920015499954557</v>
      </c>
      <c r="CP56" s="18">
        <f t="shared" si="156"/>
        <v>3.7877204310867283</v>
      </c>
      <c r="CR56" s="68">
        <f t="shared" si="137"/>
        <v>-42.399362377023451</v>
      </c>
      <c r="CS56" s="69">
        <f t="shared" si="138"/>
        <v>19.619339578926013</v>
      </c>
      <c r="CT56" s="69">
        <f t="shared" si="139"/>
        <v>-22.780022798097438</v>
      </c>
    </row>
    <row r="57" spans="1:98" x14ac:dyDescent="0.2">
      <c r="A57" t="str">
        <f t="shared" si="103"/>
        <v>42 Secretarial and related occupations</v>
      </c>
      <c r="B57" s="18">
        <f t="shared" si="148"/>
        <v>0.33301080661446014</v>
      </c>
      <c r="C57" s="18">
        <f t="shared" si="148"/>
        <v>0.33727678767532854</v>
      </c>
      <c r="D57" s="18">
        <f t="shared" si="148"/>
        <v>0.3248360261915324</v>
      </c>
      <c r="E57" s="18">
        <f t="shared" si="148"/>
        <v>0.44572756430066862</v>
      </c>
      <c r="F57" s="18">
        <f t="shared" si="148"/>
        <v>0.63882949065641337</v>
      </c>
      <c r="H57" s="68">
        <f t="shared" si="105"/>
        <v>193.31175096883166</v>
      </c>
      <c r="I57" s="69">
        <f t="shared" si="106"/>
        <v>126.11732372105928</v>
      </c>
      <c r="J57" s="69">
        <f t="shared" si="107"/>
        <v>319.42907468989097</v>
      </c>
      <c r="L57" t="str">
        <f t="shared" si="140"/>
        <v>42 Secretarial and related occupations</v>
      </c>
      <c r="M57" s="18">
        <f t="shared" si="149"/>
        <v>1.1066909063188806</v>
      </c>
      <c r="N57" s="18">
        <f t="shared" si="149"/>
        <v>1.0064644956675635</v>
      </c>
      <c r="O57" s="18">
        <f t="shared" si="149"/>
        <v>0.99577499531769875</v>
      </c>
      <c r="P57" s="18">
        <f t="shared" si="149"/>
        <v>1.192245898203375</v>
      </c>
      <c r="Q57" s="18">
        <f t="shared" si="149"/>
        <v>1.1137969298616863</v>
      </c>
      <c r="S57" s="68">
        <f t="shared" si="109"/>
        <v>66.530846294188791</v>
      </c>
      <c r="T57" s="69">
        <f t="shared" si="110"/>
        <v>85.789897395270899</v>
      </c>
      <c r="U57" s="69">
        <f t="shared" si="111"/>
        <v>152.3207436894597</v>
      </c>
      <c r="W57" t="str">
        <f t="shared" si="141"/>
        <v>42 Secretarial and related occupations</v>
      </c>
      <c r="X57" s="18">
        <f t="shared" si="150"/>
        <v>1.7465358708531646</v>
      </c>
      <c r="Y57" s="18">
        <f t="shared" si="150"/>
        <v>1.5778124970393894</v>
      </c>
      <c r="Z57" s="18">
        <f t="shared" si="150"/>
        <v>1.6284875203523435</v>
      </c>
      <c r="AA57" s="18">
        <f t="shared" si="150"/>
        <v>1.9444488364209902</v>
      </c>
      <c r="AB57" s="18">
        <f t="shared" si="150"/>
        <v>2.5123264038605728</v>
      </c>
      <c r="AD57" s="68">
        <f t="shared" si="113"/>
        <v>93.220587065760469</v>
      </c>
      <c r="AE57" s="69">
        <f t="shared" si="114"/>
        <v>87.873690366638471</v>
      </c>
      <c r="AF57" s="69">
        <f t="shared" si="115"/>
        <v>181.09427743239891</v>
      </c>
      <c r="AH57" t="str">
        <f t="shared" si="142"/>
        <v>42 Secretarial and related occupations</v>
      </c>
      <c r="AI57" s="18">
        <f t="shared" si="151"/>
        <v>2.9088120911246205</v>
      </c>
      <c r="AJ57" s="18">
        <f t="shared" si="151"/>
        <v>2.8278245312481216</v>
      </c>
      <c r="AK57" s="18">
        <f t="shared" si="151"/>
        <v>2.9359438972490017</v>
      </c>
      <c r="AL57" s="18">
        <f t="shared" si="151"/>
        <v>3.4128891745258829</v>
      </c>
      <c r="AM57" s="18">
        <f t="shared" si="151"/>
        <v>3.6069902454625402</v>
      </c>
      <c r="AO57" s="68">
        <f t="shared" si="117"/>
        <v>39.044412670712767</v>
      </c>
      <c r="AP57" s="69">
        <f t="shared" si="118"/>
        <v>72.237106045158853</v>
      </c>
      <c r="AQ57" s="69">
        <f t="shared" si="119"/>
        <v>111.28151871587161</v>
      </c>
      <c r="AS57" t="str">
        <f t="shared" si="143"/>
        <v>42 Secretarial and related occupations</v>
      </c>
      <c r="AT57" s="18">
        <f t="shared" si="152"/>
        <v>2.3998538032795582</v>
      </c>
      <c r="AU57" s="18">
        <f t="shared" si="152"/>
        <v>2.13112355545762</v>
      </c>
      <c r="AV57" s="18">
        <f t="shared" si="152"/>
        <v>2.2022452451211745</v>
      </c>
      <c r="AW57" s="18">
        <f t="shared" si="152"/>
        <v>2.4540383095061657</v>
      </c>
      <c r="AX57" s="18">
        <f t="shared" si="152"/>
        <v>2.256688663673093</v>
      </c>
      <c r="AZ57" s="68">
        <f t="shared" si="121"/>
        <v>22.899694756621063</v>
      </c>
      <c r="BA57" s="69">
        <f t="shared" si="122"/>
        <v>65.859657910441314</v>
      </c>
      <c r="BB57" s="69">
        <f t="shared" si="123"/>
        <v>88.759352667062387</v>
      </c>
      <c r="BD57" t="str">
        <f t="shared" si="144"/>
        <v>42 Secretarial and related occupations</v>
      </c>
      <c r="BE57" s="18">
        <f t="shared" si="153"/>
        <v>2.3944062497687142</v>
      </c>
      <c r="BF57" s="18">
        <f t="shared" si="153"/>
        <v>2.1876796638598415</v>
      </c>
      <c r="BG57" s="18">
        <f t="shared" si="153"/>
        <v>2.1778551442748131</v>
      </c>
      <c r="BH57" s="18">
        <f t="shared" si="153"/>
        <v>2.040204433883293</v>
      </c>
      <c r="BI57" s="18">
        <f t="shared" si="153"/>
        <v>0.39927670320602054</v>
      </c>
      <c r="BK57" s="68">
        <f t="shared" si="125"/>
        <v>-81.478328637607063</v>
      </c>
      <c r="BL57" s="69">
        <f t="shared" si="126"/>
        <v>33.725800898317097</v>
      </c>
      <c r="BM57" s="69">
        <f t="shared" si="127"/>
        <v>-47.75252773928996</v>
      </c>
      <c r="BO57" t="str">
        <f t="shared" si="145"/>
        <v>42 Secretarial and related occupations</v>
      </c>
      <c r="BP57" s="18">
        <f t="shared" si="154"/>
        <v>3.2192661503095383</v>
      </c>
      <c r="BQ57" s="18">
        <f t="shared" si="154"/>
        <v>2.4612672423924198</v>
      </c>
      <c r="BR57" s="18">
        <f t="shared" si="154"/>
        <v>2.6125785417955463</v>
      </c>
      <c r="BS57" s="18">
        <f t="shared" si="154"/>
        <v>1.9505638424475606</v>
      </c>
      <c r="BT57" s="18">
        <f t="shared" si="154"/>
        <v>0.44887252928224847</v>
      </c>
      <c r="BV57" s="68">
        <f t="shared" si="129"/>
        <v>-85.31704057001518</v>
      </c>
      <c r="BW57" s="69">
        <f t="shared" si="130"/>
        <v>24.365573889022677</v>
      </c>
      <c r="BX57" s="69">
        <f t="shared" si="131"/>
        <v>-60.951466680992496</v>
      </c>
      <c r="BZ57" t="str">
        <f t="shared" si="146"/>
        <v>42 Secretarial and related occupations</v>
      </c>
      <c r="CA57" s="18">
        <f t="shared" si="155"/>
        <v>3.6754914212352761</v>
      </c>
      <c r="CB57" s="18">
        <f t="shared" si="155"/>
        <v>3.6144482369655875</v>
      </c>
      <c r="CC57" s="18">
        <f t="shared" si="155"/>
        <v>3.3890247818736112</v>
      </c>
      <c r="CD57" s="18">
        <f t="shared" si="155"/>
        <v>1.4945246367675862</v>
      </c>
      <c r="CE57" s="18">
        <f t="shared" si="155"/>
        <v>0.30506028274955194</v>
      </c>
      <c r="CG57" s="68">
        <f t="shared" si="133"/>
        <v>-94.114363233333663</v>
      </c>
      <c r="CH57" s="69">
        <f t="shared" si="134"/>
        <v>15.866916447943169</v>
      </c>
      <c r="CI57" s="69">
        <f t="shared" si="135"/>
        <v>-78.247446785390494</v>
      </c>
      <c r="CK57" t="str">
        <f t="shared" si="147"/>
        <v>42 Secretarial and related occupations</v>
      </c>
      <c r="CL57" s="18">
        <f t="shared" si="156"/>
        <v>2.2617293474640863</v>
      </c>
      <c r="CM57" s="18">
        <f t="shared" si="156"/>
        <v>2.4323899684950323</v>
      </c>
      <c r="CN57" s="18">
        <f t="shared" si="156"/>
        <v>2.6539873772056271</v>
      </c>
      <c r="CO57" s="18">
        <f t="shared" si="156"/>
        <v>2.2216305988353668</v>
      </c>
      <c r="CP57" s="18">
        <f t="shared" si="156"/>
        <v>1.4012970597441814</v>
      </c>
      <c r="CR57" s="68">
        <f t="shared" si="137"/>
        <v>-53.569667161633852</v>
      </c>
      <c r="CS57" s="69">
        <f t="shared" si="138"/>
        <v>24.186733819567653</v>
      </c>
      <c r="CT57" s="69">
        <f t="shared" si="139"/>
        <v>-29.382933342066199</v>
      </c>
    </row>
    <row r="58" spans="1:98" x14ac:dyDescent="0.2">
      <c r="A58" t="str">
        <f t="shared" si="103"/>
        <v>51 Skilled agricultural and related trades</v>
      </c>
      <c r="B58" s="18">
        <f t="shared" si="148"/>
        <v>0.29689164059510731</v>
      </c>
      <c r="C58" s="18">
        <f t="shared" si="148"/>
        <v>0.29746807526080754</v>
      </c>
      <c r="D58" s="18">
        <f t="shared" si="148"/>
        <v>0.23249425890061406</v>
      </c>
      <c r="E58" s="18">
        <f t="shared" si="148"/>
        <v>0.24206367245478813</v>
      </c>
      <c r="F58" s="18">
        <f t="shared" si="148"/>
        <v>0.23739986521147705</v>
      </c>
      <c r="H58" s="68">
        <f t="shared" si="105"/>
        <v>52.291943811837271</v>
      </c>
      <c r="I58" s="69">
        <f t="shared" si="106"/>
        <v>91.937718435344223</v>
      </c>
      <c r="J58" s="69">
        <f t="shared" si="107"/>
        <v>144.22966224718149</v>
      </c>
      <c r="L58" t="str">
        <f t="shared" si="140"/>
        <v>51 Skilled agricultural and related trades</v>
      </c>
      <c r="M58" s="18">
        <f t="shared" si="149"/>
        <v>0.24241422288152462</v>
      </c>
      <c r="N58" s="18">
        <f t="shared" si="149"/>
        <v>0.25236184082338597</v>
      </c>
      <c r="O58" s="18">
        <f t="shared" si="149"/>
        <v>0.16355003607145877</v>
      </c>
      <c r="P58" s="18">
        <f t="shared" si="149"/>
        <v>0.15001907965866448</v>
      </c>
      <c r="Q58" s="18">
        <f t="shared" si="149"/>
        <v>0.15350607742860178</v>
      </c>
      <c r="S58" s="68">
        <f t="shared" si="109"/>
        <v>39.741312903999606</v>
      </c>
      <c r="T58" s="69">
        <f t="shared" si="110"/>
        <v>67.246452735962919</v>
      </c>
      <c r="U58" s="69">
        <f t="shared" si="111"/>
        <v>106.98776563996253</v>
      </c>
      <c r="W58" t="str">
        <f t="shared" si="141"/>
        <v>51 Skilled agricultural and related trades</v>
      </c>
      <c r="X58" s="18">
        <f t="shared" si="150"/>
        <v>0.87067044356175061</v>
      </c>
      <c r="Y58" s="18">
        <f t="shared" si="150"/>
        <v>0.92229655476668415</v>
      </c>
      <c r="Z58" s="18">
        <f t="shared" si="150"/>
        <v>0.78138489420647872</v>
      </c>
      <c r="AA58" s="18">
        <f t="shared" si="150"/>
        <v>0.81576790768855856</v>
      </c>
      <c r="AB58" s="18">
        <f t="shared" si="150"/>
        <v>0.99400336386258237</v>
      </c>
      <c r="AD58" s="68">
        <f t="shared" si="113"/>
        <v>59.325251370540911</v>
      </c>
      <c r="AE58" s="69">
        <f t="shared" si="114"/>
        <v>86.102628223478803</v>
      </c>
      <c r="AF58" s="69">
        <f t="shared" si="115"/>
        <v>145.42787959401971</v>
      </c>
      <c r="AH58" t="str">
        <f t="shared" si="142"/>
        <v>51 Skilled agricultural and related trades</v>
      </c>
      <c r="AI58" s="18">
        <f t="shared" si="151"/>
        <v>1.1494604026562372</v>
      </c>
      <c r="AJ58" s="18">
        <f t="shared" si="151"/>
        <v>1.4246267511844282</v>
      </c>
      <c r="AK58" s="18">
        <f t="shared" si="151"/>
        <v>1.0476735044091161</v>
      </c>
      <c r="AL58" s="18">
        <f t="shared" si="151"/>
        <v>1.093351802984933</v>
      </c>
      <c r="AM58" s="18">
        <f t="shared" si="151"/>
        <v>1.2730864171721126</v>
      </c>
      <c r="AO58" s="68">
        <f t="shared" si="117"/>
        <v>37.527088957111019</v>
      </c>
      <c r="AP58" s="69">
        <f t="shared" si="118"/>
        <v>82.930108263539296</v>
      </c>
      <c r="AQ58" s="69">
        <f t="shared" si="119"/>
        <v>120.45719722065031</v>
      </c>
      <c r="AS58" t="str">
        <f t="shared" si="143"/>
        <v>51 Skilled agricultural and related trades</v>
      </c>
      <c r="AT58" s="18">
        <f t="shared" si="152"/>
        <v>1.7348942149244242</v>
      </c>
      <c r="AU58" s="18">
        <f t="shared" si="152"/>
        <v>2.2548422565001127</v>
      </c>
      <c r="AV58" s="18">
        <f t="shared" si="152"/>
        <v>1.5998858418055473</v>
      </c>
      <c r="AW58" s="18">
        <f t="shared" si="152"/>
        <v>1.561630598876844</v>
      </c>
      <c r="AX58" s="18">
        <f t="shared" si="152"/>
        <v>1.8273978594171094</v>
      </c>
      <c r="AZ58" s="68">
        <f t="shared" si="121"/>
        <v>36.990028074047743</v>
      </c>
      <c r="BA58" s="69">
        <f t="shared" si="122"/>
        <v>73.055509182064526</v>
      </c>
      <c r="BB58" s="69">
        <f t="shared" si="123"/>
        <v>110.04553725611225</v>
      </c>
      <c r="BD58" t="str">
        <f t="shared" si="144"/>
        <v>51 Skilled agricultural and related trades</v>
      </c>
      <c r="BE58" s="18">
        <f t="shared" si="153"/>
        <v>0.89017049322725894</v>
      </c>
      <c r="BF58" s="18">
        <f t="shared" si="153"/>
        <v>0.95598926367770498</v>
      </c>
      <c r="BG58" s="18">
        <f t="shared" si="153"/>
        <v>0.67631916409543991</v>
      </c>
      <c r="BH58" s="18">
        <f t="shared" si="153"/>
        <v>0.63018577223260497</v>
      </c>
      <c r="BI58" s="18">
        <f t="shared" si="153"/>
        <v>0.62293077336132341</v>
      </c>
      <c r="BK58" s="68">
        <f t="shared" si="125"/>
        <v>-6.9485199008080087</v>
      </c>
      <c r="BL58" s="69">
        <f t="shared" si="126"/>
        <v>50.120797179140283</v>
      </c>
      <c r="BM58" s="69">
        <f t="shared" si="127"/>
        <v>43.172277278332281</v>
      </c>
      <c r="BO58" t="str">
        <f t="shared" si="145"/>
        <v>51 Skilled agricultural and related trades</v>
      </c>
      <c r="BP58" s="18">
        <f t="shared" si="154"/>
        <v>1.295047119624505</v>
      </c>
      <c r="BQ58" s="18">
        <f t="shared" si="154"/>
        <v>1.5494079265554845</v>
      </c>
      <c r="BR58" s="18">
        <f t="shared" si="154"/>
        <v>1.0860379721789111</v>
      </c>
      <c r="BS58" s="18">
        <f t="shared" si="154"/>
        <v>1.0874278340990176</v>
      </c>
      <c r="BT58" s="18">
        <f t="shared" si="154"/>
        <v>1.2686198035341505</v>
      </c>
      <c r="BV58" s="68">
        <f t="shared" si="129"/>
        <v>-0.17337165021068723</v>
      </c>
      <c r="BW58" s="69">
        <f t="shared" si="130"/>
        <v>52.07074011359277</v>
      </c>
      <c r="BX58" s="69">
        <f t="shared" si="131"/>
        <v>51.897368463382087</v>
      </c>
      <c r="BZ58" t="str">
        <f t="shared" si="146"/>
        <v>51 Skilled agricultural and related trades</v>
      </c>
      <c r="CA58" s="18">
        <f t="shared" si="155"/>
        <v>1.64704116335104</v>
      </c>
      <c r="CB58" s="18">
        <f t="shared" si="155"/>
        <v>1.8227897395023247</v>
      </c>
      <c r="CC58" s="18">
        <f t="shared" si="155"/>
        <v>1.5927960135008257</v>
      </c>
      <c r="CD58" s="18">
        <f t="shared" si="155"/>
        <v>1.6373784342056856</v>
      </c>
      <c r="CE58" s="18">
        <f t="shared" si="155"/>
        <v>2.8786602839150222</v>
      </c>
      <c r="CG58" s="68">
        <f t="shared" si="133"/>
        <v>18.17151083917366</v>
      </c>
      <c r="CH58" s="69">
        <f t="shared" si="134"/>
        <v>47.030330122828772</v>
      </c>
      <c r="CI58" s="69">
        <f t="shared" si="135"/>
        <v>65.201840962002436</v>
      </c>
      <c r="CK58" t="str">
        <f t="shared" si="147"/>
        <v>51 Skilled agricultural and related trades</v>
      </c>
      <c r="CL58" s="18">
        <f t="shared" si="156"/>
        <v>2.8157885715472197</v>
      </c>
      <c r="CM58" s="18">
        <f t="shared" si="156"/>
        <v>3.860026360250556</v>
      </c>
      <c r="CN58" s="18">
        <f t="shared" si="156"/>
        <v>2.5764760769241866</v>
      </c>
      <c r="CO58" s="18">
        <f t="shared" si="156"/>
        <v>2.9260009694663576</v>
      </c>
      <c r="CP58" s="18">
        <f t="shared" si="156"/>
        <v>2.0505272809834678</v>
      </c>
      <c r="CR58" s="68">
        <f t="shared" si="137"/>
        <v>-30.014208834887445</v>
      </c>
      <c r="CS58" s="69">
        <f t="shared" si="138"/>
        <v>29.013415582623221</v>
      </c>
      <c r="CT58" s="69">
        <f t="shared" si="139"/>
        <v>-1.0007932522642224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0.26538971075553713</v>
      </c>
      <c r="C59" s="18">
        <f t="shared" si="148"/>
        <v>0.23536302935457057</v>
      </c>
      <c r="D59" s="18">
        <f t="shared" si="148"/>
        <v>0.23067853081336431</v>
      </c>
      <c r="E59" s="18">
        <f t="shared" si="148"/>
        <v>0.21125716991881971</v>
      </c>
      <c r="F59" s="18">
        <f t="shared" si="148"/>
        <v>0.22420529382301074</v>
      </c>
      <c r="H59" s="68">
        <f t="shared" si="105"/>
        <v>44.959733188902042</v>
      </c>
      <c r="I59" s="69">
        <f t="shared" si="106"/>
        <v>53.2709788360172</v>
      </c>
      <c r="J59" s="69">
        <f t="shared" si="107"/>
        <v>98.230712024919256</v>
      </c>
      <c r="L59" t="str">
        <f t="shared" si="140"/>
        <v>52 Skilled metal, electrical and electronic trades</v>
      </c>
      <c r="M59" s="18">
        <f t="shared" si="149"/>
        <v>0.67902601830360398</v>
      </c>
      <c r="N59" s="18">
        <f t="shared" si="149"/>
        <v>0.66427052594957159</v>
      </c>
      <c r="O59" s="18">
        <f t="shared" si="149"/>
        <v>0.56906561975546965</v>
      </c>
      <c r="P59" s="18">
        <f t="shared" si="149"/>
        <v>0.66850657901565036</v>
      </c>
      <c r="Q59" s="18">
        <f t="shared" si="149"/>
        <v>0.87853557705372265</v>
      </c>
      <c r="S59" s="68">
        <f t="shared" si="109"/>
        <v>129.85126284889358</v>
      </c>
      <c r="T59" s="69">
        <f t="shared" si="110"/>
        <v>80.91429412828461</v>
      </c>
      <c r="U59" s="69">
        <f t="shared" si="111"/>
        <v>210.76555697717819</v>
      </c>
      <c r="W59" t="str">
        <f t="shared" si="141"/>
        <v>52 Skilled metal, electrical and electronic trades</v>
      </c>
      <c r="X59" s="18">
        <f t="shared" si="150"/>
        <v>1.0116125030508194</v>
      </c>
      <c r="Y59" s="18">
        <f t="shared" si="150"/>
        <v>1.0300166812412268</v>
      </c>
      <c r="Z59" s="18">
        <f t="shared" si="150"/>
        <v>0.86123304471354256</v>
      </c>
      <c r="AA59" s="18">
        <f t="shared" si="150"/>
        <v>0.94351013695600416</v>
      </c>
      <c r="AB59" s="18">
        <f t="shared" si="150"/>
        <v>1.0394619036028578</v>
      </c>
      <c r="AD59" s="68">
        <f t="shared" si="113"/>
        <v>51.16444763218351</v>
      </c>
      <c r="AE59" s="69">
        <f t="shared" si="114"/>
        <v>63.840010888129683</v>
      </c>
      <c r="AF59" s="69">
        <f t="shared" si="115"/>
        <v>115.00445852031321</v>
      </c>
      <c r="AH59" t="str">
        <f t="shared" si="142"/>
        <v>52 Skilled metal, electrical and electronic trades</v>
      </c>
      <c r="AI59" s="18">
        <f t="shared" si="151"/>
        <v>1.2197583209511147</v>
      </c>
      <c r="AJ59" s="18">
        <f t="shared" si="151"/>
        <v>1.3327256336863249</v>
      </c>
      <c r="AK59" s="18">
        <f t="shared" si="151"/>
        <v>1.1573031640324114</v>
      </c>
      <c r="AL59" s="18">
        <f t="shared" si="151"/>
        <v>1.2755924432509549</v>
      </c>
      <c r="AM59" s="18">
        <f t="shared" si="151"/>
        <v>1.4561993887260247</v>
      </c>
      <c r="AO59" s="68">
        <f t="shared" si="117"/>
        <v>42.406571415387553</v>
      </c>
      <c r="AP59" s="69">
        <f t="shared" si="118"/>
        <v>55.611695444869802</v>
      </c>
      <c r="AQ59" s="69">
        <f t="shared" si="119"/>
        <v>98.018266860257356</v>
      </c>
      <c r="AS59" t="str">
        <f t="shared" si="143"/>
        <v>52 Skilled metal, electrical and electronic trades</v>
      </c>
      <c r="AT59" s="18">
        <f t="shared" si="152"/>
        <v>5.0224779528564634</v>
      </c>
      <c r="AU59" s="18">
        <f t="shared" si="152"/>
        <v>5.0630187163761571</v>
      </c>
      <c r="AV59" s="18">
        <f t="shared" si="152"/>
        <v>4.5398382929409227</v>
      </c>
      <c r="AW59" s="18">
        <f t="shared" si="152"/>
        <v>4.6567176012154858</v>
      </c>
      <c r="AX59" s="18">
        <f t="shared" si="152"/>
        <v>5.0544761593608971</v>
      </c>
      <c r="AZ59" s="68">
        <f t="shared" si="121"/>
        <v>33.530540409345754</v>
      </c>
      <c r="BA59" s="69">
        <f t="shared" si="122"/>
        <v>53.197291049122633</v>
      </c>
      <c r="BB59" s="69">
        <f t="shared" si="123"/>
        <v>86.727831458468401</v>
      </c>
      <c r="BD59" t="str">
        <f t="shared" si="144"/>
        <v>52 Skilled metal, electrical and electronic trades</v>
      </c>
      <c r="BE59" s="18">
        <f t="shared" si="153"/>
        <v>6.8095508768237822</v>
      </c>
      <c r="BF59" s="18">
        <f t="shared" si="153"/>
        <v>6.7497889666722859</v>
      </c>
      <c r="BG59" s="18">
        <f t="shared" si="153"/>
        <v>6.173689986851346</v>
      </c>
      <c r="BH59" s="18">
        <f t="shared" si="153"/>
        <v>6.1982936273489084</v>
      </c>
      <c r="BI59" s="18">
        <f t="shared" si="153"/>
        <v>6.0248187867095053</v>
      </c>
      <c r="BK59" s="68">
        <f t="shared" si="125"/>
        <v>-1.4096599415163951</v>
      </c>
      <c r="BL59" s="69">
        <f t="shared" si="126"/>
        <v>34.310357099219139</v>
      </c>
      <c r="BM59" s="69">
        <f t="shared" si="127"/>
        <v>32.900697157702744</v>
      </c>
      <c r="BO59" t="str">
        <f t="shared" si="145"/>
        <v>52 Skilled metal, electrical and electronic trades</v>
      </c>
      <c r="BP59" s="18">
        <f t="shared" si="154"/>
        <v>4.1434409929485296</v>
      </c>
      <c r="BQ59" s="18">
        <f t="shared" si="154"/>
        <v>4.5486432744682688</v>
      </c>
      <c r="BR59" s="18">
        <f t="shared" si="154"/>
        <v>4.0781776763364768</v>
      </c>
      <c r="BS59" s="18">
        <f t="shared" si="154"/>
        <v>4.1980001027218137</v>
      </c>
      <c r="BT59" s="18">
        <f t="shared" si="154"/>
        <v>4.5281783850927413</v>
      </c>
      <c r="BV59" s="68">
        <f t="shared" si="129"/>
        <v>-5.1106851266484234</v>
      </c>
      <c r="BW59" s="69">
        <f t="shared" si="130"/>
        <v>35.77864495728987</v>
      </c>
      <c r="BX59" s="69">
        <f t="shared" si="131"/>
        <v>30.667959830641443</v>
      </c>
      <c r="BZ59" t="str">
        <f t="shared" si="146"/>
        <v>52 Skilled metal, electrical and electronic trades</v>
      </c>
      <c r="CA59" s="18">
        <f t="shared" si="155"/>
        <v>3.2743168178633009</v>
      </c>
      <c r="CB59" s="18">
        <f t="shared" si="155"/>
        <v>3.1046652342966978</v>
      </c>
      <c r="CC59" s="18">
        <f t="shared" si="155"/>
        <v>2.9698801257429621</v>
      </c>
      <c r="CD59" s="18">
        <f t="shared" si="155"/>
        <v>3.1756133067696957</v>
      </c>
      <c r="CE59" s="18">
        <f t="shared" si="155"/>
        <v>2.7800571213299228</v>
      </c>
      <c r="CG59" s="68">
        <f t="shared" si="133"/>
        <v>-38.793530205674465</v>
      </c>
      <c r="CH59" s="69">
        <f t="shared" si="134"/>
        <v>31.341498746475615</v>
      </c>
      <c r="CI59" s="69">
        <f t="shared" si="135"/>
        <v>-7.4520314591988477</v>
      </c>
      <c r="CK59" t="str">
        <f t="shared" si="147"/>
        <v>52 Skilled metal, electrical and electronic trades</v>
      </c>
      <c r="CL59" s="18">
        <f t="shared" si="156"/>
        <v>3.1458788584365607</v>
      </c>
      <c r="CM59" s="18">
        <f t="shared" si="156"/>
        <v>3.5479323269152743</v>
      </c>
      <c r="CN59" s="18">
        <f t="shared" si="156"/>
        <v>3.2118827900215288</v>
      </c>
      <c r="CO59" s="18">
        <f t="shared" si="156"/>
        <v>3.7579631612604421</v>
      </c>
      <c r="CP59" s="18">
        <f t="shared" si="156"/>
        <v>2.7960625959723004</v>
      </c>
      <c r="CR59" s="68">
        <f t="shared" si="137"/>
        <v>-23.447806277133811</v>
      </c>
      <c r="CS59" s="69">
        <f t="shared" si="138"/>
        <v>27.886050889016744</v>
      </c>
      <c r="CT59" s="69">
        <f t="shared" si="139"/>
        <v>4.4382446118829302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0.15853527790064553</v>
      </c>
      <c r="C60" s="18">
        <f t="shared" si="148"/>
        <v>8.9633307200412626E-2</v>
      </c>
      <c r="D60" s="18">
        <f t="shared" si="148"/>
        <v>7.6760024879979835E-2</v>
      </c>
      <c r="E60" s="18">
        <f t="shared" si="148"/>
        <v>9.4705620535276258E-2</v>
      </c>
      <c r="F60" s="18">
        <f t="shared" si="148"/>
        <v>7.9609235298847461E-2</v>
      </c>
      <c r="H60" s="68">
        <f t="shared" si="105"/>
        <v>54.681024687125671</v>
      </c>
      <c r="I60" s="69">
        <f t="shared" si="106"/>
        <v>66.333409454564517</v>
      </c>
      <c r="J60" s="69">
        <f t="shared" si="107"/>
        <v>121.0144341416902</v>
      </c>
      <c r="L60" t="str">
        <f t="shared" si="140"/>
        <v>53 Skilled construction and building trades</v>
      </c>
      <c r="M60" s="18">
        <f t="shared" si="149"/>
        <v>0.40196349178737772</v>
      </c>
      <c r="N60" s="18">
        <f t="shared" si="149"/>
        <v>0.35288201049944573</v>
      </c>
      <c r="O60" s="18">
        <f t="shared" si="149"/>
        <v>0.34477456196492906</v>
      </c>
      <c r="P60" s="18">
        <f t="shared" si="149"/>
        <v>0.34723772036545353</v>
      </c>
      <c r="Q60" s="18">
        <f t="shared" si="149"/>
        <v>0.34117005639009063</v>
      </c>
      <c r="S60" s="68">
        <f t="shared" si="109"/>
        <v>47.328097661069251</v>
      </c>
      <c r="T60" s="69">
        <f t="shared" si="110"/>
        <v>62.940803961201738</v>
      </c>
      <c r="U60" s="69">
        <f t="shared" si="111"/>
        <v>110.26890162227099</v>
      </c>
      <c r="W60" t="str">
        <f t="shared" si="141"/>
        <v>53 Skilled construction and building trades</v>
      </c>
      <c r="X60" s="18">
        <f t="shared" si="150"/>
        <v>0.67955338703566426</v>
      </c>
      <c r="Y60" s="18">
        <f t="shared" si="150"/>
        <v>0.60965359272207909</v>
      </c>
      <c r="Z60" s="18">
        <f t="shared" si="150"/>
        <v>0.57641334039894365</v>
      </c>
      <c r="AA60" s="18">
        <f t="shared" si="150"/>
        <v>0.60613922192657177</v>
      </c>
      <c r="AB60" s="18">
        <f t="shared" si="150"/>
        <v>0.59287727466224283</v>
      </c>
      <c r="AD60" s="68">
        <f t="shared" si="113"/>
        <v>28.82274523092293</v>
      </c>
      <c r="AE60" s="69">
        <f t="shared" si="114"/>
        <v>61.875747294979931</v>
      </c>
      <c r="AF60" s="69">
        <f t="shared" si="115"/>
        <v>90.698492525902878</v>
      </c>
      <c r="AH60" t="str">
        <f t="shared" si="142"/>
        <v>53 Skilled construction and building trades</v>
      </c>
      <c r="AI60" s="18">
        <f t="shared" si="151"/>
        <v>1.3798419654702117</v>
      </c>
      <c r="AJ60" s="18">
        <f t="shared" si="151"/>
        <v>1.5102961400773287</v>
      </c>
      <c r="AK60" s="18">
        <f t="shared" si="151"/>
        <v>1.4327185316024413</v>
      </c>
      <c r="AL60" s="18">
        <f t="shared" si="151"/>
        <v>1.6234903765200008</v>
      </c>
      <c r="AM60" s="18">
        <f t="shared" si="151"/>
        <v>1.7148209819919749</v>
      </c>
      <c r="AO60" s="68">
        <f t="shared" si="117"/>
        <v>35.460987407398726</v>
      </c>
      <c r="AP60" s="69">
        <f t="shared" si="118"/>
        <v>69.004293717906634</v>
      </c>
      <c r="AQ60" s="69">
        <f t="shared" si="119"/>
        <v>104.46528112530535</v>
      </c>
      <c r="AS60" t="str">
        <f t="shared" si="143"/>
        <v>53 Skilled construction and building trades</v>
      </c>
      <c r="AT60" s="18">
        <f t="shared" si="152"/>
        <v>2.1983913360815119</v>
      </c>
      <c r="AU60" s="18">
        <f t="shared" si="152"/>
        <v>1.9531473020485468</v>
      </c>
      <c r="AV60" s="18">
        <f t="shared" si="152"/>
        <v>1.9706538103312867</v>
      </c>
      <c r="AW60" s="18">
        <f t="shared" si="152"/>
        <v>2.1642533827214199</v>
      </c>
      <c r="AX60" s="18">
        <f t="shared" si="152"/>
        <v>1.9897438770753486</v>
      </c>
      <c r="AZ60" s="68">
        <f t="shared" si="121"/>
        <v>21.096524095786133</v>
      </c>
      <c r="BA60" s="69">
        <f t="shared" si="122"/>
        <v>63.61890207223</v>
      </c>
      <c r="BB60" s="69">
        <f t="shared" si="123"/>
        <v>84.715426168016123</v>
      </c>
      <c r="BD60" t="str">
        <f t="shared" si="144"/>
        <v>53 Skilled construction and building trades</v>
      </c>
      <c r="BE60" s="18">
        <f t="shared" si="153"/>
        <v>5.9763200484157126</v>
      </c>
      <c r="BF60" s="18">
        <f t="shared" si="153"/>
        <v>5.2603183851132522</v>
      </c>
      <c r="BG60" s="18">
        <f t="shared" si="153"/>
        <v>5.1595913669159641</v>
      </c>
      <c r="BH60" s="18">
        <f t="shared" si="153"/>
        <v>5.0799253801206703</v>
      </c>
      <c r="BI60" s="18">
        <f t="shared" si="153"/>
        <v>4.4022139949995234</v>
      </c>
      <c r="BK60" s="68">
        <f t="shared" si="125"/>
        <v>-13.80322128697912</v>
      </c>
      <c r="BL60" s="69">
        <f t="shared" si="126"/>
        <v>35.19405313941288</v>
      </c>
      <c r="BM60" s="69">
        <f t="shared" si="127"/>
        <v>21.390831852433763</v>
      </c>
      <c r="BO60" t="str">
        <f t="shared" si="145"/>
        <v>53 Skilled construction and building trades</v>
      </c>
      <c r="BP60" s="18">
        <f t="shared" si="154"/>
        <v>5.0812585564373975</v>
      </c>
      <c r="BQ60" s="18">
        <f t="shared" si="154"/>
        <v>5.5114837515661756</v>
      </c>
      <c r="BR60" s="18">
        <f t="shared" si="154"/>
        <v>5.3272770637550257</v>
      </c>
      <c r="BS60" s="18">
        <f t="shared" si="154"/>
        <v>5.891356758825145</v>
      </c>
      <c r="BT60" s="18">
        <f t="shared" si="154"/>
        <v>6.7944416999881465</v>
      </c>
      <c r="BV60" s="68">
        <f t="shared" si="129"/>
        <v>8.9954625484741335</v>
      </c>
      <c r="BW60" s="69">
        <f t="shared" si="130"/>
        <v>47.343989253498314</v>
      </c>
      <c r="BX60" s="69">
        <f t="shared" si="131"/>
        <v>56.339451801972452</v>
      </c>
      <c r="BZ60" t="str">
        <f t="shared" si="146"/>
        <v>53 Skilled construction and building trades</v>
      </c>
      <c r="CA60" s="18">
        <f t="shared" si="155"/>
        <v>4.3048326925560039</v>
      </c>
      <c r="CB60" s="18">
        <f t="shared" si="155"/>
        <v>3.8851037924939082</v>
      </c>
      <c r="CC60" s="18">
        <f t="shared" si="155"/>
        <v>4.2392680019351561</v>
      </c>
      <c r="CD60" s="18">
        <f t="shared" si="155"/>
        <v>4.9500265492060302</v>
      </c>
      <c r="CE60" s="18">
        <f t="shared" si="155"/>
        <v>7.0725027826570672</v>
      </c>
      <c r="CG60" s="68">
        <f t="shared" si="133"/>
        <v>9.0849372324610691</v>
      </c>
      <c r="CH60" s="69">
        <f t="shared" si="134"/>
        <v>42.876352980820485</v>
      </c>
      <c r="CI60" s="69">
        <f t="shared" si="135"/>
        <v>51.961290213281551</v>
      </c>
      <c r="CK60" t="str">
        <f t="shared" si="147"/>
        <v>53 Skilled construction and building trades</v>
      </c>
      <c r="CL60" s="18">
        <f t="shared" si="156"/>
        <v>6.5370732226613368</v>
      </c>
      <c r="CM60" s="18">
        <f t="shared" si="156"/>
        <v>5.9353236589608622</v>
      </c>
      <c r="CN60" s="18">
        <f t="shared" si="156"/>
        <v>5.8095520309439159</v>
      </c>
      <c r="CO60" s="18">
        <f t="shared" si="156"/>
        <v>5.3241850765166916</v>
      </c>
      <c r="CP60" s="18">
        <f t="shared" si="156"/>
        <v>1.5579504759807321</v>
      </c>
      <c r="CR60" s="68">
        <f t="shared" si="137"/>
        <v>-76.417956196386356</v>
      </c>
      <c r="CS60" s="69">
        <f t="shared" si="138"/>
        <v>16.792109640327073</v>
      </c>
      <c r="CT60" s="69">
        <f t="shared" si="139"/>
        <v>-59.62584655605928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0.5229663281904392</v>
      </c>
      <c r="C61" s="18">
        <f t="shared" si="148"/>
        <v>0.44783119857985576</v>
      </c>
      <c r="D61" s="18">
        <f t="shared" si="148"/>
        <v>0.44454206249505779</v>
      </c>
      <c r="E61" s="18">
        <f t="shared" si="148"/>
        <v>0.52959550024659019</v>
      </c>
      <c r="F61" s="18">
        <f t="shared" si="148"/>
        <v>0.58319471604561091</v>
      </c>
      <c r="H61" s="68">
        <f t="shared" si="105"/>
        <v>95.663318649776357</v>
      </c>
      <c r="I61" s="69">
        <f t="shared" si="106"/>
        <v>79.806158007724008</v>
      </c>
      <c r="J61" s="69">
        <f t="shared" si="107"/>
        <v>175.46947665750034</v>
      </c>
      <c r="L61" t="str">
        <f t="shared" si="140"/>
        <v>54 Textiles, printing and other skilled trades</v>
      </c>
      <c r="M61" s="18">
        <f t="shared" si="149"/>
        <v>0.70194538917565219</v>
      </c>
      <c r="N61" s="18">
        <f t="shared" si="149"/>
        <v>0.62652901426280272</v>
      </c>
      <c r="O61" s="18">
        <f t="shared" si="149"/>
        <v>0.63163679558977404</v>
      </c>
      <c r="P61" s="18">
        <f t="shared" si="149"/>
        <v>0.71266680787306547</v>
      </c>
      <c r="Q61" s="18">
        <f t="shared" si="149"/>
        <v>0.84583876208142672</v>
      </c>
      <c r="S61" s="68">
        <f t="shared" si="109"/>
        <v>99.374701986376508</v>
      </c>
      <c r="T61" s="69">
        <f t="shared" si="110"/>
        <v>83.873494726213764</v>
      </c>
      <c r="U61" s="69">
        <f t="shared" si="111"/>
        <v>183.24819671259027</v>
      </c>
      <c r="W61" t="str">
        <f t="shared" si="141"/>
        <v>54 Textiles, printing and other skilled trades</v>
      </c>
      <c r="X61" s="18">
        <f t="shared" si="150"/>
        <v>1.0144709127096025</v>
      </c>
      <c r="Y61" s="18">
        <f t="shared" si="150"/>
        <v>0.92198139708403959</v>
      </c>
      <c r="Z61" s="18">
        <f t="shared" si="150"/>
        <v>0.86929147761558279</v>
      </c>
      <c r="AA61" s="18">
        <f t="shared" si="150"/>
        <v>1.0304223924951488</v>
      </c>
      <c r="AB61" s="18">
        <f t="shared" si="150"/>
        <v>1.1904853583068811</v>
      </c>
      <c r="AD61" s="68">
        <f t="shared" si="113"/>
        <v>71.522226639157125</v>
      </c>
      <c r="AE61" s="69">
        <f t="shared" si="114"/>
        <v>77.118676306603589</v>
      </c>
      <c r="AF61" s="69">
        <f t="shared" si="115"/>
        <v>148.6409029457607</v>
      </c>
      <c r="AH61" t="str">
        <f t="shared" si="142"/>
        <v>54 Textiles, printing and other skilled trades</v>
      </c>
      <c r="AI61" s="18">
        <f t="shared" si="151"/>
        <v>1.2733840911474552</v>
      </c>
      <c r="AJ61" s="18">
        <f t="shared" si="151"/>
        <v>1.1738825446902896</v>
      </c>
      <c r="AK61" s="18">
        <f t="shared" si="151"/>
        <v>1.1483700774217029</v>
      </c>
      <c r="AL61" s="18">
        <f t="shared" si="151"/>
        <v>1.2802221923143005</v>
      </c>
      <c r="AM61" s="18">
        <f t="shared" si="151"/>
        <v>1.4848285219729296</v>
      </c>
      <c r="AO61" s="68">
        <f t="shared" si="117"/>
        <v>46.335858608196197</v>
      </c>
      <c r="AP61" s="69">
        <f t="shared" si="118"/>
        <v>66.411853579133791</v>
      </c>
      <c r="AQ61" s="69">
        <f t="shared" si="119"/>
        <v>112.74771218732997</v>
      </c>
      <c r="AS61" t="str">
        <f t="shared" si="143"/>
        <v>54 Textiles, printing and other skilled trades</v>
      </c>
      <c r="AT61" s="18">
        <f t="shared" si="152"/>
        <v>1.6108436803606703</v>
      </c>
      <c r="AU61" s="18">
        <f t="shared" si="152"/>
        <v>1.4214688604987482</v>
      </c>
      <c r="AV61" s="18">
        <f t="shared" si="152"/>
        <v>1.3712774682417883</v>
      </c>
      <c r="AW61" s="18">
        <f t="shared" si="152"/>
        <v>1.5591312023194202</v>
      </c>
      <c r="AX61" s="18">
        <f t="shared" si="152"/>
        <v>1.7130528125514193</v>
      </c>
      <c r="AZ61" s="68">
        <f t="shared" si="121"/>
        <v>49.827057418930991</v>
      </c>
      <c r="BA61" s="69">
        <f t="shared" si="122"/>
        <v>67.841569312417064</v>
      </c>
      <c r="BB61" s="69">
        <f t="shared" si="123"/>
        <v>117.66862673134806</v>
      </c>
      <c r="BD61" t="str">
        <f t="shared" si="144"/>
        <v>54 Textiles, printing and other skilled trades</v>
      </c>
      <c r="BE61" s="18">
        <f t="shared" si="153"/>
        <v>2.8718568105124884</v>
      </c>
      <c r="BF61" s="18">
        <f t="shared" si="153"/>
        <v>2.6513698256034859</v>
      </c>
      <c r="BG61" s="18">
        <f t="shared" si="153"/>
        <v>2.4787525457348876</v>
      </c>
      <c r="BH61" s="18">
        <f t="shared" si="153"/>
        <v>2.8585622414334209</v>
      </c>
      <c r="BI61" s="18">
        <f t="shared" si="153"/>
        <v>3.1980551392860197</v>
      </c>
      <c r="BK61" s="68">
        <f t="shared" si="125"/>
        <v>30.343076475594334</v>
      </c>
      <c r="BL61" s="69">
        <f t="shared" si="126"/>
        <v>48.798108253275437</v>
      </c>
      <c r="BM61" s="69">
        <f t="shared" si="127"/>
        <v>79.141184728869774</v>
      </c>
      <c r="BO61" t="str">
        <f t="shared" si="145"/>
        <v>54 Textiles, printing and other skilled trades</v>
      </c>
      <c r="BP61" s="18">
        <f t="shared" si="154"/>
        <v>2.916312310611354</v>
      </c>
      <c r="BQ61" s="18">
        <f t="shared" si="154"/>
        <v>2.4804050354255529</v>
      </c>
      <c r="BR61" s="18">
        <f t="shared" si="154"/>
        <v>2.4973711114465988</v>
      </c>
      <c r="BS61" s="18">
        <f t="shared" si="154"/>
        <v>2.4387092421705474</v>
      </c>
      <c r="BT61" s="18">
        <f t="shared" si="154"/>
        <v>2.5443861464217852</v>
      </c>
      <c r="BV61" s="68">
        <f t="shared" si="129"/>
        <v>-12.931740046069365</v>
      </c>
      <c r="BW61" s="69">
        <f t="shared" si="130"/>
        <v>36.415275805900052</v>
      </c>
      <c r="BX61" s="69">
        <f t="shared" si="131"/>
        <v>23.483535759830687</v>
      </c>
      <c r="BZ61" t="str">
        <f t="shared" si="146"/>
        <v>54 Textiles, printing and other skilled trades</v>
      </c>
      <c r="CA61" s="18">
        <f t="shared" si="155"/>
        <v>3.80212516583912</v>
      </c>
      <c r="CB61" s="18">
        <f t="shared" si="155"/>
        <v>3.4884808855886322</v>
      </c>
      <c r="CC61" s="18">
        <f t="shared" si="155"/>
        <v>3.5023955999119734</v>
      </c>
      <c r="CD61" s="18">
        <f t="shared" si="155"/>
        <v>4.1177164932654104</v>
      </c>
      <c r="CE61" s="18">
        <f t="shared" si="155"/>
        <v>4.9304546722443625</v>
      </c>
      <c r="CG61" s="68">
        <f t="shared" si="133"/>
        <v>-7.9541306197276782</v>
      </c>
      <c r="CH61" s="69">
        <f t="shared" si="134"/>
        <v>38.440970081125847</v>
      </c>
      <c r="CI61" s="69">
        <f t="shared" si="135"/>
        <v>30.486839461398169</v>
      </c>
      <c r="CK61" t="str">
        <f t="shared" si="147"/>
        <v>54 Textiles, printing and other skilled trades</v>
      </c>
      <c r="CL61" s="18">
        <f t="shared" si="156"/>
        <v>4.397774723747748</v>
      </c>
      <c r="CM61" s="18">
        <f t="shared" si="156"/>
        <v>4.074357148034796</v>
      </c>
      <c r="CN61" s="18">
        <f t="shared" si="156"/>
        <v>4.1231025153656935</v>
      </c>
      <c r="CO61" s="18">
        <f t="shared" si="156"/>
        <v>3.4789350453979488</v>
      </c>
      <c r="CP61" s="18">
        <f t="shared" si="156"/>
        <v>2.4387351517268487</v>
      </c>
      <c r="CR61" s="68">
        <f t="shared" si="137"/>
        <v>-47.98711490409309</v>
      </c>
      <c r="CS61" s="69">
        <f t="shared" si="138"/>
        <v>19.499787497190912</v>
      </c>
      <c r="CT61" s="69">
        <f t="shared" si="139"/>
        <v>-28.487327406902175</v>
      </c>
    </row>
    <row r="62" spans="1:98" x14ac:dyDescent="0.2">
      <c r="A62" t="str">
        <f t="shared" si="103"/>
        <v>61 Caring personal service occupations</v>
      </c>
      <c r="B62" s="18">
        <f t="shared" si="148"/>
        <v>0.49281293124844217</v>
      </c>
      <c r="C62" s="18">
        <f t="shared" si="148"/>
        <v>0.47347877835254737</v>
      </c>
      <c r="D62" s="18">
        <f t="shared" si="148"/>
        <v>0.43758856446060618</v>
      </c>
      <c r="E62" s="18">
        <f t="shared" si="148"/>
        <v>0.51011852672223101</v>
      </c>
      <c r="F62" s="18">
        <f t="shared" si="148"/>
        <v>0.56354383013143927</v>
      </c>
      <c r="H62" s="68">
        <f t="shared" si="105"/>
        <v>92.074817984866655</v>
      </c>
      <c r="I62" s="69">
        <f t="shared" si="106"/>
        <v>82.602277918887125</v>
      </c>
      <c r="J62" s="69">
        <f t="shared" si="107"/>
        <v>174.67709590375378</v>
      </c>
      <c r="L62" t="str">
        <f t="shared" si="140"/>
        <v>61 Caring personal service occupations</v>
      </c>
      <c r="M62" s="18">
        <f t="shared" si="149"/>
        <v>2.9491377534933432</v>
      </c>
      <c r="N62" s="18">
        <f t="shared" si="149"/>
        <v>3.1558785685273456</v>
      </c>
      <c r="O62" s="18">
        <f t="shared" si="149"/>
        <v>2.9559218305853765</v>
      </c>
      <c r="P62" s="18">
        <f t="shared" si="149"/>
        <v>3.3824901552491413</v>
      </c>
      <c r="Q62" s="18">
        <f t="shared" si="149"/>
        <v>3.5927098679636575</v>
      </c>
      <c r="S62" s="68">
        <f t="shared" si="109"/>
        <v>80.958543130077558</v>
      </c>
      <c r="T62" s="69">
        <f t="shared" si="110"/>
        <v>86.016472001503317</v>
      </c>
      <c r="U62" s="69">
        <f t="shared" si="111"/>
        <v>166.97501513158088</v>
      </c>
      <c r="W62" t="str">
        <f t="shared" si="141"/>
        <v>61 Caring personal service occupations</v>
      </c>
      <c r="X62" s="18">
        <f t="shared" si="150"/>
        <v>4.4774787349473062</v>
      </c>
      <c r="Y62" s="18">
        <f t="shared" si="150"/>
        <v>4.7513618345942863</v>
      </c>
      <c r="Z62" s="18">
        <f t="shared" si="150"/>
        <v>4.497607447693321</v>
      </c>
      <c r="AA62" s="18">
        <f t="shared" si="150"/>
        <v>4.867226707505429</v>
      </c>
      <c r="AB62" s="18">
        <f t="shared" si="150"/>
        <v>4.9967110871021934</v>
      </c>
      <c r="AD62" s="68">
        <f t="shared" si="113"/>
        <v>39.143992632686128</v>
      </c>
      <c r="AE62" s="69">
        <f t="shared" si="114"/>
        <v>77.783065144873206</v>
      </c>
      <c r="AF62" s="69">
        <f t="shared" si="115"/>
        <v>116.92705777755934</v>
      </c>
      <c r="AH62" t="str">
        <f t="shared" si="142"/>
        <v>61 Caring personal service occupations</v>
      </c>
      <c r="AI62" s="18">
        <f t="shared" si="151"/>
        <v>13.171059061395281</v>
      </c>
      <c r="AJ62" s="18">
        <f t="shared" si="151"/>
        <v>13.27156034556794</v>
      </c>
      <c r="AK62" s="18">
        <f t="shared" si="151"/>
        <v>12.714148883641469</v>
      </c>
      <c r="AL62" s="18">
        <f t="shared" si="151"/>
        <v>12.766298848492816</v>
      </c>
      <c r="AM62" s="18">
        <f t="shared" si="151"/>
        <v>12.112359079895452</v>
      </c>
      <c r="AO62" s="68">
        <f t="shared" si="117"/>
        <v>7.819613609471129</v>
      </c>
      <c r="AP62" s="69">
        <f t="shared" si="118"/>
        <v>59.35200073213143</v>
      </c>
      <c r="AQ62" s="69">
        <f t="shared" si="119"/>
        <v>67.171614341602549</v>
      </c>
      <c r="AS62" t="str">
        <f t="shared" si="143"/>
        <v>61 Caring personal service occupations</v>
      </c>
      <c r="AT62" s="18">
        <f t="shared" si="152"/>
        <v>7.5821706789110914</v>
      </c>
      <c r="AU62" s="18">
        <f t="shared" si="152"/>
        <v>7.8919737330954991</v>
      </c>
      <c r="AV62" s="18">
        <f t="shared" si="152"/>
        <v>7.4974875438137172</v>
      </c>
      <c r="AW62" s="18">
        <f t="shared" si="152"/>
        <v>7.4957742215317644</v>
      </c>
      <c r="AX62" s="18">
        <f t="shared" si="152"/>
        <v>7.1160705280115435</v>
      </c>
      <c r="AZ62" s="68">
        <f t="shared" si="121"/>
        <v>13.833300704769938</v>
      </c>
      <c r="BA62" s="69">
        <f t="shared" si="122"/>
        <v>62.429532323924953</v>
      </c>
      <c r="BB62" s="69">
        <f t="shared" si="123"/>
        <v>76.262833028694885</v>
      </c>
      <c r="BD62" t="str">
        <f t="shared" si="144"/>
        <v>61 Caring personal service occupations</v>
      </c>
      <c r="BE62" s="18">
        <f t="shared" si="153"/>
        <v>11.656980516694698</v>
      </c>
      <c r="BF62" s="18">
        <f t="shared" si="153"/>
        <v>13.047095168913387</v>
      </c>
      <c r="BG62" s="18">
        <f t="shared" si="153"/>
        <v>12.352120914166516</v>
      </c>
      <c r="BH62" s="18">
        <f t="shared" si="153"/>
        <v>12.872400095158486</v>
      </c>
      <c r="BI62" s="18">
        <f t="shared" si="153"/>
        <v>14.595198937924673</v>
      </c>
      <c r="BK62" s="68">
        <f t="shared" si="125"/>
        <v>19.372331950196671</v>
      </c>
      <c r="BL62" s="69">
        <f t="shared" si="126"/>
        <v>61.300053111400118</v>
      </c>
      <c r="BM62" s="69">
        <f t="shared" si="127"/>
        <v>80.672385061596799</v>
      </c>
      <c r="BO62" t="str">
        <f t="shared" si="145"/>
        <v>61 Caring personal service occupations</v>
      </c>
      <c r="BP62" s="18">
        <f t="shared" si="154"/>
        <v>9.4744208186977641</v>
      </c>
      <c r="BQ62" s="18">
        <f t="shared" si="154"/>
        <v>9.2665540748603981</v>
      </c>
      <c r="BR62" s="18">
        <f t="shared" si="154"/>
        <v>9.1185891985807324</v>
      </c>
      <c r="BS62" s="18">
        <f t="shared" si="154"/>
        <v>9.083261859873252</v>
      </c>
      <c r="BT62" s="18">
        <f t="shared" si="154"/>
        <v>9.0100758227716824</v>
      </c>
      <c r="BV62" s="68">
        <f t="shared" si="129"/>
        <v>-15.557570176925964</v>
      </c>
      <c r="BW62" s="69">
        <f t="shared" si="130"/>
        <v>43.717668617097885</v>
      </c>
      <c r="BX62" s="69">
        <f t="shared" si="131"/>
        <v>28.160098440171925</v>
      </c>
      <c r="BZ62" t="str">
        <f t="shared" si="146"/>
        <v>61 Caring personal service occupations</v>
      </c>
      <c r="CA62" s="18">
        <f t="shared" si="155"/>
        <v>4.2627973835976869</v>
      </c>
      <c r="CB62" s="18">
        <f t="shared" si="155"/>
        <v>2.8478068456076344</v>
      </c>
      <c r="CC62" s="18">
        <f t="shared" si="155"/>
        <v>2.6962097708002615</v>
      </c>
      <c r="CD62" s="18">
        <f t="shared" si="155"/>
        <v>2.3905657642317339</v>
      </c>
      <c r="CE62" s="18">
        <f t="shared" si="155"/>
        <v>2.8934010408603572</v>
      </c>
      <c r="CG62" s="68">
        <f t="shared" si="133"/>
        <v>-29.832260238172488</v>
      </c>
      <c r="CH62" s="69">
        <f t="shared" si="134"/>
        <v>26.51013734339357</v>
      </c>
      <c r="CI62" s="69">
        <f t="shared" si="135"/>
        <v>-3.3221228947789188</v>
      </c>
      <c r="CK62" t="str">
        <f t="shared" si="147"/>
        <v>61 Caring personal service occupations</v>
      </c>
      <c r="CL62" s="18">
        <f t="shared" si="156"/>
        <v>2.0218998722729435</v>
      </c>
      <c r="CM62" s="18">
        <f t="shared" si="156"/>
        <v>1.709004606315264</v>
      </c>
      <c r="CN62" s="18">
        <f t="shared" si="156"/>
        <v>1.8960823956919737</v>
      </c>
      <c r="CO62" s="18">
        <f t="shared" si="156"/>
        <v>2.5006194684263141</v>
      </c>
      <c r="CP62" s="18">
        <f t="shared" si="156"/>
        <v>3.3848082496980498</v>
      </c>
      <c r="CR62" s="68">
        <f t="shared" si="137"/>
        <v>56.98107686789227</v>
      </c>
      <c r="CS62" s="69">
        <f t="shared" si="138"/>
        <v>34.180259144751346</v>
      </c>
      <c r="CT62" s="69">
        <f t="shared" si="139"/>
        <v>91.161336012643602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0.23887277293569159</v>
      </c>
      <c r="C63" s="18">
        <f t="shared" si="148"/>
        <v>0.26473713384765968</v>
      </c>
      <c r="D63" s="18">
        <f t="shared" si="148"/>
        <v>0.26315898915227304</v>
      </c>
      <c r="E63" s="18">
        <f t="shared" si="148"/>
        <v>0.26182870435178518</v>
      </c>
      <c r="F63" s="18">
        <f t="shared" si="148"/>
        <v>0.26890731343375757</v>
      </c>
      <c r="H63" s="68">
        <f t="shared" si="105"/>
        <v>52.402853764168874</v>
      </c>
      <c r="I63" s="69">
        <f t="shared" si="106"/>
        <v>70.7886718425314</v>
      </c>
      <c r="J63" s="69">
        <f t="shared" si="107"/>
        <v>123.19152560670028</v>
      </c>
      <c r="L63" t="str">
        <f t="shared" si="140"/>
        <v>62 Leisure, travel and related personal service occupations</v>
      </c>
      <c r="M63" s="18">
        <f t="shared" si="149"/>
        <v>0.5759140761619449</v>
      </c>
      <c r="N63" s="18">
        <f t="shared" si="149"/>
        <v>0.59738355823571965</v>
      </c>
      <c r="O63" s="18">
        <f t="shared" si="149"/>
        <v>0.53922028152243995</v>
      </c>
      <c r="P63" s="18">
        <f t="shared" si="149"/>
        <v>0.51332521165485434</v>
      </c>
      <c r="Q63" s="18">
        <f t="shared" si="149"/>
        <v>0.51797679166066035</v>
      </c>
      <c r="S63" s="68">
        <f t="shared" si="109"/>
        <v>43.019077272406882</v>
      </c>
      <c r="T63" s="69">
        <f t="shared" si="110"/>
        <v>67.456215057049278</v>
      </c>
      <c r="U63" s="69">
        <f t="shared" si="111"/>
        <v>110.47529232945617</v>
      </c>
      <c r="W63" t="str">
        <f t="shared" si="141"/>
        <v>62 Leisure, travel and related personal service occupations</v>
      </c>
      <c r="X63" s="18">
        <f t="shared" si="150"/>
        <v>1.3243308533050042</v>
      </c>
      <c r="Y63" s="18">
        <f t="shared" si="150"/>
        <v>1.5007527584140736</v>
      </c>
      <c r="Z63" s="18">
        <f t="shared" si="150"/>
        <v>1.3826008738025144</v>
      </c>
      <c r="AA63" s="18">
        <f t="shared" si="150"/>
        <v>1.4564490766707325</v>
      </c>
      <c r="AB63" s="18">
        <f t="shared" si="150"/>
        <v>1.6452217041903547</v>
      </c>
      <c r="AD63" s="68">
        <f t="shared" si="113"/>
        <v>49.035377705005878</v>
      </c>
      <c r="AE63" s="69">
        <f t="shared" si="114"/>
        <v>74.828047094560389</v>
      </c>
      <c r="AF63" s="69">
        <f t="shared" si="115"/>
        <v>123.86342479956627</v>
      </c>
      <c r="AH63" t="str">
        <f t="shared" si="142"/>
        <v>62 Leisure, travel and related personal service occupations</v>
      </c>
      <c r="AI63" s="18">
        <f t="shared" si="151"/>
        <v>2.6606643137211918</v>
      </c>
      <c r="AJ63" s="18">
        <f t="shared" si="151"/>
        <v>3.1347958478192064</v>
      </c>
      <c r="AK63" s="18">
        <f t="shared" si="151"/>
        <v>2.9830234902149018</v>
      </c>
      <c r="AL63" s="18">
        <f t="shared" si="151"/>
        <v>3.0772355911080869</v>
      </c>
      <c r="AM63" s="18">
        <f t="shared" si="151"/>
        <v>3.5699026513320846</v>
      </c>
      <c r="AO63" s="68">
        <f t="shared" si="117"/>
        <v>35.442832215162987</v>
      </c>
      <c r="AP63" s="69">
        <f t="shared" si="118"/>
        <v>69.191419497766688</v>
      </c>
      <c r="AQ63" s="69">
        <f t="shared" si="119"/>
        <v>104.63425171292968</v>
      </c>
      <c r="AS63" t="str">
        <f t="shared" si="143"/>
        <v>62 Leisure, travel and related personal service occupations</v>
      </c>
      <c r="AT63" s="18">
        <f t="shared" si="152"/>
        <v>3.3576988646000996</v>
      </c>
      <c r="AU63" s="18">
        <f t="shared" si="152"/>
        <v>3.8128255037210708</v>
      </c>
      <c r="AV63" s="18">
        <f t="shared" si="152"/>
        <v>3.8665409796300962</v>
      </c>
      <c r="AW63" s="18">
        <f t="shared" si="152"/>
        <v>3.965896002200807</v>
      </c>
      <c r="AX63" s="18">
        <f t="shared" si="152"/>
        <v>4.7119064566570774</v>
      </c>
      <c r="AZ63" s="68">
        <f t="shared" si="121"/>
        <v>46.156751090649564</v>
      </c>
      <c r="BA63" s="69">
        <f t="shared" si="122"/>
        <v>74.03115066403231</v>
      </c>
      <c r="BB63" s="69">
        <f t="shared" si="123"/>
        <v>120.18790175468186</v>
      </c>
      <c r="BD63" t="str">
        <f t="shared" si="144"/>
        <v>62 Leisure, travel and related personal service occupations</v>
      </c>
      <c r="BE63" s="18">
        <f t="shared" si="153"/>
        <v>3.2912137309331411</v>
      </c>
      <c r="BF63" s="18">
        <f t="shared" si="153"/>
        <v>3.3274877501599298</v>
      </c>
      <c r="BG63" s="18">
        <f t="shared" si="153"/>
        <v>3.2033447504911972</v>
      </c>
      <c r="BH63" s="18">
        <f t="shared" si="153"/>
        <v>2.8803895254279457</v>
      </c>
      <c r="BI63" s="18">
        <f t="shared" si="153"/>
        <v>2.5740764841300936</v>
      </c>
      <c r="BK63" s="68">
        <f t="shared" si="125"/>
        <v>-18.819268655961334</v>
      </c>
      <c r="BL63" s="69">
        <f t="shared" si="126"/>
        <v>40.369508574063026</v>
      </c>
      <c r="BM63" s="69">
        <f t="shared" si="127"/>
        <v>21.550239918101699</v>
      </c>
      <c r="BO63" t="str">
        <f t="shared" si="145"/>
        <v>62 Leisure, travel and related personal service occupations</v>
      </c>
      <c r="BP63" s="18">
        <f t="shared" si="154"/>
        <v>3.3000902700244237</v>
      </c>
      <c r="BQ63" s="18">
        <f t="shared" si="154"/>
        <v>3.1548960838859545</v>
      </c>
      <c r="BR63" s="18">
        <f t="shared" si="154"/>
        <v>3.1952134391910096</v>
      </c>
      <c r="BS63" s="18">
        <f t="shared" si="154"/>
        <v>2.7575766734031801</v>
      </c>
      <c r="BT63" s="18">
        <f t="shared" si="154"/>
        <v>2.5851292521649314</v>
      </c>
      <c r="BV63" s="68">
        <f t="shared" si="129"/>
        <v>-30.857940038153682</v>
      </c>
      <c r="BW63" s="69">
        <f t="shared" si="130"/>
        <v>36.405600598218783</v>
      </c>
      <c r="BX63" s="69">
        <f t="shared" si="131"/>
        <v>5.5476605600651006</v>
      </c>
      <c r="BZ63" t="str">
        <f t="shared" si="146"/>
        <v>62 Leisure, travel and related personal service occupations</v>
      </c>
      <c r="CA63" s="18">
        <f t="shared" si="155"/>
        <v>2.9055329803605692</v>
      </c>
      <c r="CB63" s="18">
        <f t="shared" si="155"/>
        <v>3.254726310476256</v>
      </c>
      <c r="CC63" s="18">
        <f t="shared" si="155"/>
        <v>3.1314613981774806</v>
      </c>
      <c r="CD63" s="18">
        <f t="shared" si="155"/>
        <v>3.0073769690447163</v>
      </c>
      <c r="CE63" s="18">
        <f t="shared" si="155"/>
        <v>3.1614599338372149</v>
      </c>
      <c r="CG63" s="68">
        <f t="shared" si="133"/>
        <v>-33.987960344582056</v>
      </c>
      <c r="CH63" s="69">
        <f t="shared" si="134"/>
        <v>34.875464428693377</v>
      </c>
      <c r="CI63" s="69">
        <f t="shared" si="135"/>
        <v>0.88750408411131587</v>
      </c>
      <c r="CK63" t="str">
        <f t="shared" si="147"/>
        <v>62 Leisure, travel and related personal service occupations</v>
      </c>
      <c r="CL63" s="18">
        <f t="shared" si="156"/>
        <v>3.0961689845890499</v>
      </c>
      <c r="CM63" s="18">
        <f t="shared" si="156"/>
        <v>3.2352426055423038</v>
      </c>
      <c r="CN63" s="18">
        <f t="shared" si="156"/>
        <v>3.2677347117412339</v>
      </c>
      <c r="CO63" s="18">
        <f t="shared" si="156"/>
        <v>2.5682730415380659</v>
      </c>
      <c r="CP63" s="18">
        <f t="shared" si="156"/>
        <v>2.3174652903893942</v>
      </c>
      <c r="CR63" s="68">
        <f t="shared" si="137"/>
        <v>-37.635580250087415</v>
      </c>
      <c r="CS63" s="69">
        <f t="shared" si="138"/>
        <v>21.160072658908831</v>
      </c>
      <c r="CT63" s="69">
        <f t="shared" si="139"/>
        <v>-16.475507591178584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1.9793847670760974E-2</v>
      </c>
      <c r="C64" s="18">
        <f t="shared" si="148"/>
        <v>1.573404860847288E-2</v>
      </c>
      <c r="D64" s="18">
        <f t="shared" si="148"/>
        <v>1.5877997235816062E-2</v>
      </c>
      <c r="E64" s="18">
        <f t="shared" si="148"/>
        <v>1.4076599867488361E-2</v>
      </c>
      <c r="F64" s="18">
        <f t="shared" si="148"/>
        <v>1.4973158130845567E-2</v>
      </c>
      <c r="H64" s="68">
        <f t="shared" si="105"/>
        <v>40.645675796043157</v>
      </c>
      <c r="I64" s="69">
        <f t="shared" si="106"/>
        <v>64.083119139513528</v>
      </c>
      <c r="J64" s="69">
        <f t="shared" si="107"/>
        <v>104.72879493555669</v>
      </c>
      <c r="L64" t="str">
        <f t="shared" si="140"/>
        <v>63 Community and civil enforcement occupations</v>
      </c>
      <c r="M64" s="18">
        <f t="shared" si="149"/>
        <v>4.749685896476382E-2</v>
      </c>
      <c r="N64" s="18">
        <f t="shared" si="149"/>
        <v>3.5621383321441706E-2</v>
      </c>
      <c r="O64" s="18">
        <f t="shared" si="149"/>
        <v>4.7397702593317284E-2</v>
      </c>
      <c r="P64" s="18">
        <f t="shared" si="149"/>
        <v>3.3701127442434357E-2</v>
      </c>
      <c r="Q64" s="18">
        <f t="shared" si="149"/>
        <v>3.864851146969394E-2</v>
      </c>
      <c r="S64" s="68">
        <f t="shared" si="109"/>
        <v>21.401868105566237</v>
      </c>
      <c r="T64" s="69">
        <f t="shared" si="110"/>
        <v>52.030284459146955</v>
      </c>
      <c r="U64" s="69">
        <f t="shared" si="111"/>
        <v>73.432152564713206</v>
      </c>
      <c r="W64" t="str">
        <f t="shared" si="141"/>
        <v>63 Community and civil enforcement occupations</v>
      </c>
      <c r="X64" s="18">
        <f t="shared" si="150"/>
        <v>0.10588126457804291</v>
      </c>
      <c r="Y64" s="18">
        <f t="shared" si="150"/>
        <v>9.8043202305619595E-2</v>
      </c>
      <c r="Z64" s="18">
        <f t="shared" si="150"/>
        <v>0.10391666540956611</v>
      </c>
      <c r="AA64" s="18">
        <f t="shared" si="150"/>
        <v>0.10222045855072549</v>
      </c>
      <c r="AB64" s="18">
        <f t="shared" si="150"/>
        <v>0.10808121500312787</v>
      </c>
      <c r="AD64" s="68">
        <f t="shared" si="113"/>
        <v>30.264712528630323</v>
      </c>
      <c r="AE64" s="69">
        <f t="shared" si="114"/>
        <v>71.451613324341906</v>
      </c>
      <c r="AF64" s="69">
        <f t="shared" si="115"/>
        <v>101.71632585297223</v>
      </c>
      <c r="AH64" t="str">
        <f t="shared" si="142"/>
        <v>63 Community and civil enforcement occupations</v>
      </c>
      <c r="AI64" s="18">
        <f t="shared" si="151"/>
        <v>9.745138695996651E-2</v>
      </c>
      <c r="AJ64" s="18">
        <f t="shared" si="151"/>
        <v>8.7843827485128909E-2</v>
      </c>
      <c r="AK64" s="18">
        <f t="shared" si="151"/>
        <v>0.11140539933833463</v>
      </c>
      <c r="AL64" s="18">
        <f t="shared" si="151"/>
        <v>8.819677475353789E-2</v>
      </c>
      <c r="AM64" s="18">
        <f t="shared" si="151"/>
        <v>9.5145329938649062E-2</v>
      </c>
      <c r="AO64" s="68">
        <f t="shared" si="117"/>
        <v>-3.3420537263765269</v>
      </c>
      <c r="AP64" s="69">
        <f t="shared" si="118"/>
        <v>51.525438154648882</v>
      </c>
      <c r="AQ64" s="69">
        <f t="shared" si="119"/>
        <v>48.183384428272355</v>
      </c>
      <c r="AS64" t="str">
        <f t="shared" si="143"/>
        <v>63 Community and civil enforcement occupations</v>
      </c>
      <c r="AT64" s="18">
        <f t="shared" si="152"/>
        <v>0.10379115625715443</v>
      </c>
      <c r="AU64" s="18">
        <f t="shared" si="152"/>
        <v>8.0805829042088953E-2</v>
      </c>
      <c r="AV64" s="18">
        <f t="shared" si="152"/>
        <v>9.6641514923477834E-2</v>
      </c>
      <c r="AW64" s="18">
        <f t="shared" si="152"/>
        <v>6.8315660058331548E-2</v>
      </c>
      <c r="AX64" s="18">
        <f t="shared" si="152"/>
        <v>6.3391997029228347E-2</v>
      </c>
      <c r="AZ64" s="68">
        <f t="shared" si="121"/>
        <v>-21.328842100592542</v>
      </c>
      <c r="BA64" s="69">
        <f t="shared" si="122"/>
        <v>46.51089610505953</v>
      </c>
      <c r="BB64" s="69">
        <f t="shared" si="123"/>
        <v>25.182054004466991</v>
      </c>
      <c r="BD64" t="str">
        <f t="shared" si="144"/>
        <v>63 Community and civil enforcement occupations</v>
      </c>
      <c r="BE64" s="18">
        <f t="shared" si="153"/>
        <v>0.10625315630254351</v>
      </c>
      <c r="BF64" s="18">
        <f t="shared" si="153"/>
        <v>6.9389948186065836E-2</v>
      </c>
      <c r="BG64" s="18">
        <f t="shared" si="153"/>
        <v>9.8636992538291279E-2</v>
      </c>
      <c r="BH64" s="18">
        <f t="shared" si="153"/>
        <v>6.4044869043808322E-2</v>
      </c>
      <c r="BI64" s="18">
        <f t="shared" si="153"/>
        <v>6.98182772090776E-2</v>
      </c>
      <c r="BK64" s="68">
        <f t="shared" si="125"/>
        <v>-28.49037518745131</v>
      </c>
      <c r="BL64" s="69">
        <f t="shared" si="126"/>
        <v>26.403020175877458</v>
      </c>
      <c r="BM64" s="69">
        <f t="shared" si="127"/>
        <v>-2.0873550115738571</v>
      </c>
      <c r="BO64" t="str">
        <f t="shared" si="145"/>
        <v>63 Community and civil enforcement occupations</v>
      </c>
      <c r="BP64" s="18">
        <f t="shared" si="154"/>
        <v>0.13866805752609701</v>
      </c>
      <c r="BQ64" s="18">
        <f t="shared" si="154"/>
        <v>0.11697433890726983</v>
      </c>
      <c r="BR64" s="18">
        <f t="shared" si="154"/>
        <v>0.14996908391723782</v>
      </c>
      <c r="BS64" s="18">
        <f t="shared" si="154"/>
        <v>0.10783011347494263</v>
      </c>
      <c r="BT64" s="18">
        <f t="shared" si="154"/>
        <v>0.11971608220656266</v>
      </c>
      <c r="BV64" s="68">
        <f t="shared" si="129"/>
        <v>-31.780161989292253</v>
      </c>
      <c r="BW64" s="69">
        <f t="shared" si="130"/>
        <v>30.393430939634541</v>
      </c>
      <c r="BX64" s="69">
        <f t="shared" si="131"/>
        <v>-1.3867310496577123</v>
      </c>
      <c r="BZ64" t="str">
        <f t="shared" si="146"/>
        <v>63 Community and civil enforcement occupations</v>
      </c>
      <c r="CA64" s="18">
        <f t="shared" si="155"/>
        <v>0.17067580605955607</v>
      </c>
      <c r="CB64" s="18">
        <f t="shared" si="155"/>
        <v>0.15204489755773545</v>
      </c>
      <c r="CC64" s="18">
        <f t="shared" si="155"/>
        <v>0.20145231625021001</v>
      </c>
      <c r="CD64" s="18">
        <f t="shared" si="155"/>
        <v>0.16528253462751236</v>
      </c>
      <c r="CE64" s="18">
        <f t="shared" si="155"/>
        <v>0.20452754461395356</v>
      </c>
      <c r="CG64" s="68">
        <f t="shared" si="133"/>
        <v>-33.616205727842861</v>
      </c>
      <c r="CH64" s="69">
        <f t="shared" si="134"/>
        <v>30.977913238207726</v>
      </c>
      <c r="CI64" s="69">
        <f t="shared" si="135"/>
        <v>-2.6382924896351376</v>
      </c>
      <c r="CK64" t="str">
        <f t="shared" si="147"/>
        <v>63 Community and civil enforcement occupations</v>
      </c>
      <c r="CL64" s="18">
        <f t="shared" si="156"/>
        <v>0.15559373857632933</v>
      </c>
      <c r="CM64" s="18">
        <f t="shared" si="156"/>
        <v>0.11182292434765258</v>
      </c>
      <c r="CN64" s="18">
        <f t="shared" si="156"/>
        <v>0.16956632997850582</v>
      </c>
      <c r="CO64" s="18">
        <f t="shared" si="156"/>
        <v>7.970999129838216E-2</v>
      </c>
      <c r="CP64" s="18">
        <f t="shared" si="156"/>
        <v>6.2188127361144062E-2</v>
      </c>
      <c r="CR64" s="68">
        <f t="shared" si="137"/>
        <v>-67.749362937515585</v>
      </c>
      <c r="CS64" s="69">
        <f t="shared" si="138"/>
        <v>10.729019695898803</v>
      </c>
      <c r="CT64" s="69">
        <f t="shared" si="139"/>
        <v>-57.020343241616786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1.1860869166092576</v>
      </c>
      <c r="C65" s="18">
        <f t="shared" si="157"/>
        <v>1.0916361472721261</v>
      </c>
      <c r="D65" s="18">
        <f t="shared" si="157"/>
        <v>0.93408207248269359</v>
      </c>
      <c r="E65" s="18">
        <f t="shared" si="157"/>
        <v>0.90982422930715834</v>
      </c>
      <c r="F65" s="18">
        <f t="shared" si="157"/>
        <v>0.91921893355022943</v>
      </c>
      <c r="H65" s="68">
        <f t="shared" si="105"/>
        <v>46.771799592187769</v>
      </c>
      <c r="I65" s="69">
        <f t="shared" si="106"/>
        <v>57.515942858158695</v>
      </c>
      <c r="J65" s="69">
        <f t="shared" si="107"/>
        <v>104.28774245034647</v>
      </c>
      <c r="L65" t="str">
        <f t="shared" si="140"/>
        <v>71 Sales occupations</v>
      </c>
      <c r="M65" s="18">
        <f t="shared" ref="M65:Q70" si="158">M28/M$35*100</f>
        <v>2.2597016480657346</v>
      </c>
      <c r="N65" s="18">
        <f t="shared" si="158"/>
        <v>2.0990618007311852</v>
      </c>
      <c r="O65" s="18">
        <f t="shared" si="158"/>
        <v>2.1312457784713237</v>
      </c>
      <c r="P65" s="18">
        <f t="shared" si="158"/>
        <v>2.2221247669039768</v>
      </c>
      <c r="Q65" s="18">
        <f t="shared" si="158"/>
        <v>2.4939652029071064</v>
      </c>
      <c r="S65" s="68">
        <f t="shared" si="109"/>
        <v>74.223503514896819</v>
      </c>
      <c r="T65" s="69">
        <f t="shared" si="110"/>
        <v>65.588866931443164</v>
      </c>
      <c r="U65" s="69">
        <f t="shared" si="111"/>
        <v>139.81237044633997</v>
      </c>
      <c r="W65" t="str">
        <f t="shared" si="141"/>
        <v>71 Sales occupations</v>
      </c>
      <c r="X65" s="18">
        <f t="shared" ref="X65:AB70" si="159">X28/X$35*100</f>
        <v>4.2115385907600631</v>
      </c>
      <c r="Y65" s="18">
        <f t="shared" si="159"/>
        <v>4.0738299893814016</v>
      </c>
      <c r="Z65" s="18">
        <f t="shared" si="159"/>
        <v>4.1628781234656556</v>
      </c>
      <c r="AA65" s="18">
        <f t="shared" si="159"/>
        <v>4.2940574990383045</v>
      </c>
      <c r="AB65" s="18">
        <f t="shared" si="159"/>
        <v>4.6820698195164727</v>
      </c>
      <c r="AD65" s="68">
        <f t="shared" si="113"/>
        <v>40.86592739338294</v>
      </c>
      <c r="AE65" s="69">
        <f t="shared" si="114"/>
        <v>63.379609649210764</v>
      </c>
      <c r="AF65" s="69">
        <f t="shared" si="115"/>
        <v>104.24553704259371</v>
      </c>
      <c r="AH65" t="str">
        <f t="shared" si="142"/>
        <v>71 Sales occupations</v>
      </c>
      <c r="AI65" s="18">
        <f t="shared" ref="AI65:AM70" si="160">AI28/AI$35*100</f>
        <v>4.5729397054400476</v>
      </c>
      <c r="AJ65" s="18">
        <f t="shared" si="160"/>
        <v>4.3863030742079161</v>
      </c>
      <c r="AK65" s="18">
        <f t="shared" si="160"/>
        <v>4.519973530620339</v>
      </c>
      <c r="AL65" s="18">
        <f t="shared" si="160"/>
        <v>4.6727912548162092</v>
      </c>
      <c r="AM65" s="18">
        <f t="shared" si="160"/>
        <v>5.0013001483322181</v>
      </c>
      <c r="AO65" s="68">
        <f t="shared" si="117"/>
        <v>25.228550607279477</v>
      </c>
      <c r="AP65" s="69">
        <f t="shared" si="118"/>
        <v>58.116301390682224</v>
      </c>
      <c r="AQ65" s="69">
        <f t="shared" si="119"/>
        <v>83.344851997961712</v>
      </c>
      <c r="AS65" t="str">
        <f t="shared" si="143"/>
        <v>71 Sales occupations</v>
      </c>
      <c r="AT65" s="18">
        <f t="shared" ref="AT65:AX70" si="161">AT28/AT$35*100</f>
        <v>4.1225153638642196</v>
      </c>
      <c r="AU65" s="18">
        <f t="shared" si="161"/>
        <v>3.6864620104443766</v>
      </c>
      <c r="AV65" s="18">
        <f t="shared" si="161"/>
        <v>3.7127694168469616</v>
      </c>
      <c r="AW65" s="18">
        <f t="shared" si="161"/>
        <v>3.6071568321864063</v>
      </c>
      <c r="AX65" s="18">
        <f t="shared" si="161"/>
        <v>3.740381631932812</v>
      </c>
      <c r="AZ65" s="68">
        <f t="shared" si="121"/>
        <v>20.82666140955385</v>
      </c>
      <c r="BA65" s="69">
        <f t="shared" si="122"/>
        <v>48.574797700534504</v>
      </c>
      <c r="BB65" s="69">
        <f t="shared" si="123"/>
        <v>69.401459110088354</v>
      </c>
      <c r="BD65" t="str">
        <f t="shared" si="144"/>
        <v>71 Sales occupations</v>
      </c>
      <c r="BE65" s="18">
        <f t="shared" ref="BE65:BI70" si="162">BE28/BE$35*100</f>
        <v>8.3240325613034614</v>
      </c>
      <c r="BF65" s="18">
        <f t="shared" si="162"/>
        <v>7.8927222692012258</v>
      </c>
      <c r="BG65" s="18">
        <f t="shared" si="162"/>
        <v>8.1768913283876774</v>
      </c>
      <c r="BH65" s="18">
        <f t="shared" si="162"/>
        <v>8.1958092550473562</v>
      </c>
      <c r="BI65" s="18">
        <f t="shared" si="162"/>
        <v>8.4248614667910164</v>
      </c>
      <c r="BK65" s="68">
        <f t="shared" si="125"/>
        <v>4.0901742660611538</v>
      </c>
      <c r="BL65" s="69">
        <f t="shared" si="126"/>
        <v>44.478473753276369</v>
      </c>
      <c r="BM65" s="69">
        <f t="shared" si="127"/>
        <v>48.56864801933753</v>
      </c>
      <c r="BO65" t="str">
        <f t="shared" si="145"/>
        <v>71 Sales occupations</v>
      </c>
      <c r="BP65" s="18">
        <f t="shared" ref="BP65:BT70" si="163">BP28/BP$35*100</f>
        <v>8.6590552768415918</v>
      </c>
      <c r="BQ65" s="18">
        <f t="shared" si="163"/>
        <v>7.664753071385948</v>
      </c>
      <c r="BR65" s="18">
        <f t="shared" si="163"/>
        <v>7.874180969061527</v>
      </c>
      <c r="BS65" s="18">
        <f t="shared" si="163"/>
        <v>7.5965883675885779</v>
      </c>
      <c r="BT65" s="18">
        <f t="shared" si="163"/>
        <v>7.2448576614502516</v>
      </c>
      <c r="BV65" s="68">
        <f t="shared" si="129"/>
        <v>-21.370703102723436</v>
      </c>
      <c r="BW65" s="69">
        <f t="shared" si="130"/>
        <v>38.410347545049504</v>
      </c>
      <c r="BX65" s="69">
        <f t="shared" si="131"/>
        <v>17.039644442326068</v>
      </c>
      <c r="BZ65" t="str">
        <f t="shared" si="146"/>
        <v>71 Sales occupations</v>
      </c>
      <c r="CA65" s="18">
        <f t="shared" ref="CA65:CE70" si="164">CA28/CA$35*100</f>
        <v>8.533575244375271</v>
      </c>
      <c r="CB65" s="18">
        <f t="shared" si="164"/>
        <v>8.5459863738735979</v>
      </c>
      <c r="CC65" s="18">
        <f t="shared" si="164"/>
        <v>8.4645076406342756</v>
      </c>
      <c r="CD65" s="18">
        <f t="shared" si="164"/>
        <v>7.8201420598800224</v>
      </c>
      <c r="CE65" s="18">
        <f t="shared" si="164"/>
        <v>4.8484631950080432</v>
      </c>
      <c r="CG65" s="68">
        <f t="shared" si="133"/>
        <v>-62.547144587393468</v>
      </c>
      <c r="CH65" s="69">
        <f t="shared" si="134"/>
        <v>24.173635292920672</v>
      </c>
      <c r="CI65" s="69">
        <f t="shared" si="135"/>
        <v>-38.373509294472797</v>
      </c>
      <c r="CK65" t="str">
        <f t="shared" si="147"/>
        <v>71 Sales occupations</v>
      </c>
      <c r="CL65" s="18">
        <f t="shared" ref="CL65:CP70" si="165">CL28/CL$35*100</f>
        <v>9.9666445602830116</v>
      </c>
      <c r="CM65" s="18">
        <f t="shared" si="165"/>
        <v>9.4067754998264128</v>
      </c>
      <c r="CN65" s="18">
        <f t="shared" si="165"/>
        <v>9.5026970143665341</v>
      </c>
      <c r="CO65" s="18">
        <f t="shared" si="165"/>
        <v>9.0516061777070593</v>
      </c>
      <c r="CP65" s="18">
        <f t="shared" si="165"/>
        <v>7.9024927714424766</v>
      </c>
      <c r="CR65" s="68">
        <f t="shared" si="137"/>
        <v>-26.871331834690064</v>
      </c>
      <c r="CS65" s="69">
        <f t="shared" si="138"/>
        <v>20.727445986578402</v>
      </c>
      <c r="CT65" s="69">
        <f t="shared" si="139"/>
        <v>-6.1438858481116645</v>
      </c>
    </row>
    <row r="66" spans="1:98" x14ac:dyDescent="0.2">
      <c r="A66" t="str">
        <f t="shared" si="103"/>
        <v>72 Customer service occupations</v>
      </c>
      <c r="B66" s="18">
        <f t="shared" si="157"/>
        <v>0.3878917405674232</v>
      </c>
      <c r="C66" s="18">
        <f t="shared" si="157"/>
        <v>0.35779575877863135</v>
      </c>
      <c r="D66" s="18">
        <f t="shared" si="157"/>
        <v>0.3859440045798419</v>
      </c>
      <c r="E66" s="18">
        <f t="shared" si="157"/>
        <v>0.44838656790639397</v>
      </c>
      <c r="F66" s="18">
        <f t="shared" si="157"/>
        <v>0.46936963996177972</v>
      </c>
      <c r="H66" s="68">
        <f t="shared" si="105"/>
        <v>81.384173766362764</v>
      </c>
      <c r="I66" s="69">
        <f t="shared" si="106"/>
        <v>65.744817468681433</v>
      </c>
      <c r="J66" s="69">
        <f t="shared" si="107"/>
        <v>147.1289912350442</v>
      </c>
      <c r="L66" t="str">
        <f t="shared" si="140"/>
        <v>72 Customer service occupations</v>
      </c>
      <c r="M66" s="18">
        <f t="shared" si="158"/>
        <v>0.62140733564690975</v>
      </c>
      <c r="N66" s="18">
        <f t="shared" si="158"/>
        <v>0.63405357535400464</v>
      </c>
      <c r="O66" s="18">
        <f t="shared" si="158"/>
        <v>0.61313579982603139</v>
      </c>
      <c r="P66" s="18">
        <f t="shared" si="158"/>
        <v>0.69220069977363763</v>
      </c>
      <c r="Q66" s="18">
        <f t="shared" si="158"/>
        <v>0.72794142027926256</v>
      </c>
      <c r="S66" s="68">
        <f t="shared" si="109"/>
        <v>76.762301046095416</v>
      </c>
      <c r="T66" s="69">
        <f t="shared" si="110"/>
        <v>70.061018253087326</v>
      </c>
      <c r="U66" s="69">
        <f t="shared" si="111"/>
        <v>146.82331929918274</v>
      </c>
      <c r="W66" t="str">
        <f t="shared" si="141"/>
        <v>72 Customer service occupations</v>
      </c>
      <c r="X66" s="18">
        <f t="shared" si="159"/>
        <v>1.2097489290674934</v>
      </c>
      <c r="Y66" s="18">
        <f t="shared" si="159"/>
        <v>1.2527257385305701</v>
      </c>
      <c r="Z66" s="18">
        <f t="shared" si="159"/>
        <v>1.2950200676821009</v>
      </c>
      <c r="AA66" s="18">
        <f t="shared" si="159"/>
        <v>1.4438015692126842</v>
      </c>
      <c r="AB66" s="18">
        <f t="shared" si="159"/>
        <v>1.6103234830762925</v>
      </c>
      <c r="AD66" s="68">
        <f t="shared" si="113"/>
        <v>55.739364169790285</v>
      </c>
      <c r="AE66" s="69">
        <f t="shared" si="114"/>
        <v>66.156901629738982</v>
      </c>
      <c r="AF66" s="69">
        <f t="shared" si="115"/>
        <v>121.89626579952926</v>
      </c>
      <c r="AH66" t="str">
        <f t="shared" si="142"/>
        <v>72 Customer service occupations</v>
      </c>
      <c r="AI66" s="18">
        <f t="shared" si="160"/>
        <v>1.3020097886079076</v>
      </c>
      <c r="AJ66" s="18">
        <f t="shared" si="160"/>
        <v>1.5145259786112819</v>
      </c>
      <c r="AK66" s="18">
        <f t="shared" si="160"/>
        <v>1.6841883943094036</v>
      </c>
      <c r="AL66" s="18">
        <f t="shared" si="160"/>
        <v>1.98188722891612</v>
      </c>
      <c r="AM66" s="18">
        <f t="shared" si="160"/>
        <v>2.1811888521031406</v>
      </c>
      <c r="AO66" s="68">
        <f t="shared" si="117"/>
        <v>46.574670173113141</v>
      </c>
      <c r="AP66" s="69">
        <f t="shared" si="118"/>
        <v>67.917916867554354</v>
      </c>
      <c r="AQ66" s="69">
        <f t="shared" si="119"/>
        <v>114.49258704066752</v>
      </c>
      <c r="AS66" t="str">
        <f t="shared" si="143"/>
        <v>72 Customer service occupations</v>
      </c>
      <c r="AT66" s="18">
        <f t="shared" si="161"/>
        <v>1.5828046689000941</v>
      </c>
      <c r="AU66" s="18">
        <f t="shared" si="161"/>
        <v>1.6122754250112059</v>
      </c>
      <c r="AV66" s="18">
        <f t="shared" si="161"/>
        <v>1.637237912525354</v>
      </c>
      <c r="AW66" s="18">
        <f t="shared" si="161"/>
        <v>1.7773278326273807</v>
      </c>
      <c r="AX66" s="18">
        <f t="shared" si="161"/>
        <v>1.7707451115311201</v>
      </c>
      <c r="AZ66" s="68">
        <f t="shared" si="121"/>
        <v>29.71467046741224</v>
      </c>
      <c r="BA66" s="69">
        <f t="shared" si="122"/>
        <v>58.032036294177445</v>
      </c>
      <c r="BB66" s="69">
        <f t="shared" si="123"/>
        <v>87.746706761589692</v>
      </c>
      <c r="BD66" t="str">
        <f t="shared" si="144"/>
        <v>72 Customer service occupations</v>
      </c>
      <c r="BE66" s="18">
        <f t="shared" si="162"/>
        <v>1.7455957062864746</v>
      </c>
      <c r="BF66" s="18">
        <f t="shared" si="162"/>
        <v>1.8117571223274107</v>
      </c>
      <c r="BG66" s="18">
        <f t="shared" si="162"/>
        <v>1.8770925836706094</v>
      </c>
      <c r="BH66" s="18">
        <f t="shared" si="162"/>
        <v>1.9747070910101028</v>
      </c>
      <c r="BI66" s="18">
        <f t="shared" si="162"/>
        <v>2.1274878460380222</v>
      </c>
      <c r="BK66" s="68">
        <f t="shared" si="125"/>
        <v>14.502926638120076</v>
      </c>
      <c r="BL66" s="69">
        <f t="shared" si="126"/>
        <v>47.670040719916265</v>
      </c>
      <c r="BM66" s="69">
        <f t="shared" si="127"/>
        <v>62.172967358036338</v>
      </c>
      <c r="BO66" t="str">
        <f t="shared" si="145"/>
        <v>72 Customer service occupations</v>
      </c>
      <c r="BP66" s="18">
        <f t="shared" si="163"/>
        <v>1.9431174785644028</v>
      </c>
      <c r="BQ66" s="18">
        <f t="shared" si="163"/>
        <v>1.9635244623252865</v>
      </c>
      <c r="BR66" s="18">
        <f t="shared" si="163"/>
        <v>2.0876191677895091</v>
      </c>
      <c r="BS66" s="18">
        <f t="shared" si="163"/>
        <v>2.281213958815782</v>
      </c>
      <c r="BT66" s="18">
        <f t="shared" si="163"/>
        <v>2.4796193460127789</v>
      </c>
      <c r="BV66" s="68">
        <f t="shared" si="129"/>
        <v>1.5064564396680178</v>
      </c>
      <c r="BW66" s="69">
        <f t="shared" si="130"/>
        <v>47.183486226236212</v>
      </c>
      <c r="BX66" s="69">
        <f t="shared" si="131"/>
        <v>48.689942665904233</v>
      </c>
      <c r="BZ66" t="str">
        <f t="shared" si="146"/>
        <v>72 Customer service occupations</v>
      </c>
      <c r="CA66" s="18">
        <f t="shared" si="164"/>
        <v>1.4423392034454889</v>
      </c>
      <c r="CB66" s="18">
        <f t="shared" si="164"/>
        <v>1.483089646410493</v>
      </c>
      <c r="CC66" s="18">
        <f t="shared" si="164"/>
        <v>1.5539043633241305</v>
      </c>
      <c r="CD66" s="18">
        <f t="shared" si="164"/>
        <v>1.6777231639003056</v>
      </c>
      <c r="CE66" s="18">
        <f t="shared" si="164"/>
        <v>2.2148458475094968</v>
      </c>
      <c r="CG66" s="68">
        <f t="shared" si="133"/>
        <v>-6.8030390272405219</v>
      </c>
      <c r="CH66" s="69">
        <f t="shared" si="134"/>
        <v>32.274491225815758</v>
      </c>
      <c r="CI66" s="69">
        <f t="shared" si="135"/>
        <v>25.471452198575239</v>
      </c>
      <c r="CK66" t="str">
        <f t="shared" si="147"/>
        <v>72 Customer service occupations</v>
      </c>
      <c r="CL66" s="18">
        <f t="shared" si="165"/>
        <v>1.1617279586803229</v>
      </c>
      <c r="CM66" s="18">
        <f t="shared" si="165"/>
        <v>1.5204520427705799</v>
      </c>
      <c r="CN66" s="18">
        <f t="shared" si="165"/>
        <v>1.7236696907699405</v>
      </c>
      <c r="CO66" s="18">
        <f t="shared" si="165"/>
        <v>2.4817530004546913</v>
      </c>
      <c r="CP66" s="18">
        <f t="shared" si="165"/>
        <v>3.3960642808316308</v>
      </c>
      <c r="CR66" s="68">
        <f t="shared" si="137"/>
        <v>73.257600783745005</v>
      </c>
      <c r="CS66" s="69">
        <f t="shared" si="138"/>
        <v>41.171854769953384</v>
      </c>
      <c r="CT66" s="69">
        <f t="shared" si="139"/>
        <v>114.42945555369839</v>
      </c>
    </row>
    <row r="67" spans="1:98" x14ac:dyDescent="0.2">
      <c r="A67" t="str">
        <f t="shared" si="103"/>
        <v>81 Process, plant and machine operatives</v>
      </c>
      <c r="B67" s="18">
        <f t="shared" si="157"/>
        <v>0.29131884814971343</v>
      </c>
      <c r="C67" s="18">
        <f t="shared" si="157"/>
        <v>0.30046963521937525</v>
      </c>
      <c r="D67" s="18">
        <f t="shared" si="157"/>
        <v>0.27507091622081509</v>
      </c>
      <c r="E67" s="18">
        <f t="shared" si="157"/>
        <v>0.30246514936280977</v>
      </c>
      <c r="F67" s="18">
        <f t="shared" si="157"/>
        <v>0.35235775656404916</v>
      </c>
      <c r="H67" s="68">
        <f t="shared" si="105"/>
        <v>91.050358588929413</v>
      </c>
      <c r="I67" s="69">
        <f t="shared" si="106"/>
        <v>73.206129051168674</v>
      </c>
      <c r="J67" s="69">
        <f t="shared" si="107"/>
        <v>164.25648764009807</v>
      </c>
      <c r="L67" t="str">
        <f t="shared" si="140"/>
        <v>81 Process, plant and machine operatives</v>
      </c>
      <c r="M67" s="18">
        <f t="shared" si="158"/>
        <v>0.23285362090664607</v>
      </c>
      <c r="N67" s="18">
        <f t="shared" si="158"/>
        <v>0.23555033003269357</v>
      </c>
      <c r="O67" s="18">
        <f t="shared" si="158"/>
        <v>0.22451710687625193</v>
      </c>
      <c r="P67" s="18">
        <f t="shared" si="158"/>
        <v>0.27540718375664852</v>
      </c>
      <c r="Q67" s="18">
        <f t="shared" si="158"/>
        <v>0.337900804451641</v>
      </c>
      <c r="S67" s="68">
        <f t="shared" si="109"/>
        <v>124.07307685743206</v>
      </c>
      <c r="T67" s="69">
        <f t="shared" si="110"/>
        <v>76.334258405227757</v>
      </c>
      <c r="U67" s="69">
        <f t="shared" si="111"/>
        <v>200.40733526265981</v>
      </c>
      <c r="W67" t="str">
        <f t="shared" si="141"/>
        <v>81 Process, plant and machine operatives</v>
      </c>
      <c r="X67" s="18">
        <f t="shared" si="159"/>
        <v>0.31003728006008635</v>
      </c>
      <c r="Y67" s="18">
        <f t="shared" si="159"/>
        <v>0.29005657218797398</v>
      </c>
      <c r="Z67" s="18">
        <f t="shared" si="159"/>
        <v>0.27505108608887718</v>
      </c>
      <c r="AA67" s="18">
        <f t="shared" si="159"/>
        <v>0.37554642398973931</v>
      </c>
      <c r="AB67" s="18">
        <f t="shared" si="159"/>
        <v>0.49723756525121993</v>
      </c>
      <c r="AD67" s="68">
        <f t="shared" si="113"/>
        <v>126.41872289472755</v>
      </c>
      <c r="AE67" s="69">
        <f t="shared" si="114"/>
        <v>81.542003908277906</v>
      </c>
      <c r="AF67" s="69">
        <f t="shared" si="115"/>
        <v>207.96072680300549</v>
      </c>
      <c r="AH67" t="str">
        <f t="shared" si="142"/>
        <v>81 Process, plant and machine operatives</v>
      </c>
      <c r="AI67" s="18">
        <f t="shared" si="160"/>
        <v>0.4647719468962061</v>
      </c>
      <c r="AJ67" s="18">
        <f t="shared" si="160"/>
        <v>0.50130703508612284</v>
      </c>
      <c r="AK67" s="18">
        <f t="shared" si="160"/>
        <v>0.48403414831677649</v>
      </c>
      <c r="AL67" s="18">
        <f t="shared" si="160"/>
        <v>0.67174827827730754</v>
      </c>
      <c r="AM67" s="18">
        <f t="shared" si="160"/>
        <v>0.92973728091788366</v>
      </c>
      <c r="AO67" s="68">
        <f t="shared" si="117"/>
        <v>117.39050449002018</v>
      </c>
      <c r="AP67" s="69">
        <f t="shared" si="118"/>
        <v>77.982921221284101</v>
      </c>
      <c r="AQ67" s="69">
        <f t="shared" si="119"/>
        <v>195.37342571130429</v>
      </c>
      <c r="AS67" t="str">
        <f t="shared" si="143"/>
        <v>81 Process, plant and machine operatives</v>
      </c>
      <c r="AT67" s="18">
        <f t="shared" si="161"/>
        <v>1.2177052005007576</v>
      </c>
      <c r="AU67" s="18">
        <f t="shared" si="161"/>
        <v>1.2246292872765594</v>
      </c>
      <c r="AV67" s="18">
        <f t="shared" si="161"/>
        <v>1.1447958417593422</v>
      </c>
      <c r="AW67" s="18">
        <f t="shared" si="161"/>
        <v>1.3341245991864474</v>
      </c>
      <c r="AX67" s="18">
        <f t="shared" si="161"/>
        <v>1.4609159418799964</v>
      </c>
      <c r="AZ67" s="68">
        <f t="shared" si="121"/>
        <v>53.053062122440039</v>
      </c>
      <c r="BA67" s="69">
        <f t="shared" si="122"/>
        <v>62.010053875403727</v>
      </c>
      <c r="BB67" s="69">
        <f t="shared" si="123"/>
        <v>115.06311599784375</v>
      </c>
      <c r="BD67" t="str">
        <f t="shared" si="144"/>
        <v>81 Process, plant and machine operatives</v>
      </c>
      <c r="BE67" s="18">
        <f t="shared" si="162"/>
        <v>1.9460069161170945</v>
      </c>
      <c r="BF67" s="18">
        <f t="shared" si="162"/>
        <v>1.9701712749027231</v>
      </c>
      <c r="BG67" s="18">
        <f t="shared" si="162"/>
        <v>1.8588633725891182</v>
      </c>
      <c r="BH67" s="18">
        <f t="shared" si="162"/>
        <v>2.1300457924484033</v>
      </c>
      <c r="BI67" s="18">
        <f t="shared" si="162"/>
        <v>2.3504040421375176</v>
      </c>
      <c r="BK67" s="68">
        <f t="shared" si="125"/>
        <v>27.740981435295765</v>
      </c>
      <c r="BL67" s="69">
        <f t="shared" si="126"/>
        <v>42.53425447956797</v>
      </c>
      <c r="BM67" s="69">
        <f t="shared" si="127"/>
        <v>70.275235914863728</v>
      </c>
      <c r="BO67" t="str">
        <f t="shared" si="145"/>
        <v>81 Process, plant and machine operatives</v>
      </c>
      <c r="BP67" s="18">
        <f t="shared" si="163"/>
        <v>2.4661586879825803</v>
      </c>
      <c r="BQ67" s="18">
        <f t="shared" si="163"/>
        <v>2.7495993994215473</v>
      </c>
      <c r="BR67" s="18">
        <f t="shared" si="163"/>
        <v>2.5187375799962601</v>
      </c>
      <c r="BS67" s="18">
        <f t="shared" si="163"/>
        <v>2.8922872108431128</v>
      </c>
      <c r="BT67" s="18">
        <f t="shared" si="163"/>
        <v>3.1717206904247659</v>
      </c>
      <c r="BV67" s="68">
        <f t="shared" si="129"/>
        <v>7.6147844014062311</v>
      </c>
      <c r="BW67" s="69">
        <f t="shared" si="130"/>
        <v>41.848208867136918</v>
      </c>
      <c r="BX67" s="69">
        <f t="shared" si="131"/>
        <v>49.462993268543137</v>
      </c>
      <c r="BZ67" t="str">
        <f t="shared" si="146"/>
        <v>81 Process, plant and machine operatives</v>
      </c>
      <c r="CA67" s="18">
        <f t="shared" si="164"/>
        <v>3.2696963165841497</v>
      </c>
      <c r="CB67" s="18">
        <f t="shared" si="164"/>
        <v>3.0390079405169477</v>
      </c>
      <c r="CC67" s="18">
        <f t="shared" si="164"/>
        <v>3.0614309765617924</v>
      </c>
      <c r="CD67" s="18">
        <f t="shared" si="164"/>
        <v>3.1267358253943409</v>
      </c>
      <c r="CE67" s="18">
        <f t="shared" si="164"/>
        <v>2.0751657348483996</v>
      </c>
      <c r="CG67" s="68">
        <f t="shared" si="133"/>
        <v>-55.678867640336016</v>
      </c>
      <c r="CH67" s="69">
        <f t="shared" si="134"/>
        <v>25.967986025659179</v>
      </c>
      <c r="CI67" s="69">
        <f t="shared" si="135"/>
        <v>-29.710881614676836</v>
      </c>
      <c r="CK67" t="str">
        <f t="shared" si="147"/>
        <v>81 Process, plant and machine operatives</v>
      </c>
      <c r="CL67" s="18">
        <f t="shared" si="165"/>
        <v>4.0541457396950937</v>
      </c>
      <c r="CM67" s="18">
        <f t="shared" si="165"/>
        <v>3.3909374602159725</v>
      </c>
      <c r="CN67" s="18">
        <f t="shared" si="165"/>
        <v>3.1401067020019187</v>
      </c>
      <c r="CO67" s="18">
        <f t="shared" si="165"/>
        <v>1.8002088888301737</v>
      </c>
      <c r="CP67" s="18">
        <f t="shared" si="165"/>
        <v>1.3417851036381383</v>
      </c>
      <c r="CR67" s="68">
        <f t="shared" si="137"/>
        <v>-62.424133915863422</v>
      </c>
      <c r="CS67" s="69">
        <f t="shared" si="138"/>
        <v>12.239503656020579</v>
      </c>
      <c r="CT67" s="69">
        <f t="shared" si="139"/>
        <v>-50.184630259842855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0.58115985388983415</v>
      </c>
      <c r="C68" s="18">
        <f t="shared" si="157"/>
        <v>0.69027076587074321</v>
      </c>
      <c r="D68" s="18">
        <f t="shared" si="157"/>
        <v>0.56483500086547178</v>
      </c>
      <c r="E68" s="18">
        <f t="shared" si="157"/>
        <v>0.6209171628641913</v>
      </c>
      <c r="F68" s="18">
        <f t="shared" si="157"/>
        <v>0.67856297460153325</v>
      </c>
      <c r="H68" s="68">
        <f t="shared" si="105"/>
        <v>79.174934061104125</v>
      </c>
      <c r="I68" s="69">
        <f t="shared" si="106"/>
        <v>92.769989466912321</v>
      </c>
      <c r="J68" s="69">
        <f t="shared" si="107"/>
        <v>171.94492352801643</v>
      </c>
      <c r="L68" t="str">
        <f t="shared" si="140"/>
        <v>82 Transport and mobile machine drivers and operatives</v>
      </c>
      <c r="M68" s="18">
        <f t="shared" si="158"/>
        <v>0.60570650046656516</v>
      </c>
      <c r="N68" s="18">
        <f t="shared" si="158"/>
        <v>0.6965440121135712</v>
      </c>
      <c r="O68" s="18">
        <f t="shared" si="158"/>
        <v>0.62269483432112804</v>
      </c>
      <c r="P68" s="18">
        <f t="shared" si="158"/>
        <v>0.61859342317553001</v>
      </c>
      <c r="Q68" s="18">
        <f t="shared" si="158"/>
        <v>0.66718588593874473</v>
      </c>
      <c r="S68" s="68">
        <f t="shared" si="109"/>
        <v>59.522327182208116</v>
      </c>
      <c r="T68" s="69">
        <f t="shared" si="110"/>
        <v>81.937795548037442</v>
      </c>
      <c r="U68" s="69">
        <f t="shared" si="111"/>
        <v>141.46012273024553</v>
      </c>
      <c r="W68" t="str">
        <f t="shared" si="141"/>
        <v>82 Transport and mobile machine drivers and operatives</v>
      </c>
      <c r="X68" s="18">
        <f t="shared" si="159"/>
        <v>0.84820080705434675</v>
      </c>
      <c r="Y68" s="18">
        <f t="shared" si="159"/>
        <v>1.0346937763746293</v>
      </c>
      <c r="Z68" s="18">
        <f t="shared" si="159"/>
        <v>0.90052813726653413</v>
      </c>
      <c r="AA68" s="18">
        <f t="shared" si="159"/>
        <v>0.93883028024003068</v>
      </c>
      <c r="AB68" s="18">
        <f t="shared" si="159"/>
        <v>1.0760115354406596</v>
      </c>
      <c r="AD68" s="68">
        <f t="shared" si="113"/>
        <v>49.651615550757519</v>
      </c>
      <c r="AE68" s="69">
        <f t="shared" si="114"/>
        <v>82.280469327264981</v>
      </c>
      <c r="AF68" s="69">
        <f t="shared" si="115"/>
        <v>131.93208487802249</v>
      </c>
      <c r="AH68" t="str">
        <f t="shared" si="142"/>
        <v>82 Transport and mobile machine drivers and operatives</v>
      </c>
      <c r="AI68" s="18">
        <f t="shared" si="160"/>
        <v>1.2953840663628853</v>
      </c>
      <c r="AJ68" s="18">
        <f t="shared" si="160"/>
        <v>1.6964664271566097</v>
      </c>
      <c r="AK68" s="18">
        <f t="shared" si="160"/>
        <v>1.4888023173391569</v>
      </c>
      <c r="AL68" s="18">
        <f t="shared" si="160"/>
        <v>1.6545070461489735</v>
      </c>
      <c r="AM68" s="18">
        <f t="shared" si="160"/>
        <v>1.817175433205297</v>
      </c>
      <c r="AO68" s="68">
        <f t="shared" si="117"/>
        <v>38.138948950340406</v>
      </c>
      <c r="AP68" s="69">
        <f t="shared" si="118"/>
        <v>80.030710837300091</v>
      </c>
      <c r="AQ68" s="69">
        <f t="shared" si="119"/>
        <v>118.16965978764048</v>
      </c>
      <c r="AS68" t="str">
        <f t="shared" si="143"/>
        <v>82 Transport and mobile machine drivers and operatives</v>
      </c>
      <c r="AT68" s="18">
        <f t="shared" si="161"/>
        <v>2.2993833011500531</v>
      </c>
      <c r="AU68" s="18">
        <f t="shared" si="161"/>
        <v>2.6953406772865183</v>
      </c>
      <c r="AV68" s="18">
        <f t="shared" si="161"/>
        <v>2.4598361056374585</v>
      </c>
      <c r="AW68" s="18">
        <f t="shared" si="161"/>
        <v>2.5049459816362161</v>
      </c>
      <c r="AX68" s="18">
        <f t="shared" si="161"/>
        <v>2.5376829167399482</v>
      </c>
      <c r="AZ68" s="68">
        <f t="shared" si="121"/>
        <v>23.730287547069846</v>
      </c>
      <c r="BA68" s="69">
        <f t="shared" si="122"/>
        <v>75.424820505286732</v>
      </c>
      <c r="BB68" s="69">
        <f t="shared" si="123"/>
        <v>99.155108052356582</v>
      </c>
      <c r="BD68" t="str">
        <f t="shared" si="144"/>
        <v>82 Transport and mobile machine drivers and operatives</v>
      </c>
      <c r="BE68" s="18">
        <f t="shared" si="162"/>
        <v>3.3724195979378613</v>
      </c>
      <c r="BF68" s="18">
        <f t="shared" si="162"/>
        <v>3.7831241815770147</v>
      </c>
      <c r="BG68" s="18">
        <f t="shared" si="162"/>
        <v>3.3820860678004152</v>
      </c>
      <c r="BH68" s="18">
        <f t="shared" si="162"/>
        <v>3.6542664652959087</v>
      </c>
      <c r="BI68" s="18">
        <f t="shared" si="162"/>
        <v>4.0342068395697632</v>
      </c>
      <c r="BK68" s="68">
        <f t="shared" si="125"/>
        <v>20.50600783495333</v>
      </c>
      <c r="BL68" s="69">
        <f t="shared" si="126"/>
        <v>56.282128706617144</v>
      </c>
      <c r="BM68" s="69">
        <f t="shared" si="127"/>
        <v>76.788136541570466</v>
      </c>
      <c r="BO68" t="str">
        <f t="shared" si="145"/>
        <v>82 Transport and mobile machine drivers and operatives</v>
      </c>
      <c r="BP68" s="18">
        <f t="shared" si="163"/>
        <v>5.0201090877062953</v>
      </c>
      <c r="BQ68" s="18">
        <f t="shared" si="163"/>
        <v>6.0879960606236407</v>
      </c>
      <c r="BR68" s="18">
        <f t="shared" si="163"/>
        <v>5.0946856504100264</v>
      </c>
      <c r="BS68" s="18">
        <f t="shared" si="163"/>
        <v>5.3055924985548693</v>
      </c>
      <c r="BT68" s="18">
        <f t="shared" si="163"/>
        <v>5.7454007529703244</v>
      </c>
      <c r="BV68" s="68">
        <f t="shared" si="129"/>
        <v>-3.6253395286550165</v>
      </c>
      <c r="BW68" s="69">
        <f t="shared" si="130"/>
        <v>53.686100447815321</v>
      </c>
      <c r="BX68" s="69">
        <f t="shared" si="131"/>
        <v>50.060760919160309</v>
      </c>
      <c r="BZ68" t="str">
        <f t="shared" si="146"/>
        <v>82 Transport and mobile machine drivers and operatives</v>
      </c>
      <c r="CA68" s="18">
        <f t="shared" si="164"/>
        <v>7.3804305823474037</v>
      </c>
      <c r="CB68" s="18">
        <f t="shared" si="164"/>
        <v>7.65471707668509</v>
      </c>
      <c r="CC68" s="18">
        <f t="shared" si="164"/>
        <v>6.6886657863190271</v>
      </c>
      <c r="CD68" s="18">
        <f t="shared" si="164"/>
        <v>6.5801169979206042</v>
      </c>
      <c r="CE68" s="18">
        <f t="shared" si="164"/>
        <v>7.0699211051384019</v>
      </c>
      <c r="CG68" s="68">
        <f t="shared" si="133"/>
        <v>-30.88734076804176</v>
      </c>
      <c r="CH68" s="69">
        <f t="shared" si="134"/>
        <v>38.579860623077458</v>
      </c>
      <c r="CI68" s="69">
        <f t="shared" si="135"/>
        <v>7.6925198550356999</v>
      </c>
      <c r="CK68" t="str">
        <f t="shared" si="147"/>
        <v>82 Transport and mobile machine drivers and operatives</v>
      </c>
      <c r="CL68" s="18">
        <f t="shared" si="165"/>
        <v>8.6813709975275302</v>
      </c>
      <c r="CM68" s="18">
        <f t="shared" si="165"/>
        <v>10.319851628571881</v>
      </c>
      <c r="CN68" s="18">
        <f t="shared" si="165"/>
        <v>9.2504347142476586</v>
      </c>
      <c r="CO68" s="18">
        <f t="shared" si="165"/>
        <v>9.2306215107031822</v>
      </c>
      <c r="CP68" s="18">
        <f t="shared" si="165"/>
        <v>6.8497000476071461</v>
      </c>
      <c r="CR68" s="68">
        <f t="shared" si="137"/>
        <v>-34.885179060541233</v>
      </c>
      <c r="CS68" s="69">
        <f t="shared" si="138"/>
        <v>31.58462106145122</v>
      </c>
      <c r="CT68" s="69">
        <f t="shared" si="139"/>
        <v>-3.3005579990900138</v>
      </c>
    </row>
    <row r="69" spans="1:98" x14ac:dyDescent="0.2">
      <c r="A69" t="str">
        <f t="shared" si="103"/>
        <v>91 Elementary trades and related occupations</v>
      </c>
      <c r="B69" s="18">
        <f t="shared" si="157"/>
        <v>8.2573117754010054E-3</v>
      </c>
      <c r="C69" s="18">
        <f t="shared" si="157"/>
        <v>5.3465521544676176E-3</v>
      </c>
      <c r="D69" s="18">
        <f t="shared" si="157"/>
        <v>5.092546413299222E-3</v>
      </c>
      <c r="E69" s="18">
        <f t="shared" si="157"/>
        <v>1.8027649347047245E-2</v>
      </c>
      <c r="F69" s="18">
        <f t="shared" si="157"/>
        <v>2.1773121025259967E-2</v>
      </c>
      <c r="H69" s="68">
        <f t="shared" si="105"/>
        <v>537.66765105844809</v>
      </c>
      <c r="I69" s="69">
        <f t="shared" si="106"/>
        <v>320.72122630668201</v>
      </c>
      <c r="J69" s="69">
        <f t="shared" si="107"/>
        <v>858.38887736513016</v>
      </c>
      <c r="L69" t="str">
        <f t="shared" si="140"/>
        <v>91 Elementary trades and related occupations</v>
      </c>
      <c r="M69" s="18">
        <f t="shared" si="158"/>
        <v>0.16033919155630202</v>
      </c>
      <c r="N69" s="18">
        <f t="shared" si="158"/>
        <v>0.15572300908211573</v>
      </c>
      <c r="O69" s="18">
        <f t="shared" si="158"/>
        <v>0.13379224328461356</v>
      </c>
      <c r="P69" s="18">
        <f t="shared" si="158"/>
        <v>0.23368203149720879</v>
      </c>
      <c r="Q69" s="18">
        <f t="shared" si="158"/>
        <v>0.30000480697839943</v>
      </c>
      <c r="S69" s="68">
        <f t="shared" si="109"/>
        <v>233.84676109414988</v>
      </c>
      <c r="T69" s="69">
        <f t="shared" si="110"/>
        <v>126.78356115630632</v>
      </c>
      <c r="U69" s="69">
        <f t="shared" si="111"/>
        <v>360.63032225045623</v>
      </c>
      <c r="W69" t="str">
        <f t="shared" si="141"/>
        <v>91 Elementary trades and related occupations</v>
      </c>
      <c r="X69" s="18">
        <f t="shared" si="159"/>
        <v>0.30705170291063605</v>
      </c>
      <c r="Y69" s="18">
        <f t="shared" si="159"/>
        <v>0.27913150965874833</v>
      </c>
      <c r="Z69" s="18">
        <f t="shared" si="159"/>
        <v>0.24119460062378431</v>
      </c>
      <c r="AA69" s="18">
        <f t="shared" si="159"/>
        <v>0.55537768063805848</v>
      </c>
      <c r="AB69" s="18">
        <f t="shared" si="159"/>
        <v>0.67840686081523482</v>
      </c>
      <c r="AD69" s="68">
        <f t="shared" si="113"/>
        <v>252.27710547615391</v>
      </c>
      <c r="AE69" s="69">
        <f t="shared" si="114"/>
        <v>165.77607679979272</v>
      </c>
      <c r="AF69" s="69">
        <f t="shared" si="115"/>
        <v>418.0531822759466</v>
      </c>
      <c r="AH69" t="str">
        <f t="shared" si="142"/>
        <v>91 Elementary trades and related occupations</v>
      </c>
      <c r="AI69" s="18">
        <f t="shared" si="160"/>
        <v>0.73281576753159561</v>
      </c>
      <c r="AJ69" s="18">
        <f t="shared" si="160"/>
        <v>0.75098962546207115</v>
      </c>
      <c r="AK69" s="18">
        <f t="shared" si="160"/>
        <v>0.63148381700015466</v>
      </c>
      <c r="AL69" s="18">
        <f t="shared" si="160"/>
        <v>1.4677696094447155</v>
      </c>
      <c r="AM69" s="18">
        <f t="shared" si="160"/>
        <v>1.8898637323555054</v>
      </c>
      <c r="AO69" s="68">
        <f t="shared" si="117"/>
        <v>238.70732727999916</v>
      </c>
      <c r="AP69" s="69">
        <f t="shared" si="118"/>
        <v>158.27139206284377</v>
      </c>
      <c r="AQ69" s="69">
        <f t="shared" si="119"/>
        <v>396.97871934284296</v>
      </c>
      <c r="AS69" t="str">
        <f t="shared" si="143"/>
        <v>91 Elementary trades and related occupations</v>
      </c>
      <c r="AT69" s="18">
        <f t="shared" si="161"/>
        <v>0.94004170730827186</v>
      </c>
      <c r="AU69" s="18">
        <f t="shared" si="161"/>
        <v>0.83974885071162153</v>
      </c>
      <c r="AV69" s="18">
        <f t="shared" si="161"/>
        <v>0.82960544224412514</v>
      </c>
      <c r="AW69" s="18">
        <f t="shared" si="161"/>
        <v>1.8069259723400164</v>
      </c>
      <c r="AX69" s="18">
        <f t="shared" si="161"/>
        <v>2.1645523326779457</v>
      </c>
      <c r="AZ69" s="68">
        <f t="shared" si="121"/>
        <v>212.92577453670049</v>
      </c>
      <c r="BA69" s="69">
        <f t="shared" si="122"/>
        <v>136.227630119926</v>
      </c>
      <c r="BB69" s="69">
        <f t="shared" si="123"/>
        <v>349.15340465662655</v>
      </c>
      <c r="BD69" t="str">
        <f t="shared" si="144"/>
        <v>91 Elementary trades and related occupations</v>
      </c>
      <c r="BE69" s="18">
        <f t="shared" si="162"/>
        <v>1.26138480314627</v>
      </c>
      <c r="BF69" s="18">
        <f t="shared" si="162"/>
        <v>1.1229031950894832</v>
      </c>
      <c r="BG69" s="18">
        <f t="shared" si="162"/>
        <v>1.0671668711720232</v>
      </c>
      <c r="BH69" s="18">
        <f t="shared" si="162"/>
        <v>1.928652727286378</v>
      </c>
      <c r="BI69" s="18">
        <f t="shared" si="162"/>
        <v>2.4390829068828652</v>
      </c>
      <c r="BK69" s="68">
        <f t="shared" si="125"/>
        <v>130.90291799738992</v>
      </c>
      <c r="BL69" s="69">
        <f t="shared" si="126"/>
        <v>81.707945724655701</v>
      </c>
      <c r="BM69" s="69">
        <f t="shared" si="127"/>
        <v>212.61086372204559</v>
      </c>
      <c r="BO69" t="str">
        <f t="shared" si="145"/>
        <v>91 Elementary trades and related occupations</v>
      </c>
      <c r="BP69" s="18">
        <f t="shared" si="163"/>
        <v>1.9531599147494225</v>
      </c>
      <c r="BQ69" s="18">
        <f t="shared" si="163"/>
        <v>1.8590469862151731</v>
      </c>
      <c r="BR69" s="18">
        <f t="shared" si="163"/>
        <v>1.7436632283409987</v>
      </c>
      <c r="BS69" s="18">
        <f t="shared" si="163"/>
        <v>2.9815145836736137</v>
      </c>
      <c r="BT69" s="18">
        <f t="shared" si="163"/>
        <v>3.6445640699511297</v>
      </c>
      <c r="BV69" s="68">
        <f t="shared" si="129"/>
        <v>78.625273619585997</v>
      </c>
      <c r="BW69" s="69">
        <f t="shared" si="130"/>
        <v>65.037445602703357</v>
      </c>
      <c r="BX69" s="69">
        <f t="shared" si="131"/>
        <v>143.66271922228938</v>
      </c>
      <c r="BZ69" t="str">
        <f t="shared" si="146"/>
        <v>91 Elementary trades and related occupations</v>
      </c>
      <c r="CA69" s="18">
        <f t="shared" si="164"/>
        <v>3.6591393114812925</v>
      </c>
      <c r="CB69" s="18">
        <f t="shared" si="164"/>
        <v>3.1673096911595318</v>
      </c>
      <c r="CC69" s="18">
        <f t="shared" si="164"/>
        <v>3.1492756174221941</v>
      </c>
      <c r="CD69" s="18">
        <f t="shared" si="164"/>
        <v>5.3539086777960083</v>
      </c>
      <c r="CE69" s="18">
        <f t="shared" si="164"/>
        <v>6.5760304217409598</v>
      </c>
      <c r="CG69" s="68">
        <f t="shared" si="133"/>
        <v>36.53238446866343</v>
      </c>
      <c r="CH69" s="69">
        <f t="shared" si="134"/>
        <v>56.193159766562708</v>
      </c>
      <c r="CI69" s="69">
        <f t="shared" si="135"/>
        <v>92.725544235226138</v>
      </c>
      <c r="CK69" t="str">
        <f t="shared" si="147"/>
        <v>91 Elementary trades and related occupations</v>
      </c>
      <c r="CL69" s="18">
        <f t="shared" si="165"/>
        <v>4.9955211370565511</v>
      </c>
      <c r="CM69" s="18">
        <f t="shared" si="165"/>
        <v>4.2339231571497526</v>
      </c>
      <c r="CN69" s="18">
        <f t="shared" si="165"/>
        <v>4.4735557795123295</v>
      </c>
      <c r="CO69" s="18">
        <f t="shared" si="165"/>
        <v>8.9509240184911061</v>
      </c>
      <c r="CP69" s="18">
        <f t="shared" si="165"/>
        <v>10.503811691827906</v>
      </c>
      <c r="CR69" s="68">
        <f t="shared" si="137"/>
        <v>106.47359029089576</v>
      </c>
      <c r="CS69" s="69">
        <f t="shared" si="138"/>
        <v>56.148377882882642</v>
      </c>
      <c r="CT69" s="69">
        <f t="shared" si="139"/>
        <v>162.62196817377841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0.50916295404682976</v>
      </c>
      <c r="C70" s="18">
        <f t="shared" si="157"/>
        <v>0.47206201844641854</v>
      </c>
      <c r="D70" s="18">
        <f t="shared" si="157"/>
        <v>0.47540584998069857</v>
      </c>
      <c r="E70" s="18">
        <f t="shared" si="157"/>
        <v>0.42948131205564588</v>
      </c>
      <c r="F70" s="18">
        <f t="shared" si="157"/>
        <v>0.4071784416672603</v>
      </c>
      <c r="H70" s="68">
        <f t="shared" si="105"/>
        <v>27.740599317399717</v>
      </c>
      <c r="I70" s="69">
        <f t="shared" si="106"/>
        <v>62.849198690325906</v>
      </c>
      <c r="J70" s="69">
        <f t="shared" si="107"/>
        <v>90.589798007725619</v>
      </c>
      <c r="L70" t="str">
        <f t="shared" ref="L70" si="166">A70</f>
        <v>92 Elementary administration and service occupations</v>
      </c>
      <c r="M70" s="18">
        <f t="shared" si="158"/>
        <v>1.9923612612277253</v>
      </c>
      <c r="N70" s="18">
        <f t="shared" si="158"/>
        <v>2.0934735068810824</v>
      </c>
      <c r="O70" s="18">
        <f t="shared" si="158"/>
        <v>2.1433023998231571</v>
      </c>
      <c r="P70" s="18">
        <f t="shared" si="158"/>
        <v>2.114844790016758</v>
      </c>
      <c r="Q70" s="18">
        <f t="shared" si="158"/>
        <v>2.2304651298364755</v>
      </c>
      <c r="S70" s="68">
        <f t="shared" si="109"/>
        <v>54.939402585671829</v>
      </c>
      <c r="T70" s="69">
        <f t="shared" si="110"/>
        <v>71.893314010713127</v>
      </c>
      <c r="U70" s="69">
        <f t="shared" si="111"/>
        <v>126.83271659638496</v>
      </c>
      <c r="W70" t="str">
        <f t="shared" ref="W70" si="167">A70</f>
        <v>92 Elementary administration and service occupations</v>
      </c>
      <c r="X70" s="18">
        <f t="shared" si="159"/>
        <v>3.5605592004363986</v>
      </c>
      <c r="Y70" s="18">
        <f t="shared" si="159"/>
        <v>3.8319990909186865</v>
      </c>
      <c r="Z70" s="18">
        <f t="shared" si="159"/>
        <v>3.8532729359583904</v>
      </c>
      <c r="AA70" s="18">
        <f t="shared" si="159"/>
        <v>3.7845393704275225</v>
      </c>
      <c r="AB70" s="18">
        <f t="shared" si="159"/>
        <v>4.090553213609752</v>
      </c>
      <c r="AD70" s="68">
        <f t="shared" si="113"/>
        <v>32.957868441012749</v>
      </c>
      <c r="AE70" s="69">
        <f t="shared" si="114"/>
        <v>71.633352658862407</v>
      </c>
      <c r="AF70" s="69">
        <f t="shared" si="115"/>
        <v>104.59122109987517</v>
      </c>
      <c r="AH70" t="str">
        <f t="shared" ref="AH70" si="168">L70</f>
        <v>92 Elementary administration and service occupations</v>
      </c>
      <c r="AI70" s="18">
        <f t="shared" si="160"/>
        <v>5.878102842665113</v>
      </c>
      <c r="AJ70" s="18">
        <f t="shared" si="160"/>
        <v>6.8634802121246148</v>
      </c>
      <c r="AK70" s="18">
        <f t="shared" si="160"/>
        <v>7.0165126894773096</v>
      </c>
      <c r="AL70" s="18">
        <f t="shared" si="160"/>
        <v>7.1259009418311772</v>
      </c>
      <c r="AM70" s="18">
        <f t="shared" si="160"/>
        <v>7.9699651112375998</v>
      </c>
      <c r="AO70" s="68">
        <f t="shared" si="117"/>
        <v>28.555727926957946</v>
      </c>
      <c r="AP70" s="69">
        <f t="shared" si="118"/>
        <v>67.289932806296093</v>
      </c>
      <c r="AQ70" s="69">
        <f t="shared" si="119"/>
        <v>95.84566073325405</v>
      </c>
      <c r="AS70" t="str">
        <f t="shared" ref="AS70" si="169">W70</f>
        <v>92 Elementary administration and service occupations</v>
      </c>
      <c r="AT70" s="18">
        <f t="shared" si="161"/>
        <v>5.8258737322106517</v>
      </c>
      <c r="AU70" s="18">
        <f t="shared" si="161"/>
        <v>6.0342063160533437</v>
      </c>
      <c r="AV70" s="18">
        <f t="shared" si="161"/>
        <v>6.2917601425943932</v>
      </c>
      <c r="AW70" s="18">
        <f t="shared" si="161"/>
        <v>6.095990259557726</v>
      </c>
      <c r="AX70" s="18">
        <f t="shared" si="161"/>
        <v>6.6673289697865696</v>
      </c>
      <c r="AZ70" s="68">
        <f t="shared" si="121"/>
        <v>27.093858268829575</v>
      </c>
      <c r="BA70" s="69">
        <f t="shared" si="122"/>
        <v>65.514404826005489</v>
      </c>
      <c r="BB70" s="69">
        <f t="shared" si="123"/>
        <v>92.608263094835067</v>
      </c>
      <c r="BD70" t="str">
        <f t="shared" ref="BD70" si="170">AH70</f>
        <v>92 Elementary administration and service occupations</v>
      </c>
      <c r="BE70" s="18">
        <f t="shared" si="162"/>
        <v>9.614028558622751</v>
      </c>
      <c r="BF70" s="18">
        <f t="shared" si="162"/>
        <v>9.0079842537392718</v>
      </c>
      <c r="BG70" s="18">
        <f t="shared" si="162"/>
        <v>8.7822538670501746</v>
      </c>
      <c r="BH70" s="18">
        <f t="shared" si="162"/>
        <v>7.3574084421810069</v>
      </c>
      <c r="BI70" s="18">
        <f t="shared" si="162"/>
        <v>6.7168254459079728</v>
      </c>
      <c r="BK70" s="68">
        <f t="shared" si="125"/>
        <v>-22.733139137481519</v>
      </c>
      <c r="BL70" s="69">
        <f t="shared" si="126"/>
        <v>41.315875252960502</v>
      </c>
      <c r="BM70" s="69">
        <f t="shared" si="127"/>
        <v>18.582736115478987</v>
      </c>
      <c r="BO70" t="str">
        <f t="shared" ref="BO70" si="171">AS70</f>
        <v>92 Elementary administration and service occupations</v>
      </c>
      <c r="BP70" s="18">
        <f t="shared" si="163"/>
        <v>14.650750675436264</v>
      </c>
      <c r="BQ70" s="18">
        <f t="shared" si="163"/>
        <v>14.759469659540288</v>
      </c>
      <c r="BR70" s="18">
        <f t="shared" si="163"/>
        <v>14.416029588174888</v>
      </c>
      <c r="BS70" s="18">
        <f t="shared" si="163"/>
        <v>13.494315484910057</v>
      </c>
      <c r="BT70" s="18">
        <f t="shared" si="163"/>
        <v>13.562270956019507</v>
      </c>
      <c r="BV70" s="68">
        <f t="shared" si="129"/>
        <v>-19.601734698410276</v>
      </c>
      <c r="BW70" s="69">
        <f t="shared" si="130"/>
        <v>40.931113734954174</v>
      </c>
      <c r="BX70" s="69">
        <f t="shared" si="131"/>
        <v>21.329379036543898</v>
      </c>
      <c r="BZ70" t="str">
        <f t="shared" ref="BZ70" si="172">BD70</f>
        <v>92 Elementary administration and service occupations</v>
      </c>
      <c r="CA70" s="18">
        <f t="shared" si="164"/>
        <v>19.639210028415626</v>
      </c>
      <c r="CB70" s="18">
        <f t="shared" si="164"/>
        <v>20.397631395623634</v>
      </c>
      <c r="CC70" s="18">
        <f t="shared" si="164"/>
        <v>19.84654218790407</v>
      </c>
      <c r="CD70" s="18">
        <f t="shared" si="164"/>
        <v>19.079656631123843</v>
      </c>
      <c r="CE70" s="18">
        <f t="shared" si="164"/>
        <v>19.05891313993083</v>
      </c>
      <c r="CG70" s="68">
        <f t="shared" si="133"/>
        <v>-37.209229649969771</v>
      </c>
      <c r="CH70" s="69">
        <f t="shared" si="134"/>
        <v>32.441605131021049</v>
      </c>
      <c r="CI70" s="69">
        <f t="shared" si="135"/>
        <v>-4.767624518948721</v>
      </c>
      <c r="CK70" t="str">
        <f t="shared" ref="CK70" si="173">BO70</f>
        <v>92 Elementary administration and service occupations</v>
      </c>
      <c r="CL70" s="18">
        <f t="shared" si="165"/>
        <v>26.955321482060583</v>
      </c>
      <c r="CM70" s="18">
        <f t="shared" si="165"/>
        <v>23.623769515328178</v>
      </c>
      <c r="CN70" s="18">
        <f t="shared" si="165"/>
        <v>23.083502270848587</v>
      </c>
      <c r="CO70" s="18">
        <f t="shared" si="165"/>
        <v>15.661647766466077</v>
      </c>
      <c r="CP70" s="18">
        <f t="shared" si="165"/>
        <v>12.587507399428608</v>
      </c>
      <c r="CR70" s="68">
        <f t="shared" si="137"/>
        <v>-52.047806668753779</v>
      </c>
      <c r="CS70" s="69">
        <f t="shared" si="138"/>
        <v>15.218879577473574</v>
      </c>
      <c r="CT70" s="69">
        <f t="shared" si="139"/>
        <v>-36.828927091280214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49.144998804132953</v>
      </c>
      <c r="I72" s="67">
        <f>IF(D35&gt;0,I35/D35*100,0)</f>
        <v>60.928825123201932</v>
      </c>
      <c r="J72" s="67">
        <f t="shared" ref="J72" si="175">IF(D35&gt;0,(J35/D35)*100,0)</f>
        <v>110.07382392733489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48.884637982833219</v>
      </c>
      <c r="T72" s="67">
        <f t="shared" ref="T72" si="177">IF(O35&gt;0,T35/O35*100,0)</f>
        <v>64.299346378438074</v>
      </c>
      <c r="U72" s="67">
        <f t="shared" ref="U72" si="178">IF(O35&gt;0,(U35/O35)*100,0)</f>
        <v>113.1839843612713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25.245395752807198</v>
      </c>
      <c r="AE72" s="67">
        <f t="shared" ref="AE72" si="180">IF(Z35&gt;0,AE35/Z35*100,0)</f>
        <v>60.757235434998435</v>
      </c>
      <c r="AF72" s="67">
        <f t="shared" ref="AF72" si="181">IF(Z35&gt;0,(AF35/Z35)*100,0)</f>
        <v>86.002631187805633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13.176517552462141</v>
      </c>
      <c r="AP72" s="67">
        <f t="shared" ref="AP72" si="183">IF(AK35&gt;0,AP35/AK35*100,0)</f>
        <v>55.632599890709919</v>
      </c>
      <c r="AQ72" s="67">
        <f t="shared" ref="AQ72" si="184">IF(AK35&gt;0,(AQ35/AK35)*100,0)</f>
        <v>68.809117443172056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19.934695805171973</v>
      </c>
      <c r="BA72" s="67">
        <f t="shared" ref="BA72" si="186">IF(AV35&gt;0,BA35/AV35*100,0)</f>
        <v>56.561657336451511</v>
      </c>
      <c r="BB72" s="67">
        <f t="shared" ref="BB72" si="187">IF(AV35&gt;0,(BB35/AV35)*100,0)</f>
        <v>76.496353141623487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1.0264734537777547</v>
      </c>
      <c r="BL72" s="67">
        <f t="shared" ref="BL72" si="189">IF(BG35&gt;0,BL35/BG35*100,0)</f>
        <v>45.289572471402337</v>
      </c>
      <c r="BM72" s="67">
        <f t="shared" ref="BM72" si="190">IF(BG35&gt;0,(BM35/BG35)*100,0)</f>
        <v>46.316045925180092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-14.540582828333163</v>
      </c>
      <c r="BW72" s="67">
        <f t="shared" ref="BW72" si="192">IF(BR35&gt;0,BW35/BR35*100,0)</f>
        <v>41.007335095975435</v>
      </c>
      <c r="BX72" s="67">
        <f t="shared" ref="BX72" si="193">IF(BR35&gt;0,(BX35/BR35)*100,0)</f>
        <v>26.466752267642267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-34.614336944955845</v>
      </c>
      <c r="CH72" s="67">
        <f t="shared" ref="CH72" si="195">IF(CC35&gt;0,CH35/CC35*100,0)</f>
        <v>32.921688810964213</v>
      </c>
      <c r="CI72" s="67">
        <f t="shared" ref="CI72" si="196">IF(CC35&gt;0,(CI35/CC35)*100,0)</f>
        <v>-1.6926481339916317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-12.063244252453135</v>
      </c>
      <c r="CS72" s="67">
        <f t="shared" ref="CS72" si="198">IF(CN35&gt;0,CS35/CN35*100,0)</f>
        <v>26.775575308234</v>
      </c>
      <c r="CT72" s="67">
        <f t="shared" ref="CT72" si="199">IF(CN35&gt;0,(CT35/CN35)*100,0)</f>
        <v>14.712331055780867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South East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South East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South East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South East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South East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South East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South East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South East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South East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6.5345958407263982</v>
      </c>
      <c r="C82" s="18">
        <f t="shared" si="210"/>
        <v>13.287059223761277</v>
      </c>
      <c r="D82" s="18">
        <f t="shared" si="210"/>
        <v>0.44534085651548594</v>
      </c>
      <c r="E82" s="18">
        <f t="shared" si="210"/>
        <v>2.8680273236392662</v>
      </c>
      <c r="F82" s="18">
        <f t="shared" ref="F82:F107" si="211">IF(AND(F$6-C$6 &lt;&gt; 0,C8&lt;&gt;0,F8&lt;&gt;0),(EXP(LN(F8/C8)/(F$6-C$6))-1)*100,0)</f>
        <v>2.7222651837913503</v>
      </c>
      <c r="H82" s="18">
        <f t="shared" ref="H82:H107" si="212">IF($F$6-$D$6 &lt;&gt; 0,(EXP(LN(1+(H45/100))/($F$6-$D$6))-1)*100,0)</f>
        <v>2.0540411518856772</v>
      </c>
      <c r="I82" s="18">
        <f t="shared" ref="I82:I107" si="213">IF(D8&gt;0,((1+(I8/D8))^(1/($F$6-$D$6))-1)*100,0)</f>
        <v>3.216967662424719</v>
      </c>
      <c r="J82" s="18">
        <f t="shared" ref="J82:J107" si="214">IF($F$6-$D$6 &lt;&gt; 0,(EXP(LN(1+(J45/100))/($F$6-$D$6))-1)*100,0)</f>
        <v>4.6045556365716056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7.9034292460254507</v>
      </c>
      <c r="N82" s="18">
        <f t="shared" si="215"/>
        <v>10.078172193022983</v>
      </c>
      <c r="O82" s="18">
        <f t="shared" si="215"/>
        <v>0.24309977944403371</v>
      </c>
      <c r="P82" s="18">
        <f t="shared" si="215"/>
        <v>2.6397845978491485</v>
      </c>
      <c r="Q82" s="18">
        <f t="shared" ref="Q82:Q107" si="216">IF(AND(Q$6-N$6 &lt;&gt; 0,N8&lt;&gt;0,Q8&lt;&gt;0),(EXP(LN(Q8/N8)/(Q$6-N$6))-1)*100,0)</f>
        <v>2.3312279253285162</v>
      </c>
      <c r="S82" s="18">
        <f t="shared" ref="S82:S107" si="217">IF($F$6-$D$6 &lt;&gt; 0,(EXP(LN(1+(S45/100))/($F$6-$D$6))-1)*100,0)</f>
        <v>1.8345895309880289</v>
      </c>
      <c r="T82" s="18">
        <f t="shared" ref="T82:T107" si="218">IF(O8&gt;0,((1+(T8/O8))^(1/($F$6-$D$6))-1)*100,0)</f>
        <v>3.1819683967137191</v>
      </c>
      <c r="U82" s="18">
        <f t="shared" ref="U82:U107" si="219">IF($F$6-$D$6 &lt;&gt; 0,(EXP(LN(1+(U45/100))/($F$6-$D$6))-1)*100,0)</f>
        <v>4.4203263427096573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5.504565141305795</v>
      </c>
      <c r="Y82" s="18">
        <f t="shared" si="220"/>
        <v>-1.581854390325288</v>
      </c>
      <c r="Z82" s="18">
        <f t="shared" si="220"/>
        <v>-1.3321113050993261</v>
      </c>
      <c r="AA82" s="18">
        <f t="shared" si="220"/>
        <v>1.4074490882331592</v>
      </c>
      <c r="AB82" s="18">
        <f t="shared" ref="AB82:AB107" si="221">IF(AND(AB$6-Y$6 &lt;&gt; 0,Y8&lt;&gt;0,AB8&lt;&gt;0),(EXP(LN(AB8/Y8)/(AB$6-Y$6))-1)*100,0)</f>
        <v>0.35541436385198022</v>
      </c>
      <c r="AD82" s="18">
        <f t="shared" ref="AD82:AD107" si="222">IF($F$6-$D$6 &lt;&gt; 0,(EXP(LN(1+(AD45/100))/($F$6-$D$6))-1)*100,0)</f>
        <v>0.48591324031561633</v>
      </c>
      <c r="AE82" s="18">
        <f t="shared" ref="AE82:AE107" si="223">IF(Z8&gt;0,((1+(AE8/Z8))^(1/($F$6-$D$6))-1)*100,0)</f>
        <v>3.042374735570319</v>
      </c>
      <c r="AF82" s="18">
        <f t="shared" ref="AF82:AF107" si="224">IF($F$6-$D$6 &lt;&gt; 0,(EXP(LN(1+(AF45/100))/($F$6-$D$6))-1)*100,0)</f>
        <v>3.3656742671155371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4.6207186063590644</v>
      </c>
      <c r="AJ82" s="18">
        <f t="shared" si="225"/>
        <v>1.9416773120986441</v>
      </c>
      <c r="AK82" s="18">
        <f t="shared" si="225"/>
        <v>-1.9759348706678059</v>
      </c>
      <c r="AL82" s="18">
        <f t="shared" si="225"/>
        <v>1.1272414174811507</v>
      </c>
      <c r="AM82" s="18">
        <f t="shared" ref="AM82:AM107" si="226">IF(AND(AM$6-AJ$6 &lt;&gt; 0,AJ8&lt;&gt;0,AM8&lt;&gt;0),(EXP(LN(AM8/AJ8)/(AM$6-AJ$6))-1)*100,0)</f>
        <v>0.1973090095843455</v>
      </c>
      <c r="AO82" s="18">
        <f t="shared" ref="AO82:AO107" si="227">IF($F$6-$D$6 &lt;&gt; 0,(EXP(LN(1+(AO45/100))/($F$6-$D$6))-1)*100,0)</f>
        <v>8.2084771529156164E-2</v>
      </c>
      <c r="AP82" s="18">
        <f t="shared" ref="AP82:AP107" si="228">IF(AK8&gt;0,((1+(AP8/AK8))^(1/($F$6-$D$6))-1)*100,0)</f>
        <v>2.7615110195500447</v>
      </c>
      <c r="AQ82" s="18">
        <f t="shared" ref="AQ82:AQ107" si="229">IF($F$6-$D$6 &lt;&gt; 0,(EXP(LN(1+(AQ45/100))/($F$6-$D$6))-1)*100,0)</f>
        <v>2.8176766506799567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4.607263216333779</v>
      </c>
      <c r="AU82" s="18">
        <f t="shared" si="230"/>
        <v>1.8719349322333434</v>
      </c>
      <c r="AV82" s="18">
        <f t="shared" si="230"/>
        <v>-2.5327018472702578</v>
      </c>
      <c r="AW82" s="18">
        <f t="shared" si="230"/>
        <v>1.2373244432070996</v>
      </c>
      <c r="AX82" s="18">
        <f t="shared" ref="AX82:AX107" si="231">IF(AND(AX$6-AU$6 &lt;&gt; 0,AU8&lt;&gt;0,AX8&lt;&gt;0),(EXP(LN(AX8/AU8)/(AX$6-AU$6))-1)*100,0)</f>
        <v>8.2866654864832689E-2</v>
      </c>
      <c r="AZ82" s="18">
        <f t="shared" ref="AZ82:AZ107" si="232">IF($F$6-$D$6 &lt;&gt; 0,(EXP(LN(1+(AZ45/100))/($F$6-$D$6))-1)*100,0)</f>
        <v>-3.5281269763776102E-2</v>
      </c>
      <c r="BA82" s="18">
        <f t="shared" ref="BA82:BA107" si="233">IF(AV8&gt;0,((1+(BA8/AV8))^(1/($F$6-$D$6))-1)*100,0)</f>
        <v>2.7107979656220138</v>
      </c>
      <c r="BB82" s="18">
        <f t="shared" ref="BB82:BB107" si="234">IF($F$6-$D$6 &lt;&gt; 0,(EXP(LN(1+(BB45/100))/($F$6-$D$6))-1)*100,0)</f>
        <v>2.6865562207378568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1.696963177608124</v>
      </c>
      <c r="BF82" s="18">
        <f t="shared" si="235"/>
        <v>10.508987229825051</v>
      </c>
      <c r="BG82" s="18">
        <f t="shared" si="235"/>
        <v>-2.6657869023123171</v>
      </c>
      <c r="BH82" s="18">
        <f t="shared" si="235"/>
        <v>0.84268693572777664</v>
      </c>
      <c r="BI82" s="18">
        <f t="shared" ref="BI82:BI107" si="236">IF(AND(BI$6-BF$6 &lt;&gt; 0,BF8&lt;&gt;0,BI8&lt;&gt;0),(EXP(LN(BI8/BF8)/(BI$6-BF$6))-1)*100,0)</f>
        <v>0.30511522185192597</v>
      </c>
      <c r="BK82" s="18">
        <f t="shared" ref="BK82:BK107" si="237">IF($F$6-$D$6 &lt;&gt; 0,(EXP(LN(1+(BK45/100))/($F$6-$D$6))-1)*100,0)</f>
        <v>-0.34063554064123203</v>
      </c>
      <c r="BL82" s="18">
        <f t="shared" ref="BL82:BL107" si="238">IF(BG8&gt;0,((1+(BL8/BG8))^(1/($F$6-$D$6))-1)*100,0)</f>
        <v>2.2770758456028162</v>
      </c>
      <c r="BM82" s="18">
        <f t="shared" ref="BM82:BM107" si="239">IF($F$6-$D$6 &lt;&gt; 0,(EXP(LN(1+(BM45/100))/($F$6-$D$6))-1)*100,0)</f>
        <v>2.0302506524877417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2.4119922956658657</v>
      </c>
      <c r="BQ82" s="18">
        <f t="shared" si="240"/>
        <v>-4.663511489835459</v>
      </c>
      <c r="BR82" s="18">
        <f t="shared" si="240"/>
        <v>-3.0126172976299714</v>
      </c>
      <c r="BS82" s="18">
        <f t="shared" si="240"/>
        <v>-1.7107900295233125</v>
      </c>
      <c r="BT82" s="18">
        <f t="shared" ref="BT82:BT107" si="241">IF(AND(BT$6-BQ$6 &lt;&gt; 0,BQ8&lt;&gt;0,BT8&lt;&gt;0),(EXP(LN(BT8/BQ8)/(BT$6-BQ$6))-1)*100,0)</f>
        <v>-2.3058942146970574</v>
      </c>
      <c r="BV82" s="18">
        <f t="shared" ref="BV82:BV107" si="242">IF($F$6-$D$6 &lt;&gt; 0,(EXP(LN(1+(BV45/100))/($F$6-$D$6))-1)*100,0)</f>
        <v>-2.1466625113382931</v>
      </c>
      <c r="BW82" s="18">
        <f t="shared" ref="BW82:BW107" si="243">IF(BR8&gt;0,((1+(BW8/BR8))^(1/($F$6-$D$6))-1)*100,0)</f>
        <v>2.1231301871303954</v>
      </c>
      <c r="BX82" s="18">
        <f t="shared" ref="BX82:BX107" si="244">IF($F$6-$D$6 &lt;&gt; 0,(EXP(LN(1+(BX45/100))/($F$6-$D$6))-1)*100,0)</f>
        <v>0.59219360804236842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0.26407469100280245</v>
      </c>
      <c r="CB82" s="18">
        <f t="shared" si="245"/>
        <v>-1.3155669332200914</v>
      </c>
      <c r="CC82" s="18">
        <f t="shared" si="245"/>
        <v>-1.4293462745215701</v>
      </c>
      <c r="CD82" s="18">
        <f t="shared" si="245"/>
        <v>-2.4948641173549668</v>
      </c>
      <c r="CE82" s="18">
        <f t="shared" ref="CE82:CE107" si="246">IF(AND(CE$6-CB$6 &lt;&gt; 0,CB8&lt;&gt;0,CE8&lt;&gt;0),(EXP(LN(CE8/CB8)/(CE$6-CB$6))-1)*100,0)</f>
        <v>-2.0895921638504067</v>
      </c>
      <c r="CG82" s="18">
        <f t="shared" ref="CG82:CG107" si="247">IF($F$6-$D$6 &lt;&gt; 0,(EXP(LN(1+(CG45/100))/($F$6-$D$6))-1)*100,0)</f>
        <v>-2.1409774587031749</v>
      </c>
      <c r="CH82" s="18">
        <f t="shared" ref="CH82:CH107" si="248">IF(CC8&gt;0,((1+(CH8/CC8))^(1/($F$6-$D$6))-1)*100,0)</f>
        <v>2.1318015322101314</v>
      </c>
      <c r="CI82" s="18">
        <f t="shared" ref="CI82:CI107" si="249">IF($F$6-$D$6 &lt;&gt; 0,(EXP(LN(1+(CI45/100))/($F$6-$D$6))-1)*100,0)</f>
        <v>0.60676281588443182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5.3169808021878096</v>
      </c>
      <c r="CM82" s="18">
        <f t="shared" si="250"/>
        <v>-6.8713220523528795</v>
      </c>
      <c r="CN82" s="18">
        <f t="shared" si="250"/>
        <v>1.9749965997153174</v>
      </c>
      <c r="CO82" s="18">
        <f t="shared" si="250"/>
        <v>1.9611988132757441</v>
      </c>
      <c r="CP82" s="18">
        <f t="shared" ref="CP82:CP107" si="251">IF(AND(CP$6-CM$6 &lt;&gt; 0,CM8&lt;&gt;0,CP8&lt;&gt;0),(EXP(LN(CP8/CM8)/(CP$6-CM$6))-1)*100,0)</f>
        <v>1.3896979199348847</v>
      </c>
      <c r="CR82" s="18">
        <f t="shared" ref="CR82:CR107" si="252">IF($F$6-$D$6 &lt;&gt; 0,(EXP(LN(1+(CR45/100))/($F$6-$D$6))-1)*100,0)</f>
        <v>1.9657978679745058</v>
      </c>
      <c r="CS82" s="18">
        <f t="shared" ref="CS82:CS107" si="253">IF(CN8&gt;0,((1+(CS8/CN8))^(1/($F$6-$D$6))-1)*100,0)</f>
        <v>2.0135101021405921</v>
      </c>
      <c r="CT82" s="18">
        <f t="shared" ref="CT82:CT107" si="254">IF($F$6-$D$6 &lt;&gt; 0,(EXP(LN(1+(CT45/100))/($F$6-$D$6))-1)*100,0)</f>
        <v>3.5505294912257401</v>
      </c>
    </row>
    <row r="83" spans="1:98" x14ac:dyDescent="0.2">
      <c r="A83" t="str">
        <f t="shared" si="209"/>
        <v>12 Other managers and proprietors</v>
      </c>
      <c r="B83" s="18">
        <f t="shared" si="210"/>
        <v>7.4430755195318721</v>
      </c>
      <c r="C83" s="18">
        <f t="shared" si="210"/>
        <v>2.020933350134535</v>
      </c>
      <c r="D83" s="18">
        <f t="shared" si="210"/>
        <v>3.3609027655954637</v>
      </c>
      <c r="E83" s="18">
        <f t="shared" si="210"/>
        <v>3.1296767407555715</v>
      </c>
      <c r="F83" s="18">
        <f t="shared" si="211"/>
        <v>3.1321823648804648</v>
      </c>
      <c r="H83" s="18">
        <f t="shared" si="212"/>
        <v>3.2066945507265743</v>
      </c>
      <c r="I83" s="18">
        <f t="shared" si="213"/>
        <v>3.9984197460757098</v>
      </c>
      <c r="J83" s="18">
        <f t="shared" si="214"/>
        <v>6.0279708035450463</v>
      </c>
      <c r="L83" t="str">
        <f t="shared" ref="L83:L106" si="255">A83</f>
        <v>12 Other managers and proprietors</v>
      </c>
      <c r="M83" s="18">
        <f t="shared" si="215"/>
        <v>6.3517664470596147</v>
      </c>
      <c r="N83" s="18">
        <f t="shared" si="215"/>
        <v>9.6149823722329053</v>
      </c>
      <c r="O83" s="18">
        <f t="shared" si="215"/>
        <v>3.1581745352003088</v>
      </c>
      <c r="P83" s="18">
        <f t="shared" si="215"/>
        <v>3.1963928777652528</v>
      </c>
      <c r="Q83" s="18">
        <f t="shared" si="216"/>
        <v>3.5743182339016411</v>
      </c>
      <c r="S83" s="18">
        <f t="shared" si="217"/>
        <v>3.1836518572533112</v>
      </c>
      <c r="T83" s="18">
        <f t="shared" si="218"/>
        <v>3.9336247533160895</v>
      </c>
      <c r="U83" s="18">
        <f t="shared" si="219"/>
        <v>5.9626991690759246</v>
      </c>
      <c r="W83" t="str">
        <f t="shared" ref="W83:W106" si="256">A83</f>
        <v>12 Other managers and proprietors</v>
      </c>
      <c r="X83" s="18">
        <f t="shared" si="220"/>
        <v>3.2142796027004206</v>
      </c>
      <c r="Y83" s="18">
        <f t="shared" si="220"/>
        <v>-2.3114372482473722</v>
      </c>
      <c r="Z83" s="18">
        <f t="shared" si="220"/>
        <v>1.4472722081621425</v>
      </c>
      <c r="AA83" s="18">
        <f t="shared" si="220"/>
        <v>1.9147259992897236</v>
      </c>
      <c r="AB83" s="18">
        <f t="shared" si="221"/>
        <v>1.4993912616286575</v>
      </c>
      <c r="AD83" s="18">
        <f t="shared" si="222"/>
        <v>1.7586692291905015</v>
      </c>
      <c r="AE83" s="18">
        <f t="shared" si="223"/>
        <v>3.6969427396113641</v>
      </c>
      <c r="AF83" s="18">
        <f t="shared" si="224"/>
        <v>4.8082280670420863</v>
      </c>
      <c r="AH83" t="str">
        <f t="shared" ref="AH83:AH106" si="257">L83</f>
        <v>12 Other managers and proprietors</v>
      </c>
      <c r="AI83" s="18">
        <f t="shared" si="225"/>
        <v>3.8956802442686733</v>
      </c>
      <c r="AJ83" s="18">
        <f t="shared" si="225"/>
        <v>4.1579370060484289</v>
      </c>
      <c r="AK83" s="18">
        <f t="shared" si="225"/>
        <v>0.27994479398689709</v>
      </c>
      <c r="AL83" s="18">
        <f t="shared" si="225"/>
        <v>2.0152314359798584</v>
      </c>
      <c r="AM83" s="18">
        <f t="shared" si="226"/>
        <v>1.6016619558994583</v>
      </c>
      <c r="AO83" s="18">
        <f t="shared" si="227"/>
        <v>1.4334915000164816</v>
      </c>
      <c r="AP83" s="18">
        <f t="shared" si="228"/>
        <v>3.6034299088151922</v>
      </c>
      <c r="AQ83" s="18">
        <f t="shared" si="229"/>
        <v>4.5120711381569034</v>
      </c>
      <c r="AS83" t="str">
        <f t="shared" ref="AS83:AS106" si="258">W83</f>
        <v>12 Other managers and proprietors</v>
      </c>
      <c r="AT83" s="18">
        <f t="shared" si="230"/>
        <v>2.641162240175432</v>
      </c>
      <c r="AU83" s="18">
        <f t="shared" si="230"/>
        <v>0.46472208048073949</v>
      </c>
      <c r="AV83" s="18">
        <f t="shared" si="230"/>
        <v>1.565796440821865</v>
      </c>
      <c r="AW83" s="18">
        <f t="shared" si="230"/>
        <v>1.7179804909615015</v>
      </c>
      <c r="AX83" s="18">
        <f t="shared" si="231"/>
        <v>1.5916506854129597</v>
      </c>
      <c r="AZ83" s="18">
        <f t="shared" si="232"/>
        <v>1.66722715450911</v>
      </c>
      <c r="BA83" s="18">
        <f t="shared" si="233"/>
        <v>3.5388871792507048</v>
      </c>
      <c r="BB83" s="18">
        <f t="shared" si="234"/>
        <v>4.6108454707914248</v>
      </c>
      <c r="BD83" t="str">
        <f t="shared" ref="BD83:BD106" si="259">AH83</f>
        <v>12 Other managers and proprietors</v>
      </c>
      <c r="BE83" s="18">
        <f t="shared" si="235"/>
        <v>-2.2769332526145658</v>
      </c>
      <c r="BF83" s="18">
        <f t="shared" si="235"/>
        <v>7.3737747711503987</v>
      </c>
      <c r="BG83" s="18">
        <f t="shared" si="235"/>
        <v>-0.71837684670708057</v>
      </c>
      <c r="BH83" s="18">
        <f t="shared" si="235"/>
        <v>0.43805553185596313</v>
      </c>
      <c r="BI83" s="18">
        <f t="shared" si="236"/>
        <v>0.49375993254212602</v>
      </c>
      <c r="BK83" s="18">
        <f t="shared" si="237"/>
        <v>5.1089087718914072E-2</v>
      </c>
      <c r="BL83" s="18">
        <f t="shared" si="238"/>
        <v>2.5920501379531835</v>
      </c>
      <c r="BM83" s="18">
        <f t="shared" si="239"/>
        <v>2.627796386357506</v>
      </c>
      <c r="BO83" t="str">
        <f t="shared" ref="BO83:BO106" si="260">AS83</f>
        <v>12 Other managers and proprietors</v>
      </c>
      <c r="BP83" s="18">
        <f t="shared" si="240"/>
        <v>-0.15499058479101491</v>
      </c>
      <c r="BQ83" s="18">
        <f t="shared" si="240"/>
        <v>-2.8949292217494427</v>
      </c>
      <c r="BR83" s="18">
        <f t="shared" si="240"/>
        <v>0.52008549877888832</v>
      </c>
      <c r="BS83" s="18">
        <f t="shared" si="240"/>
        <v>-0.35106978870216299</v>
      </c>
      <c r="BT83" s="18">
        <f t="shared" si="241"/>
        <v>-0.24101192406879024</v>
      </c>
      <c r="BV83" s="18">
        <f t="shared" si="242"/>
        <v>-6.1526812632883843E-2</v>
      </c>
      <c r="BW83" s="18">
        <f t="shared" si="243"/>
        <v>2.8971414759402903</v>
      </c>
      <c r="BX83" s="18">
        <f t="shared" si="244"/>
        <v>2.8559540124478033</v>
      </c>
      <c r="BZ83" t="str">
        <f t="shared" ref="BZ83:BZ106" si="261">BD83</f>
        <v>12 Other managers and proprietors</v>
      </c>
      <c r="CA83" s="18">
        <f t="shared" si="245"/>
        <v>-2.5197633373594708</v>
      </c>
      <c r="CB83" s="18">
        <f t="shared" si="245"/>
        <v>-12.101395092403489</v>
      </c>
      <c r="CC83" s="18">
        <f t="shared" si="245"/>
        <v>0.19939387570331313</v>
      </c>
      <c r="CD83" s="18">
        <f t="shared" si="245"/>
        <v>-2.5601580197641249</v>
      </c>
      <c r="CE83" s="18">
        <f t="shared" si="246"/>
        <v>-2.3371097401902352</v>
      </c>
      <c r="CG83" s="18">
        <f t="shared" si="247"/>
        <v>-1.6488568556978556</v>
      </c>
      <c r="CH83" s="18">
        <f t="shared" si="248"/>
        <v>2.3341421253225247</v>
      </c>
      <c r="CI83" s="18">
        <f t="shared" si="249"/>
        <v>1.1823838879751136</v>
      </c>
      <c r="CK83" t="str">
        <f t="shared" ref="CK83:CK106" si="262">BO83</f>
        <v>12 Other managers and proprietors</v>
      </c>
      <c r="CL83" s="18">
        <f t="shared" si="250"/>
        <v>1.1166526327333948</v>
      </c>
      <c r="CM83" s="18">
        <f t="shared" si="250"/>
        <v>-10.948438243767599</v>
      </c>
      <c r="CN83" s="18">
        <f t="shared" si="250"/>
        <v>3.9276404559733358</v>
      </c>
      <c r="CO83" s="18">
        <f t="shared" si="250"/>
        <v>2.5277532399976321</v>
      </c>
      <c r="CP83" s="18">
        <f t="shared" si="251"/>
        <v>2.0603269148258496</v>
      </c>
      <c r="CR83" s="18">
        <f t="shared" si="252"/>
        <v>2.9922745323728517</v>
      </c>
      <c r="CS83" s="18">
        <f t="shared" si="253"/>
        <v>2.4355943795656865</v>
      </c>
      <c r="CT83" s="18">
        <f t="shared" si="254"/>
        <v>4.6976574933960569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6.5372350294708115</v>
      </c>
      <c r="C84" s="18">
        <f t="shared" si="210"/>
        <v>7.0372804589559745</v>
      </c>
      <c r="D84" s="18">
        <f t="shared" si="210"/>
        <v>5.0878097059757987</v>
      </c>
      <c r="E84" s="18">
        <f t="shared" si="210"/>
        <v>2.6238083282234426</v>
      </c>
      <c r="F84" s="18">
        <f t="shared" si="211"/>
        <v>3.6599816068764168</v>
      </c>
      <c r="H84" s="18">
        <f t="shared" si="212"/>
        <v>3.4386550056943133</v>
      </c>
      <c r="I84" s="18">
        <f t="shared" si="213"/>
        <v>2.8804599271848641</v>
      </c>
      <c r="J84" s="18">
        <f t="shared" si="214"/>
        <v>5.3700426375470789</v>
      </c>
      <c r="L84" t="str">
        <f t="shared" si="255"/>
        <v>21 Science, research, engineering and technology professionals</v>
      </c>
      <c r="M84" s="18">
        <f t="shared" si="215"/>
        <v>6.5182873420345899</v>
      </c>
      <c r="N84" s="18">
        <f t="shared" si="215"/>
        <v>13.647478600261165</v>
      </c>
      <c r="O84" s="18">
        <f t="shared" si="215"/>
        <v>6.6958960569483139</v>
      </c>
      <c r="P84" s="18">
        <f t="shared" si="215"/>
        <v>3.1150515206441298</v>
      </c>
      <c r="Q84" s="18">
        <f t="shared" si="216"/>
        <v>4.8563988068758723</v>
      </c>
      <c r="S84" s="18">
        <f t="shared" si="217"/>
        <v>4.2951101446540019</v>
      </c>
      <c r="T84" s="18">
        <f t="shared" si="218"/>
        <v>3.2511925024478527</v>
      </c>
      <c r="U84" s="18">
        <f t="shared" si="219"/>
        <v>6.28508916273256</v>
      </c>
      <c r="W84" t="str">
        <f t="shared" si="256"/>
        <v>21 Science, research, engineering and technology professionals</v>
      </c>
      <c r="X84" s="18">
        <f t="shared" si="220"/>
        <v>2.5585192389484313</v>
      </c>
      <c r="Y84" s="18">
        <f t="shared" si="220"/>
        <v>-0.11353534738335336</v>
      </c>
      <c r="Z84" s="18">
        <f t="shared" si="220"/>
        <v>3.9819444296951056</v>
      </c>
      <c r="AA84" s="18">
        <f t="shared" si="220"/>
        <v>1.0038133753856648</v>
      </c>
      <c r="AB84" s="18">
        <f t="shared" si="221"/>
        <v>1.8543604957503401</v>
      </c>
      <c r="AD84" s="18">
        <f t="shared" si="222"/>
        <v>1.9869236768069065</v>
      </c>
      <c r="AE84" s="18">
        <f t="shared" si="223"/>
        <v>2.7281882318659134</v>
      </c>
      <c r="AF84" s="18">
        <f t="shared" si="224"/>
        <v>4.1515213376615012</v>
      </c>
      <c r="AH84" t="str">
        <f t="shared" si="257"/>
        <v>21 Science, research, engineering and technology professionals</v>
      </c>
      <c r="AI84" s="18">
        <f t="shared" si="225"/>
        <v>2.0115191840173408</v>
      </c>
      <c r="AJ84" s="18">
        <f t="shared" si="225"/>
        <v>5.4754177444741536</v>
      </c>
      <c r="AK84" s="18">
        <f t="shared" si="225"/>
        <v>3.732257712380127</v>
      </c>
      <c r="AL84" s="18">
        <f t="shared" si="225"/>
        <v>1.6057959825004131</v>
      </c>
      <c r="AM84" s="18">
        <f t="shared" si="226"/>
        <v>2.5047703307559566</v>
      </c>
      <c r="AO84" s="18">
        <f t="shared" si="227"/>
        <v>2.3097284011224684</v>
      </c>
      <c r="AP84" s="18">
        <f t="shared" si="228"/>
        <v>2.7308164040811045</v>
      </c>
      <c r="AQ84" s="18">
        <f t="shared" si="229"/>
        <v>4.3956192096498148</v>
      </c>
      <c r="AS84" t="str">
        <f t="shared" si="258"/>
        <v>21 Science, research, engineering and technology professionals</v>
      </c>
      <c r="AT84" s="18">
        <f t="shared" si="230"/>
        <v>2.2736829366832412</v>
      </c>
      <c r="AU84" s="18">
        <f t="shared" si="230"/>
        <v>-0.3490955810053209</v>
      </c>
      <c r="AV84" s="18">
        <f t="shared" si="230"/>
        <v>1.8804026470777613</v>
      </c>
      <c r="AW84" s="18">
        <f t="shared" si="230"/>
        <v>0.33034342725788424</v>
      </c>
      <c r="AX84" s="18">
        <f t="shared" si="231"/>
        <v>0.76938162898254614</v>
      </c>
      <c r="AZ84" s="18">
        <f t="shared" si="232"/>
        <v>0.8443915811908731</v>
      </c>
      <c r="BA84" s="18">
        <f t="shared" si="233"/>
        <v>2.2895145176248466</v>
      </c>
      <c r="BB84" s="18">
        <f t="shared" si="234"/>
        <v>2.9148015873814437</v>
      </c>
      <c r="BD84" t="str">
        <f t="shared" si="259"/>
        <v>21 Science, research, engineering and technology professionals</v>
      </c>
      <c r="BE84" s="18">
        <f t="shared" si="235"/>
        <v>-0.29352545709723232</v>
      </c>
      <c r="BF84" s="18">
        <f t="shared" si="235"/>
        <v>13.159899580468192</v>
      </c>
      <c r="BG84" s="18">
        <f t="shared" si="235"/>
        <v>2.8651289606669961</v>
      </c>
      <c r="BH84" s="18">
        <f t="shared" si="235"/>
        <v>0.43690800035200983</v>
      </c>
      <c r="BI84" s="18">
        <f t="shared" si="236"/>
        <v>1.9466415194872466</v>
      </c>
      <c r="BK84" s="18">
        <f t="shared" si="237"/>
        <v>1.239878313819065</v>
      </c>
      <c r="BL84" s="18">
        <f t="shared" si="238"/>
        <v>1.8860712898127963</v>
      </c>
      <c r="BM84" s="18">
        <f t="shared" si="239"/>
        <v>2.8600679378887772</v>
      </c>
      <c r="BO84" t="str">
        <f t="shared" si="260"/>
        <v>21 Science, research, engineering and technology professionals</v>
      </c>
      <c r="BP84" s="18">
        <f t="shared" si="240"/>
        <v>2.3469561707959219</v>
      </c>
      <c r="BQ84" s="18">
        <f t="shared" si="240"/>
        <v>-2.3964857846781928</v>
      </c>
      <c r="BR84" s="18">
        <f t="shared" si="240"/>
        <v>3.9769852966203834</v>
      </c>
      <c r="BS84" s="18">
        <f t="shared" si="240"/>
        <v>-0.34658169437018493</v>
      </c>
      <c r="BT84" s="18">
        <f t="shared" si="241"/>
        <v>0.85376087809021506</v>
      </c>
      <c r="BV84" s="18">
        <f t="shared" si="242"/>
        <v>1.0742530996812327</v>
      </c>
      <c r="BW84" s="18">
        <f t="shared" si="243"/>
        <v>2.1698956656609036</v>
      </c>
      <c r="BX84" s="18">
        <f t="shared" si="244"/>
        <v>2.9812874927787947</v>
      </c>
      <c r="BZ84" t="str">
        <f t="shared" si="261"/>
        <v>21 Science, research, engineering and technology professionals</v>
      </c>
      <c r="CA84" s="18">
        <f t="shared" si="245"/>
        <v>-1.6412820715180354</v>
      </c>
      <c r="CB84" s="18">
        <f t="shared" si="245"/>
        <v>-3.3626725546900826</v>
      </c>
      <c r="CC84" s="18">
        <f t="shared" si="245"/>
        <v>4.0488906268399516</v>
      </c>
      <c r="CD84" s="18">
        <f t="shared" si="245"/>
        <v>-4.2169503118180129</v>
      </c>
      <c r="CE84" s="18">
        <f t="shared" si="246"/>
        <v>-1.6524208210367708</v>
      </c>
      <c r="CG84" s="18">
        <f t="shared" si="247"/>
        <v>-1.5373337396189179</v>
      </c>
      <c r="CH84" s="18">
        <f t="shared" si="248"/>
        <v>1.8519478418585589</v>
      </c>
      <c r="CI84" s="18">
        <f t="shared" si="249"/>
        <v>0.69512018202240178</v>
      </c>
      <c r="CK84" t="str">
        <f t="shared" si="262"/>
        <v>21 Science, research, engineering and technology professionals</v>
      </c>
      <c r="CL84" s="18">
        <f t="shared" si="250"/>
        <v>6.8594489195457298</v>
      </c>
      <c r="CM84" s="18">
        <f t="shared" si="250"/>
        <v>1.2196375914925284</v>
      </c>
      <c r="CN84" s="18">
        <f t="shared" si="250"/>
        <v>10.587034206389113</v>
      </c>
      <c r="CO84" s="18">
        <f t="shared" si="250"/>
        <v>3.7108381030924953</v>
      </c>
      <c r="CP84" s="18">
        <f t="shared" si="251"/>
        <v>5.6517523009691262</v>
      </c>
      <c r="CR84" s="18">
        <f t="shared" si="252"/>
        <v>5.9540348025561851</v>
      </c>
      <c r="CS84" s="18">
        <f t="shared" si="253"/>
        <v>2.8208223165847812</v>
      </c>
      <c r="CT84" s="18">
        <f t="shared" si="254"/>
        <v>7.3531454373447325</v>
      </c>
    </row>
    <row r="85" spans="1:98" x14ac:dyDescent="0.2">
      <c r="A85" t="str">
        <f t="shared" si="209"/>
        <v>22 Health professionals</v>
      </c>
      <c r="B85" s="18">
        <f t="shared" si="210"/>
        <v>8.6240607298454961</v>
      </c>
      <c r="C85" s="18">
        <f t="shared" si="210"/>
        <v>4.0505001176621258</v>
      </c>
      <c r="D85" s="18">
        <f t="shared" si="210"/>
        <v>3.1995641493813842</v>
      </c>
      <c r="E85" s="18">
        <f t="shared" si="210"/>
        <v>2.2415798197548575</v>
      </c>
      <c r="F85" s="18">
        <f t="shared" si="211"/>
        <v>2.6524484762068701</v>
      </c>
      <c r="H85" s="18">
        <f t="shared" si="212"/>
        <v>2.559915741003449</v>
      </c>
      <c r="I85" s="18">
        <f t="shared" si="213"/>
        <v>3.3131794296078487</v>
      </c>
      <c r="J85" s="18">
        <f t="shared" si="214"/>
        <v>5.0425662830310358</v>
      </c>
      <c r="L85" t="str">
        <f t="shared" si="255"/>
        <v>22 Health professionals</v>
      </c>
      <c r="M85" s="18">
        <f t="shared" si="215"/>
        <v>8.7858561952139702</v>
      </c>
      <c r="N85" s="18">
        <f t="shared" si="215"/>
        <v>4.1087484660159657</v>
      </c>
      <c r="O85" s="18">
        <f t="shared" si="215"/>
        <v>1.9125386880210149</v>
      </c>
      <c r="P85" s="18">
        <f t="shared" si="215"/>
        <v>1.7856443689271195</v>
      </c>
      <c r="Q85" s="18">
        <f t="shared" si="216"/>
        <v>1.9690009731294422</v>
      </c>
      <c r="S85" s="18">
        <f t="shared" si="217"/>
        <v>1.8279249100281225</v>
      </c>
      <c r="T85" s="18">
        <f t="shared" si="218"/>
        <v>3.3046633068543052</v>
      </c>
      <c r="U85" s="18">
        <f t="shared" si="219"/>
        <v>4.5196632880234011</v>
      </c>
      <c r="W85" t="str">
        <f t="shared" si="256"/>
        <v>22 Health professionals</v>
      </c>
      <c r="X85" s="18">
        <f t="shared" si="220"/>
        <v>6.0414205150233435</v>
      </c>
      <c r="Y85" s="18">
        <f t="shared" si="220"/>
        <v>-2.5678167421625875</v>
      </c>
      <c r="Z85" s="18">
        <f t="shared" si="220"/>
        <v>0.26980335262576371</v>
      </c>
      <c r="AA85" s="18">
        <f t="shared" si="220"/>
        <v>1.0062935996856925</v>
      </c>
      <c r="AB85" s="18">
        <f t="shared" si="221"/>
        <v>0.54890608241418004</v>
      </c>
      <c r="AD85" s="18">
        <f t="shared" si="222"/>
        <v>0.76019773962037185</v>
      </c>
      <c r="AE85" s="18">
        <f t="shared" si="223"/>
        <v>3.1672143372101669</v>
      </c>
      <c r="AF85" s="18">
        <f t="shared" si="224"/>
        <v>3.6681451896719564</v>
      </c>
      <c r="AH85" t="str">
        <f t="shared" si="257"/>
        <v>22 Health professionals</v>
      </c>
      <c r="AI85" s="18">
        <f t="shared" si="225"/>
        <v>-3.550305492092376</v>
      </c>
      <c r="AJ85" s="18">
        <f t="shared" si="225"/>
        <v>-12.853765225031022</v>
      </c>
      <c r="AK85" s="18">
        <f t="shared" si="225"/>
        <v>-11.478505963019714</v>
      </c>
      <c r="AL85" s="18">
        <f t="shared" si="225"/>
        <v>-8.9220851805268069</v>
      </c>
      <c r="AM85" s="18">
        <f t="shared" si="226"/>
        <v>-9.9774224872807302</v>
      </c>
      <c r="AO85" s="18">
        <f t="shared" si="227"/>
        <v>-9.7823249082935817</v>
      </c>
      <c r="AP85" s="18">
        <f t="shared" si="228"/>
        <v>1.130874175763541</v>
      </c>
      <c r="AQ85" s="18">
        <f t="shared" si="229"/>
        <v>-5.9693629375272117</v>
      </c>
      <c r="AS85" t="str">
        <f t="shared" si="258"/>
        <v>22 Health professionals</v>
      </c>
      <c r="AT85" s="18">
        <f t="shared" si="230"/>
        <v>4.9994068090692734</v>
      </c>
      <c r="AU85" s="18">
        <f t="shared" si="230"/>
        <v>11.024577544475612</v>
      </c>
      <c r="AV85" s="18">
        <f t="shared" si="230"/>
        <v>0.47797199931669532</v>
      </c>
      <c r="AW85" s="18">
        <f t="shared" si="230"/>
        <v>0.98353007165234985</v>
      </c>
      <c r="AX85" s="18">
        <f t="shared" si="231"/>
        <v>1.4243965043473805</v>
      </c>
      <c r="AZ85" s="18">
        <f t="shared" si="232"/>
        <v>0.81472870758740878</v>
      </c>
      <c r="BA85" s="18">
        <f t="shared" si="233"/>
        <v>2.9362664986279485</v>
      </c>
      <c r="BB85" s="18">
        <f t="shared" si="234"/>
        <v>3.4903227944556026</v>
      </c>
      <c r="BD85" t="str">
        <f t="shared" si="259"/>
        <v>22 Health professionals</v>
      </c>
      <c r="BE85" s="18">
        <f t="shared" si="235"/>
        <v>4.8742957285023536</v>
      </c>
      <c r="BF85" s="18">
        <f t="shared" si="235"/>
        <v>7.1477506657527945</v>
      </c>
      <c r="BG85" s="18">
        <f t="shared" si="235"/>
        <v>0.21252446952042536</v>
      </c>
      <c r="BH85" s="18">
        <f t="shared" si="235"/>
        <v>1.0558044044970405</v>
      </c>
      <c r="BI85" s="18">
        <f t="shared" si="236"/>
        <v>1.1609400928737967</v>
      </c>
      <c r="BK85" s="18">
        <f t="shared" si="237"/>
        <v>0.77392556841986426</v>
      </c>
      <c r="BL85" s="18">
        <f t="shared" si="238"/>
        <v>3.1627319719741864</v>
      </c>
      <c r="BM85" s="18">
        <f t="shared" si="239"/>
        <v>3.6731825705558885</v>
      </c>
      <c r="BO85" t="str">
        <f t="shared" si="260"/>
        <v>22 Health professionals</v>
      </c>
      <c r="BP85" s="18">
        <f t="shared" si="240"/>
        <v>3.0681941105906496</v>
      </c>
      <c r="BQ85" s="18">
        <f t="shared" si="240"/>
        <v>-1.0337240642140366</v>
      </c>
      <c r="BR85" s="18">
        <f t="shared" si="240"/>
        <v>-0.37713870694229268</v>
      </c>
      <c r="BS85" s="18">
        <f t="shared" si="240"/>
        <v>-1.9370451038729586</v>
      </c>
      <c r="BT85" s="18">
        <f t="shared" si="241"/>
        <v>-1.3957231384166269</v>
      </c>
      <c r="BV85" s="18">
        <f t="shared" si="242"/>
        <v>-1.4198092764993953</v>
      </c>
      <c r="BW85" s="18">
        <f t="shared" si="243"/>
        <v>2.4426287560415538</v>
      </c>
      <c r="BX85" s="18">
        <f t="shared" si="244"/>
        <v>1.4614737561196023</v>
      </c>
      <c r="BZ85" t="str">
        <f t="shared" si="261"/>
        <v>22 Health professionals</v>
      </c>
      <c r="CA85" s="18">
        <f t="shared" si="245"/>
        <v>5.0507305499789323</v>
      </c>
      <c r="CB85" s="18">
        <f t="shared" si="245"/>
        <v>-18.626295729354524</v>
      </c>
      <c r="CC85" s="18">
        <f t="shared" si="245"/>
        <v>0.40728648594250405</v>
      </c>
      <c r="CD85" s="18">
        <f t="shared" si="245"/>
        <v>-3.9402003585061185</v>
      </c>
      <c r="CE85" s="18">
        <f t="shared" si="246"/>
        <v>-3.6070131327164301</v>
      </c>
      <c r="CG85" s="18">
        <f t="shared" si="247"/>
        <v>-2.5123665669404827</v>
      </c>
      <c r="CH85" s="18">
        <f t="shared" si="248"/>
        <v>2.228362176115839</v>
      </c>
      <c r="CI85" s="18">
        <f t="shared" si="249"/>
        <v>0.48019735259454688</v>
      </c>
      <c r="CK85" t="str">
        <f t="shared" si="262"/>
        <v>22 Health professionals</v>
      </c>
      <c r="CL85" s="18">
        <f t="shared" si="250"/>
        <v>12.58871318085415</v>
      </c>
      <c r="CM85" s="18">
        <f t="shared" si="250"/>
        <v>1.3857541299061138</v>
      </c>
      <c r="CN85" s="18">
        <f t="shared" si="250"/>
        <v>7.5559595016937209</v>
      </c>
      <c r="CO85" s="18">
        <f t="shared" si="250"/>
        <v>5.8960068134703558</v>
      </c>
      <c r="CP85" s="18">
        <f t="shared" si="251"/>
        <v>6.1228911251704821</v>
      </c>
      <c r="CR85" s="18">
        <f t="shared" si="252"/>
        <v>6.4464581522484465</v>
      </c>
      <c r="CS85" s="18">
        <f t="shared" si="253"/>
        <v>3.3353295096680169</v>
      </c>
      <c r="CT85" s="18">
        <f t="shared" si="254"/>
        <v>8.0365782138355648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4.6972068786419463</v>
      </c>
      <c r="C86" s="18">
        <f t="shared" si="210"/>
        <v>6.0687553647467363</v>
      </c>
      <c r="D86" s="18">
        <f t="shared" si="210"/>
        <v>1.091792290370619</v>
      </c>
      <c r="E86" s="18">
        <f t="shared" si="210"/>
        <v>1.5275227465619157</v>
      </c>
      <c r="F86" s="18">
        <f t="shared" si="211"/>
        <v>1.668824713992767</v>
      </c>
      <c r="H86" s="18">
        <f t="shared" si="212"/>
        <v>1.3820709815541843</v>
      </c>
      <c r="I86" s="18">
        <f t="shared" si="213"/>
        <v>3.0239969612559703</v>
      </c>
      <c r="J86" s="18">
        <f t="shared" si="214"/>
        <v>3.9656450604194093</v>
      </c>
      <c r="L86" t="str">
        <f t="shared" si="255"/>
        <v>23 Teaching and other educational professionals</v>
      </c>
      <c r="M86" s="18">
        <f t="shared" si="215"/>
        <v>5.2530301932316448</v>
      </c>
      <c r="N86" s="18">
        <f t="shared" si="215"/>
        <v>3.2904308869533549</v>
      </c>
      <c r="O86" s="18">
        <f t="shared" si="215"/>
        <v>0.92745587352942582</v>
      </c>
      <c r="P86" s="18">
        <f t="shared" si="215"/>
        <v>1.3361279964738459</v>
      </c>
      <c r="Q86" s="18">
        <f t="shared" si="216"/>
        <v>1.3291410509734813</v>
      </c>
      <c r="S86" s="18">
        <f t="shared" si="217"/>
        <v>1.1997204209710732</v>
      </c>
      <c r="T86" s="18">
        <f t="shared" si="218"/>
        <v>3.1122876258692145</v>
      </c>
      <c r="U86" s="18">
        <f t="shared" si="219"/>
        <v>3.9170821876041595</v>
      </c>
      <c r="W86" t="str">
        <f t="shared" si="256"/>
        <v>23 Teaching and other educational professionals</v>
      </c>
      <c r="X86" s="18">
        <f t="shared" si="220"/>
        <v>-0.46274534305056347</v>
      </c>
      <c r="Y86" s="18">
        <f t="shared" si="220"/>
        <v>-1.520091054449435</v>
      </c>
      <c r="Z86" s="18">
        <f t="shared" si="220"/>
        <v>-3.9491409721672643</v>
      </c>
      <c r="AA86" s="18">
        <f t="shared" si="220"/>
        <v>-1.491333211622381</v>
      </c>
      <c r="AB86" s="18">
        <f t="shared" si="221"/>
        <v>-2.2678630408782818</v>
      </c>
      <c r="AD86" s="18">
        <f t="shared" si="222"/>
        <v>-2.3175121456877057</v>
      </c>
      <c r="AE86" s="18">
        <f t="shared" si="223"/>
        <v>2.3431798734919074</v>
      </c>
      <c r="AF86" s="18">
        <f t="shared" si="224"/>
        <v>0.75174130465063271</v>
      </c>
      <c r="AH86" t="str">
        <f t="shared" si="257"/>
        <v>23 Teaching and other educational professionals</v>
      </c>
      <c r="AI86" s="18">
        <f t="shared" si="225"/>
        <v>-10.396042706056541</v>
      </c>
      <c r="AJ86" s="18">
        <f t="shared" si="225"/>
        <v>-12.111132714648621</v>
      </c>
      <c r="AK86" s="18">
        <f t="shared" si="225"/>
        <v>-9.8477865321517477</v>
      </c>
      <c r="AL86" s="18">
        <f t="shared" si="225"/>
        <v>0.22173194859465006</v>
      </c>
      <c r="AM86" s="18">
        <f t="shared" si="226"/>
        <v>-3.8327538721180887</v>
      </c>
      <c r="AO86" s="18">
        <f t="shared" si="227"/>
        <v>-3.2539147972691529</v>
      </c>
      <c r="AP86" s="18">
        <f t="shared" si="228"/>
        <v>1.1948994634642052</v>
      </c>
      <c r="AQ86" s="18">
        <f t="shared" si="229"/>
        <v>-1.4449236327491843</v>
      </c>
      <c r="AS86" t="str">
        <f t="shared" si="258"/>
        <v>23 Teaching and other educational professionals</v>
      </c>
      <c r="AT86" s="18">
        <f t="shared" si="230"/>
        <v>1.0109738475043706</v>
      </c>
      <c r="AU86" s="18">
        <f t="shared" si="230"/>
        <v>3.2563273096829271</v>
      </c>
      <c r="AV86" s="18">
        <f t="shared" si="230"/>
        <v>-4.0919001946949081</v>
      </c>
      <c r="AW86" s="18">
        <f t="shared" si="230"/>
        <v>-0.85885390996257582</v>
      </c>
      <c r="AX86" s="18">
        <f t="shared" si="231"/>
        <v>-1.6309949839086069</v>
      </c>
      <c r="AZ86" s="18">
        <f t="shared" si="232"/>
        <v>-1.9484675633576476</v>
      </c>
      <c r="BA86" s="18">
        <f t="shared" si="233"/>
        <v>2.2390371979375878</v>
      </c>
      <c r="BB86" s="18">
        <f t="shared" si="234"/>
        <v>0.86778024709015522</v>
      </c>
      <c r="BD86" t="str">
        <f t="shared" si="259"/>
        <v>23 Teaching and other educational professionals</v>
      </c>
      <c r="BE86" s="18">
        <f t="shared" si="235"/>
        <v>-0.52178915151044336</v>
      </c>
      <c r="BF86" s="18">
        <f t="shared" si="235"/>
        <v>14.217058434998521</v>
      </c>
      <c r="BG86" s="18">
        <f t="shared" si="235"/>
        <v>-1.1183493063436134</v>
      </c>
      <c r="BH86" s="18">
        <f t="shared" si="235"/>
        <v>1.7223136289275409</v>
      </c>
      <c r="BI86" s="18">
        <f t="shared" si="236"/>
        <v>1.5586660251676099</v>
      </c>
      <c r="BK86" s="18">
        <f t="shared" si="237"/>
        <v>0.76647248495194109</v>
      </c>
      <c r="BL86" s="18">
        <f t="shared" si="238"/>
        <v>2.3564241645608108</v>
      </c>
      <c r="BM86" s="18">
        <f t="shared" si="239"/>
        <v>2.9182121506896141</v>
      </c>
      <c r="BO86" t="str">
        <f t="shared" si="260"/>
        <v>23 Teaching and other educational professionals</v>
      </c>
      <c r="BP86" s="18">
        <f t="shared" si="240"/>
        <v>-0.3298184856015518</v>
      </c>
      <c r="BQ86" s="18">
        <f t="shared" si="240"/>
        <v>1.9748988363791797</v>
      </c>
      <c r="BR86" s="18">
        <f t="shared" si="240"/>
        <v>-2.0785462703925783</v>
      </c>
      <c r="BS86" s="18">
        <f t="shared" si="240"/>
        <v>-0.80956145544454072</v>
      </c>
      <c r="BT86" s="18">
        <f t="shared" si="241"/>
        <v>-1.0367861747219931</v>
      </c>
      <c r="BV86" s="18">
        <f t="shared" si="242"/>
        <v>-1.2343731753866383</v>
      </c>
      <c r="BW86" s="18">
        <f t="shared" si="243"/>
        <v>2.2740509242907603</v>
      </c>
      <c r="BX86" s="18">
        <f t="shared" si="244"/>
        <v>1.3960270629736593</v>
      </c>
      <c r="BZ86" t="str">
        <f t="shared" si="261"/>
        <v>23 Teaching and other educational professionals</v>
      </c>
      <c r="CA86" s="18">
        <f t="shared" si="245"/>
        <v>-0.12504008925628973</v>
      </c>
      <c r="CB86" s="18">
        <f t="shared" si="245"/>
        <v>-4.9226395190316357</v>
      </c>
      <c r="CC86" s="18">
        <f t="shared" si="245"/>
        <v>0.4291287458842552</v>
      </c>
      <c r="CD86" s="18">
        <f t="shared" si="245"/>
        <v>-1.6902699102363861</v>
      </c>
      <c r="CE86" s="18">
        <f t="shared" si="246"/>
        <v>-1.2393841749828272</v>
      </c>
      <c r="CG86" s="18">
        <f t="shared" si="247"/>
        <v>-0.98882050419868417</v>
      </c>
      <c r="CH86" s="18">
        <f t="shared" si="248"/>
        <v>2.3378917762621354</v>
      </c>
      <c r="CI86" s="18">
        <f t="shared" si="249"/>
        <v>1.6372594929251472</v>
      </c>
      <c r="CK86" t="str">
        <f t="shared" si="262"/>
        <v>23 Teaching and other educational professionals</v>
      </c>
      <c r="CL86" s="18">
        <f t="shared" si="250"/>
        <v>8.4366015275746378</v>
      </c>
      <c r="CM86" s="18">
        <f t="shared" si="250"/>
        <v>10.62465437175697</v>
      </c>
      <c r="CN86" s="18">
        <f t="shared" si="250"/>
        <v>4.6092995258246727</v>
      </c>
      <c r="CO86" s="18">
        <f t="shared" si="250"/>
        <v>2.4825027463086125</v>
      </c>
      <c r="CP86" s="18">
        <f t="shared" si="251"/>
        <v>3.6364526268864106</v>
      </c>
      <c r="CR86" s="18">
        <f t="shared" si="252"/>
        <v>3.186586671662317</v>
      </c>
      <c r="CS86" s="18">
        <f t="shared" si="253"/>
        <v>2.5606315348112529</v>
      </c>
      <c r="CT86" s="18">
        <f t="shared" si="254"/>
        <v>4.9429356423021265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7.0046584087076758</v>
      </c>
      <c r="C87" s="18">
        <f t="shared" si="210"/>
        <v>15.516409758212069</v>
      </c>
      <c r="D87" s="18">
        <f t="shared" si="210"/>
        <v>3.3189948811714887</v>
      </c>
      <c r="E87" s="18">
        <f t="shared" si="210"/>
        <v>2.9872998141076357</v>
      </c>
      <c r="F87" s="18">
        <f t="shared" si="211"/>
        <v>3.8332215899546718</v>
      </c>
      <c r="H87" s="18">
        <f t="shared" si="212"/>
        <v>3.0977463480899692</v>
      </c>
      <c r="I87" s="18">
        <f t="shared" si="213"/>
        <v>3.3487617470757458</v>
      </c>
      <c r="J87" s="18">
        <f t="shared" si="214"/>
        <v>5.458353095048496</v>
      </c>
      <c r="L87" t="str">
        <f t="shared" si="255"/>
        <v>24 Business, media and public service professionals</v>
      </c>
      <c r="M87" s="18">
        <f t="shared" si="215"/>
        <v>7.436364779747584</v>
      </c>
      <c r="N87" s="18">
        <f t="shared" si="215"/>
        <v>9.6928425178831148</v>
      </c>
      <c r="O87" s="18">
        <f t="shared" si="215"/>
        <v>2.6372973501429753</v>
      </c>
      <c r="P87" s="18">
        <f t="shared" si="215"/>
        <v>2.2481288355927997</v>
      </c>
      <c r="Q87" s="18">
        <f t="shared" si="216"/>
        <v>2.8202430718548666</v>
      </c>
      <c r="S87" s="18">
        <f t="shared" si="217"/>
        <v>2.3776874407289705</v>
      </c>
      <c r="T87" s="18">
        <f t="shared" si="218"/>
        <v>3.2218306814972841</v>
      </c>
      <c r="U87" s="18">
        <f t="shared" si="219"/>
        <v>4.8391080826166499</v>
      </c>
      <c r="W87" t="str">
        <f t="shared" si="256"/>
        <v>24 Business, media and public service professionals</v>
      </c>
      <c r="X87" s="18">
        <f t="shared" si="220"/>
        <v>3.9892773952359795</v>
      </c>
      <c r="Y87" s="18">
        <f t="shared" si="220"/>
        <v>4.5088035261736215</v>
      </c>
      <c r="Z87" s="18">
        <f t="shared" si="220"/>
        <v>0.72243011926236278</v>
      </c>
      <c r="AA87" s="18">
        <f t="shared" si="220"/>
        <v>0.93129743061837189</v>
      </c>
      <c r="AB87" s="18">
        <f t="shared" si="221"/>
        <v>1.0857996039324247</v>
      </c>
      <c r="AD87" s="18">
        <f t="shared" si="222"/>
        <v>0.86162691263342861</v>
      </c>
      <c r="AE87" s="18">
        <f t="shared" si="223"/>
        <v>2.9485400571509501</v>
      </c>
      <c r="AF87" s="18">
        <f t="shared" si="224"/>
        <v>3.5341938161217001</v>
      </c>
      <c r="AH87" t="str">
        <f t="shared" si="257"/>
        <v>24 Business, media and public service professionals</v>
      </c>
      <c r="AI87" s="18">
        <f t="shared" si="225"/>
        <v>0.28732112173868174</v>
      </c>
      <c r="AJ87" s="18">
        <f t="shared" si="225"/>
        <v>8.4276486046206642</v>
      </c>
      <c r="AK87" s="18">
        <f t="shared" si="225"/>
        <v>-1.6283302816242351</v>
      </c>
      <c r="AL87" s="18">
        <f t="shared" si="225"/>
        <v>0.88022863853349786</v>
      </c>
      <c r="AM87" s="18">
        <f t="shared" si="226"/>
        <v>0.54186272384098011</v>
      </c>
      <c r="AO87" s="18">
        <f t="shared" si="227"/>
        <v>3.7013897235782522E-2</v>
      </c>
      <c r="AP87" s="18">
        <f t="shared" si="228"/>
        <v>2.0814644256150316</v>
      </c>
      <c r="AQ87" s="18">
        <f t="shared" si="229"/>
        <v>2.1092236320632507</v>
      </c>
      <c r="AS87" t="str">
        <f t="shared" si="258"/>
        <v>24 Business, media and public service professionals</v>
      </c>
      <c r="AT87" s="18">
        <f t="shared" si="230"/>
        <v>3.182477321330901</v>
      </c>
      <c r="AU87" s="18">
        <f t="shared" si="230"/>
        <v>5.1524517096959155</v>
      </c>
      <c r="AV87" s="18">
        <f t="shared" si="230"/>
        <v>0.5415991567650158</v>
      </c>
      <c r="AW87" s="18">
        <f t="shared" si="230"/>
        <v>1.1029374293587191</v>
      </c>
      <c r="AX87" s="18">
        <f t="shared" si="231"/>
        <v>1.1752136567280358</v>
      </c>
      <c r="AZ87" s="18">
        <f t="shared" si="232"/>
        <v>0.91547730725847209</v>
      </c>
      <c r="BA87" s="18">
        <f t="shared" si="233"/>
        <v>2.813969052837173</v>
      </c>
      <c r="BB87" s="18">
        <f t="shared" si="234"/>
        <v>3.4480075527464127</v>
      </c>
      <c r="BD87" t="str">
        <f t="shared" si="259"/>
        <v>24 Business, media and public service professionals</v>
      </c>
      <c r="BE87" s="18">
        <f t="shared" si="235"/>
        <v>1.5331363546483345</v>
      </c>
      <c r="BF87" s="18">
        <f t="shared" si="235"/>
        <v>16.726558542024094</v>
      </c>
      <c r="BG87" s="18">
        <f t="shared" si="235"/>
        <v>0.90643818993005887</v>
      </c>
      <c r="BH87" s="18">
        <f t="shared" si="235"/>
        <v>0.93308556978008994</v>
      </c>
      <c r="BI87" s="18">
        <f t="shared" si="236"/>
        <v>1.8459404462443763</v>
      </c>
      <c r="BK87" s="18">
        <f t="shared" si="237"/>
        <v>0.9242023280282563</v>
      </c>
      <c r="BL87" s="18">
        <f t="shared" si="238"/>
        <v>2.4600790407704798</v>
      </c>
      <c r="BM87" s="18">
        <f t="shared" si="239"/>
        <v>3.1304478901080568</v>
      </c>
      <c r="BO87" t="str">
        <f t="shared" si="260"/>
        <v>24 Business, media and public service professionals</v>
      </c>
      <c r="BP87" s="18">
        <f t="shared" si="240"/>
        <v>1.9715317284363154</v>
      </c>
      <c r="BQ87" s="18">
        <f t="shared" si="240"/>
        <v>-0.31756231695513337</v>
      </c>
      <c r="BR87" s="18">
        <f t="shared" si="240"/>
        <v>6.3333154437072992E-2</v>
      </c>
      <c r="BS87" s="18">
        <f t="shared" si="240"/>
        <v>-1.1563560090902536</v>
      </c>
      <c r="BT87" s="18">
        <f t="shared" si="241"/>
        <v>-0.72439105148209837</v>
      </c>
      <c r="BV87" s="18">
        <f t="shared" si="242"/>
        <v>-0.75145385667195752</v>
      </c>
      <c r="BW87" s="18">
        <f t="shared" si="243"/>
        <v>2.1843841124453922</v>
      </c>
      <c r="BX87" s="18">
        <f t="shared" si="244"/>
        <v>1.6373424886234833</v>
      </c>
      <c r="BZ87" t="str">
        <f t="shared" si="261"/>
        <v>24 Business, media and public service professionals</v>
      </c>
      <c r="CA87" s="18">
        <f t="shared" si="245"/>
        <v>0.85752916244190569</v>
      </c>
      <c r="CB87" s="18">
        <f t="shared" si="245"/>
        <v>-1.1570210347177534</v>
      </c>
      <c r="CC87" s="18">
        <f t="shared" si="245"/>
        <v>0.40361745081991529</v>
      </c>
      <c r="CD87" s="18">
        <f t="shared" si="245"/>
        <v>-3.5009225812967837</v>
      </c>
      <c r="CE87" s="18">
        <f t="shared" si="246"/>
        <v>-2.1506905607887372</v>
      </c>
      <c r="CG87" s="18">
        <f t="shared" si="247"/>
        <v>-2.2165789019620519</v>
      </c>
      <c r="CH87" s="18">
        <f t="shared" si="248"/>
        <v>1.9812818464119974</v>
      </c>
      <c r="CI87" s="18">
        <f t="shared" si="249"/>
        <v>0.36790056350708422</v>
      </c>
      <c r="CK87" t="str">
        <f t="shared" si="262"/>
        <v>24 Business, media and public service professionals</v>
      </c>
      <c r="CL87" s="18">
        <f t="shared" si="250"/>
        <v>6.4044573256220927</v>
      </c>
      <c r="CM87" s="18">
        <f t="shared" si="250"/>
        <v>3.0779600165714571</v>
      </c>
      <c r="CN87" s="18">
        <f t="shared" si="250"/>
        <v>5.5743960571150719</v>
      </c>
      <c r="CO87" s="18">
        <f t="shared" si="250"/>
        <v>3.6634663485821894</v>
      </c>
      <c r="CP87" s="18">
        <f t="shared" si="251"/>
        <v>4.2199851685492451</v>
      </c>
      <c r="CR87" s="18">
        <f t="shared" si="252"/>
        <v>4.2965685124376263</v>
      </c>
      <c r="CS87" s="18">
        <f t="shared" si="253"/>
        <v>2.555355301123563</v>
      </c>
      <c r="CT87" s="18">
        <f t="shared" si="254"/>
        <v>5.8301855821101922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9.8925775881789857</v>
      </c>
      <c r="C88" s="18">
        <f t="shared" si="210"/>
        <v>11.517001319929987</v>
      </c>
      <c r="D88" s="18">
        <f t="shared" si="210"/>
        <v>2.2141068572887779</v>
      </c>
      <c r="E88" s="18">
        <f t="shared" si="210"/>
        <v>3.9126970993548227</v>
      </c>
      <c r="F88" s="18">
        <f t="shared" si="211"/>
        <v>3.8362129408125334</v>
      </c>
      <c r="H88" s="18">
        <f t="shared" si="212"/>
        <v>3.3433869486810153</v>
      </c>
      <c r="I88" s="18">
        <f t="shared" si="213"/>
        <v>3.217290325077049</v>
      </c>
      <c r="J88" s="18">
        <f t="shared" si="214"/>
        <v>5.5416253387240211</v>
      </c>
      <c r="L88" t="str">
        <f t="shared" si="255"/>
        <v>31 Science, engineering and technology associate professionals</v>
      </c>
      <c r="M88" s="18">
        <f t="shared" si="215"/>
        <v>7.7098465481798328</v>
      </c>
      <c r="N88" s="18">
        <f t="shared" si="215"/>
        <v>18.990987664015147</v>
      </c>
      <c r="O88" s="18">
        <f t="shared" si="215"/>
        <v>0.62511390553927626</v>
      </c>
      <c r="P88" s="18">
        <f t="shared" si="215"/>
        <v>2.8776062647320355</v>
      </c>
      <c r="Q88" s="18">
        <f t="shared" si="216"/>
        <v>3.1017190018108209</v>
      </c>
      <c r="S88" s="18">
        <f t="shared" si="217"/>
        <v>2.1212280522802107</v>
      </c>
      <c r="T88" s="18">
        <f t="shared" si="218"/>
        <v>2.7596682991264165</v>
      </c>
      <c r="U88" s="18">
        <f t="shared" si="219"/>
        <v>4.277487846588568</v>
      </c>
      <c r="W88" t="str">
        <f t="shared" si="256"/>
        <v>31 Science, engineering and technology associate professionals</v>
      </c>
      <c r="X88" s="18">
        <f t="shared" si="220"/>
        <v>5.1131179648878256</v>
      </c>
      <c r="Y88" s="18">
        <f t="shared" si="220"/>
        <v>3.3840662337119243</v>
      </c>
      <c r="Z88" s="18">
        <f t="shared" si="220"/>
        <v>-0.58366387723969293</v>
      </c>
      <c r="AA88" s="18">
        <f t="shared" si="220"/>
        <v>1.2643817448656058</v>
      </c>
      <c r="AB88" s="18">
        <f t="shared" si="221"/>
        <v>0.8136516212090994</v>
      </c>
      <c r="AD88" s="18">
        <f t="shared" si="222"/>
        <v>0.64458070910566878</v>
      </c>
      <c r="AE88" s="18">
        <f t="shared" si="223"/>
        <v>2.5545967567520922</v>
      </c>
      <c r="AF88" s="18">
        <f t="shared" si="224"/>
        <v>3.013736214564422</v>
      </c>
      <c r="AH88" t="str">
        <f t="shared" si="257"/>
        <v>31 Science, engineering and technology associate professionals</v>
      </c>
      <c r="AI88" s="18">
        <f t="shared" si="225"/>
        <v>5.7235931447561672</v>
      </c>
      <c r="AJ88" s="18">
        <f t="shared" si="225"/>
        <v>10.359322630825929</v>
      </c>
      <c r="AK88" s="18">
        <f t="shared" si="225"/>
        <v>1.0731724023713474</v>
      </c>
      <c r="AL88" s="18">
        <f t="shared" si="225"/>
        <v>2.6567344861992748</v>
      </c>
      <c r="AM88" s="18">
        <f t="shared" si="226"/>
        <v>2.6222270590166907</v>
      </c>
      <c r="AO88" s="18">
        <f t="shared" si="227"/>
        <v>2.1261427660800747</v>
      </c>
      <c r="AP88" s="18">
        <f t="shared" si="228"/>
        <v>2.9796009838114257</v>
      </c>
      <c r="AQ88" s="18">
        <f t="shared" si="229"/>
        <v>4.4607131790684207</v>
      </c>
      <c r="AS88" t="str">
        <f t="shared" si="258"/>
        <v>31 Science, engineering and technology associate professionals</v>
      </c>
      <c r="AT88" s="18">
        <f t="shared" si="230"/>
        <v>3.7833914796100432</v>
      </c>
      <c r="AU88" s="18">
        <f t="shared" si="230"/>
        <v>4.7712684303251596</v>
      </c>
      <c r="AV88" s="18">
        <f t="shared" si="230"/>
        <v>-2.4028710006822718</v>
      </c>
      <c r="AW88" s="18">
        <f t="shared" si="230"/>
        <v>0.3021163615850142</v>
      </c>
      <c r="AX88" s="18">
        <f t="shared" si="231"/>
        <v>-0.27982689094576685</v>
      </c>
      <c r="AZ88" s="18">
        <f t="shared" si="232"/>
        <v>-0.60777522349546587</v>
      </c>
      <c r="BA88" s="18">
        <f t="shared" si="233"/>
        <v>2.023795795494765</v>
      </c>
      <c r="BB88" s="18">
        <f t="shared" si="234"/>
        <v>1.5698371760967555</v>
      </c>
      <c r="BD88" t="str">
        <f t="shared" si="259"/>
        <v>31 Science, engineering and technology associate professionals</v>
      </c>
      <c r="BE88" s="18">
        <f t="shared" si="235"/>
        <v>-0.53291324988732347</v>
      </c>
      <c r="BF88" s="18">
        <f t="shared" si="235"/>
        <v>17.213322867217752</v>
      </c>
      <c r="BG88" s="18">
        <f t="shared" si="235"/>
        <v>-4.752827412385785</v>
      </c>
      <c r="BH88" s="18">
        <f t="shared" si="235"/>
        <v>-2.3893013686241305</v>
      </c>
      <c r="BI88" s="18">
        <f t="shared" si="236"/>
        <v>-2.0198210623116108</v>
      </c>
      <c r="BK88" s="18">
        <f t="shared" si="237"/>
        <v>-3.1835892127338616</v>
      </c>
      <c r="BL88" s="18">
        <f t="shared" si="238"/>
        <v>1.5551371711231443</v>
      </c>
      <c r="BM88" s="18">
        <f t="shared" si="239"/>
        <v>-0.87895554575946333</v>
      </c>
      <c r="BO88" t="str">
        <f t="shared" si="260"/>
        <v>31 Science, engineering and technology associate professionals</v>
      </c>
      <c r="BP88" s="18">
        <f t="shared" si="240"/>
        <v>3.4931858558808981</v>
      </c>
      <c r="BQ88" s="18">
        <f t="shared" si="240"/>
        <v>3.1059108935166169</v>
      </c>
      <c r="BR88" s="18">
        <f t="shared" si="240"/>
        <v>-0.98235279985415813</v>
      </c>
      <c r="BS88" s="18">
        <f t="shared" si="240"/>
        <v>-0.15175181816039496</v>
      </c>
      <c r="BT88" s="18">
        <f t="shared" si="241"/>
        <v>-0.21202901711411259</v>
      </c>
      <c r="BV88" s="18">
        <f t="shared" si="242"/>
        <v>-0.42939009818702134</v>
      </c>
      <c r="BW88" s="18">
        <f t="shared" si="243"/>
        <v>2.0450392127312256</v>
      </c>
      <c r="BX88" s="18">
        <f t="shared" si="244"/>
        <v>1.7241967109805856</v>
      </c>
      <c r="BZ88" t="str">
        <f t="shared" si="261"/>
        <v>31 Science, engineering and technology associate professionals</v>
      </c>
      <c r="CA88" s="18">
        <f t="shared" si="245"/>
        <v>0.69349309221611311</v>
      </c>
      <c r="CB88" s="18">
        <f t="shared" si="245"/>
        <v>6.6608530770393859</v>
      </c>
      <c r="CC88" s="18">
        <f t="shared" si="245"/>
        <v>2.8476210161443305E-2</v>
      </c>
      <c r="CD88" s="18">
        <f t="shared" si="245"/>
        <v>-1.1963418093478562</v>
      </c>
      <c r="CE88" s="18">
        <f t="shared" si="246"/>
        <v>-0.33972121169605352</v>
      </c>
      <c r="CG88" s="18">
        <f t="shared" si="247"/>
        <v>-0.7897446613623238</v>
      </c>
      <c r="CH88" s="18">
        <f t="shared" si="248"/>
        <v>1.9055398630104747</v>
      </c>
      <c r="CI88" s="18">
        <f t="shared" si="249"/>
        <v>1.307656199673124</v>
      </c>
      <c r="CK88" t="str">
        <f t="shared" si="262"/>
        <v>31 Science, engineering and technology associate professionals</v>
      </c>
      <c r="CL88" s="18">
        <f t="shared" si="250"/>
        <v>8.8586688515293499</v>
      </c>
      <c r="CM88" s="18">
        <f t="shared" si="250"/>
        <v>18.349990174579546</v>
      </c>
      <c r="CN88" s="18">
        <f t="shared" si="250"/>
        <v>6.0615906811327447</v>
      </c>
      <c r="CO88" s="18">
        <f t="shared" si="250"/>
        <v>5.8988085974593707</v>
      </c>
      <c r="CP88" s="18">
        <f t="shared" si="251"/>
        <v>6.6883142592442102</v>
      </c>
      <c r="CR88" s="18">
        <f t="shared" si="252"/>
        <v>5.953041513505708</v>
      </c>
      <c r="CS88" s="18">
        <f t="shared" si="253"/>
        <v>3.0298716468174947</v>
      </c>
      <c r="CT88" s="18">
        <f t="shared" si="254"/>
        <v>7.4673865696494479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6.511038017210713</v>
      </c>
      <c r="C89" s="18">
        <f t="shared" si="210"/>
        <v>-2.0292142958831194</v>
      </c>
      <c r="D89" s="18">
        <f t="shared" si="210"/>
        <v>11.84906407480919</v>
      </c>
      <c r="E89" s="18">
        <f t="shared" si="210"/>
        <v>3.9726301195479818</v>
      </c>
      <c r="F89" s="18">
        <f t="shared" si="211"/>
        <v>5.9779566127845518</v>
      </c>
      <c r="H89" s="18">
        <f t="shared" si="212"/>
        <v>6.5344671986248271</v>
      </c>
      <c r="I89" s="18">
        <f t="shared" si="213"/>
        <v>5.3759818037477647</v>
      </c>
      <c r="J89" s="18">
        <f t="shared" si="214"/>
        <v>9.265361370215409</v>
      </c>
      <c r="L89" t="str">
        <f t="shared" si="255"/>
        <v>32 Health and social care associate professionals</v>
      </c>
      <c r="M89" s="18">
        <f t="shared" si="215"/>
        <v>8.463476697848705</v>
      </c>
      <c r="N89" s="18">
        <f t="shared" si="215"/>
        <v>4.5488250688223708</v>
      </c>
      <c r="O89" s="18">
        <f t="shared" si="215"/>
        <v>12.677031074730305</v>
      </c>
      <c r="P89" s="18">
        <f t="shared" si="215"/>
        <v>3.518043114124314</v>
      </c>
      <c r="Q89" s="18">
        <f t="shared" si="216"/>
        <v>6.3631135275460382</v>
      </c>
      <c r="S89" s="18">
        <f t="shared" si="217"/>
        <v>6.485179538361896</v>
      </c>
      <c r="T89" s="18">
        <f t="shared" si="218"/>
        <v>5.3102211364917995</v>
      </c>
      <c r="U89" s="18">
        <f t="shared" si="219"/>
        <v>9.1911211898650702</v>
      </c>
      <c r="W89" t="str">
        <f t="shared" si="256"/>
        <v>32 Health and social care associate professionals</v>
      </c>
      <c r="X89" s="18">
        <f t="shared" si="220"/>
        <v>5.7936505279254202</v>
      </c>
      <c r="Y89" s="18">
        <f t="shared" si="220"/>
        <v>4.4496674940153191E-2</v>
      </c>
      <c r="Z89" s="18">
        <f t="shared" si="220"/>
        <v>11.115495754802861</v>
      </c>
      <c r="AA89" s="18">
        <f t="shared" si="220"/>
        <v>2.5831920574643563</v>
      </c>
      <c r="AB89" s="18">
        <f t="shared" si="221"/>
        <v>5.0120839423261954</v>
      </c>
      <c r="AD89" s="18">
        <f t="shared" si="222"/>
        <v>5.3518942218971688</v>
      </c>
      <c r="AE89" s="18">
        <f t="shared" si="223"/>
        <v>5.1669742194168755</v>
      </c>
      <c r="AF89" s="18">
        <f t="shared" si="224"/>
        <v>8.3175651714447962</v>
      </c>
      <c r="AH89" t="str">
        <f t="shared" si="257"/>
        <v>32 Health and social care associate professionals</v>
      </c>
      <c r="AI89" s="18">
        <f t="shared" si="225"/>
        <v>-1.7182812871448294</v>
      </c>
      <c r="AJ89" s="18">
        <f t="shared" si="225"/>
        <v>-5.7764307999895959</v>
      </c>
      <c r="AK89" s="18">
        <f t="shared" si="225"/>
        <v>2.3839251192087962</v>
      </c>
      <c r="AL89" s="18">
        <f t="shared" si="225"/>
        <v>-4.2127697363402277</v>
      </c>
      <c r="AM89" s="18">
        <f t="shared" si="226"/>
        <v>-2.2988531936627199</v>
      </c>
      <c r="AO89" s="18">
        <f t="shared" si="227"/>
        <v>-2.0625026349256892</v>
      </c>
      <c r="AP89" s="18">
        <f t="shared" si="228"/>
        <v>2.4171279820134117</v>
      </c>
      <c r="AQ89" s="18">
        <f t="shared" si="229"/>
        <v>1.0081077931997973</v>
      </c>
      <c r="AS89" t="str">
        <f t="shared" si="258"/>
        <v>32 Health and social care associate professionals</v>
      </c>
      <c r="AT89" s="18">
        <f t="shared" si="230"/>
        <v>4.0698235933428029</v>
      </c>
      <c r="AU89" s="18">
        <f t="shared" si="230"/>
        <v>11.817734578953832</v>
      </c>
      <c r="AV89" s="18">
        <f t="shared" si="230"/>
        <v>7.5808319948992953</v>
      </c>
      <c r="AW89" s="18">
        <f t="shared" si="230"/>
        <v>1.7449183039435212</v>
      </c>
      <c r="AX89" s="18">
        <f t="shared" si="231"/>
        <v>4.1464638189670611</v>
      </c>
      <c r="AZ89" s="18">
        <f t="shared" si="232"/>
        <v>3.654171448316168</v>
      </c>
      <c r="BA89" s="18">
        <f t="shared" si="233"/>
        <v>4.2019628925088481</v>
      </c>
      <c r="BB89" s="18">
        <f t="shared" si="234"/>
        <v>6.4874478567276572</v>
      </c>
      <c r="BD89" t="str">
        <f t="shared" si="259"/>
        <v>32 Health and social care associate professionals</v>
      </c>
      <c r="BE89" s="18">
        <f t="shared" si="235"/>
        <v>4.4391458807342854</v>
      </c>
      <c r="BF89" s="18">
        <f t="shared" si="235"/>
        <v>9.6088680212390578</v>
      </c>
      <c r="BG89" s="18">
        <f t="shared" si="235"/>
        <v>9.7451415004657704</v>
      </c>
      <c r="BH89" s="18">
        <f t="shared" si="235"/>
        <v>2.4232718256000263</v>
      </c>
      <c r="BI89" s="18">
        <f t="shared" si="236"/>
        <v>5.1017424129463196</v>
      </c>
      <c r="BK89" s="18">
        <f t="shared" si="237"/>
        <v>4.8079430210174579</v>
      </c>
      <c r="BL89" s="18">
        <f t="shared" si="238"/>
        <v>4.7567755114431343</v>
      </c>
      <c r="BM89" s="18">
        <f t="shared" si="239"/>
        <v>7.6714673240601217</v>
      </c>
      <c r="BO89" t="str">
        <f t="shared" si="260"/>
        <v>32 Health and social care associate professionals</v>
      </c>
      <c r="BP89" s="18">
        <f t="shared" si="240"/>
        <v>2.0822902645180941</v>
      </c>
      <c r="BQ89" s="18">
        <f t="shared" si="240"/>
        <v>-0.17147992158448311</v>
      </c>
      <c r="BR89" s="18">
        <f t="shared" si="240"/>
        <v>8.635576838112268</v>
      </c>
      <c r="BS89" s="18">
        <f t="shared" si="240"/>
        <v>-0.9007555873350559</v>
      </c>
      <c r="BT89" s="18">
        <f t="shared" si="241"/>
        <v>2.0325292606056644</v>
      </c>
      <c r="BV89" s="18">
        <f t="shared" si="242"/>
        <v>2.1811815810946822</v>
      </c>
      <c r="BW89" s="18">
        <f t="shared" si="243"/>
        <v>3.7245151549320177</v>
      </c>
      <c r="BX89" s="18">
        <f t="shared" si="244"/>
        <v>5.1134413831519065</v>
      </c>
      <c r="BZ89" t="str">
        <f t="shared" si="261"/>
        <v>32 Health and social care associate professionals</v>
      </c>
      <c r="CA89" s="18">
        <f t="shared" si="245"/>
        <v>-1.4142232133244836</v>
      </c>
      <c r="CB89" s="18">
        <f t="shared" si="245"/>
        <v>-15.391459276200713</v>
      </c>
      <c r="CC89" s="18">
        <f t="shared" si="245"/>
        <v>7.2300549013502913</v>
      </c>
      <c r="CD89" s="18">
        <f t="shared" si="245"/>
        <v>-3.7406994501571145</v>
      </c>
      <c r="CE89" s="18">
        <f t="shared" si="246"/>
        <v>-1.2382011869013332</v>
      </c>
      <c r="CG89" s="18">
        <f t="shared" si="247"/>
        <v>-0.21452924166442955</v>
      </c>
      <c r="CH89" s="18">
        <f t="shared" si="248"/>
        <v>2.9326367595948533</v>
      </c>
      <c r="CI89" s="18">
        <f t="shared" si="249"/>
        <v>2.7902619669446294</v>
      </c>
      <c r="CK89" t="str">
        <f t="shared" si="262"/>
        <v>32 Health and social care associate professionals</v>
      </c>
      <c r="CL89" s="18">
        <f t="shared" si="250"/>
        <v>6.3888505343877355</v>
      </c>
      <c r="CM89" s="18">
        <f t="shared" si="250"/>
        <v>4.907738584134691</v>
      </c>
      <c r="CN89" s="18">
        <f t="shared" si="250"/>
        <v>14.832746271739294</v>
      </c>
      <c r="CO89" s="18">
        <f t="shared" si="250"/>
        <v>6.377598661828654</v>
      </c>
      <c r="CP89" s="18">
        <f t="shared" si="251"/>
        <v>8.8560024724537723</v>
      </c>
      <c r="CR89" s="18">
        <f t="shared" si="252"/>
        <v>9.1244426890539678</v>
      </c>
      <c r="CS89" s="18">
        <f t="shared" si="253"/>
        <v>4.5252770956561106</v>
      </c>
      <c r="CT89" s="18">
        <f t="shared" si="254"/>
        <v>10.785366686620112</v>
      </c>
    </row>
    <row r="90" spans="1:98" x14ac:dyDescent="0.2">
      <c r="A90" t="str">
        <f t="shared" si="209"/>
        <v>33 Protective service occupations</v>
      </c>
      <c r="B90" s="18">
        <f t="shared" si="210"/>
        <v>1.5381857279223254</v>
      </c>
      <c r="C90" s="18">
        <f t="shared" si="210"/>
        <v>15.380601570028629</v>
      </c>
      <c r="D90" s="18">
        <f t="shared" si="210"/>
        <v>0.66707677677935173</v>
      </c>
      <c r="E90" s="18">
        <f t="shared" si="210"/>
        <v>3.4397153810078018</v>
      </c>
      <c r="F90" s="18">
        <f t="shared" si="211"/>
        <v>3.2678662193863728</v>
      </c>
      <c r="H90" s="18">
        <f t="shared" si="212"/>
        <v>2.5071196495499937</v>
      </c>
      <c r="I90" s="18">
        <f t="shared" si="213"/>
        <v>2.3218615582970559</v>
      </c>
      <c r="J90" s="18">
        <f t="shared" si="214"/>
        <v>4.2269612498987197</v>
      </c>
      <c r="L90" t="str">
        <f t="shared" si="255"/>
        <v>33 Protective service occupations</v>
      </c>
      <c r="M90" s="18">
        <f t="shared" si="215"/>
        <v>3.2875816902604216</v>
      </c>
      <c r="N90" s="18">
        <f t="shared" si="215"/>
        <v>23.324515083246066</v>
      </c>
      <c r="O90" s="18">
        <f t="shared" si="215"/>
        <v>-0.65510730132528616</v>
      </c>
      <c r="P90" s="18">
        <f t="shared" si="215"/>
        <v>3.732657736981948</v>
      </c>
      <c r="Q90" s="18">
        <f t="shared" si="216"/>
        <v>3.4536367101358101</v>
      </c>
      <c r="S90" s="18">
        <f t="shared" si="217"/>
        <v>2.2489487847812351</v>
      </c>
      <c r="T90" s="18">
        <f t="shared" si="218"/>
        <v>2.1121102121679947</v>
      </c>
      <c r="U90" s="18">
        <f t="shared" si="219"/>
        <v>3.8572590161376041</v>
      </c>
      <c r="W90" t="str">
        <f t="shared" si="256"/>
        <v>33 Protective service occupations</v>
      </c>
      <c r="X90" s="18">
        <f t="shared" si="220"/>
        <v>2.9466825232656868</v>
      </c>
      <c r="Y90" s="18">
        <f t="shared" si="220"/>
        <v>9.1060612280401863</v>
      </c>
      <c r="Z90" s="18">
        <f t="shared" si="220"/>
        <v>-1.1860753444342453</v>
      </c>
      <c r="AA90" s="18">
        <f t="shared" si="220"/>
        <v>2.8852177705727788</v>
      </c>
      <c r="AB90" s="18">
        <f t="shared" si="221"/>
        <v>1.9686899210854536</v>
      </c>
      <c r="AD90" s="18">
        <f t="shared" si="222"/>
        <v>1.5098151761393508</v>
      </c>
      <c r="AE90" s="18">
        <f t="shared" si="223"/>
        <v>2.4674933919378805</v>
      </c>
      <c r="AF90" s="18">
        <f t="shared" si="224"/>
        <v>3.5742610741187342</v>
      </c>
      <c r="AH90" t="str">
        <f t="shared" si="257"/>
        <v>33 Protective service occupations</v>
      </c>
      <c r="AI90" s="18">
        <f t="shared" si="225"/>
        <v>1.8318109203302457</v>
      </c>
      <c r="AJ90" s="18">
        <f t="shared" si="225"/>
        <v>9.3863602076654118</v>
      </c>
      <c r="AK90" s="18">
        <f t="shared" si="225"/>
        <v>-1.4113300546169438</v>
      </c>
      <c r="AL90" s="18">
        <f t="shared" si="225"/>
        <v>2.3452297305569969</v>
      </c>
      <c r="AM90" s="18">
        <f t="shared" si="226"/>
        <v>1.5777038273916189</v>
      </c>
      <c r="AO90" s="18">
        <f t="shared" si="227"/>
        <v>1.0774024583821928</v>
      </c>
      <c r="AP90" s="18">
        <f t="shared" si="228"/>
        <v>2.1608163434779559</v>
      </c>
      <c r="AQ90" s="18">
        <f t="shared" si="229"/>
        <v>2.9755875699400081</v>
      </c>
      <c r="AS90" t="str">
        <f t="shared" si="258"/>
        <v>33 Protective service occupations</v>
      </c>
      <c r="AT90" s="18">
        <f t="shared" si="230"/>
        <v>-2.1795151271792434</v>
      </c>
      <c r="AU90" s="18">
        <f t="shared" si="230"/>
        <v>6.8285675000208546</v>
      </c>
      <c r="AV90" s="18">
        <f t="shared" si="230"/>
        <v>-4.4427414487204224</v>
      </c>
      <c r="AW90" s="18">
        <f t="shared" si="230"/>
        <v>0.83025342593503471</v>
      </c>
      <c r="AX90" s="18">
        <f t="shared" si="231"/>
        <v>-0.48933006106569588</v>
      </c>
      <c r="AZ90" s="18">
        <f t="shared" si="232"/>
        <v>-0.95897345854409899</v>
      </c>
      <c r="BA90" s="18">
        <f t="shared" si="233"/>
        <v>1.7707996663806069</v>
      </c>
      <c r="BB90" s="18">
        <f t="shared" si="234"/>
        <v>1.0327661151171785</v>
      </c>
      <c r="BD90" t="str">
        <f t="shared" si="259"/>
        <v>33 Protective service occupations</v>
      </c>
      <c r="BE90" s="18">
        <f t="shared" si="235"/>
        <v>-4.7216263624558437</v>
      </c>
      <c r="BF90" s="18">
        <f t="shared" si="235"/>
        <v>11.139467822801175</v>
      </c>
      <c r="BG90" s="18">
        <f t="shared" si="235"/>
        <v>-3.0727721618468706</v>
      </c>
      <c r="BH90" s="18">
        <f t="shared" si="235"/>
        <v>-0.93859360282072535</v>
      </c>
      <c r="BI90" s="18">
        <f t="shared" si="236"/>
        <v>-0.9005177631518646</v>
      </c>
      <c r="BK90" s="18">
        <f t="shared" si="237"/>
        <v>-1.6551572424885586</v>
      </c>
      <c r="BL90" s="18">
        <f t="shared" si="238"/>
        <v>1.2708681108989373</v>
      </c>
      <c r="BM90" s="18">
        <f t="shared" si="239"/>
        <v>-8.6611867266128684E-2</v>
      </c>
      <c r="BO90" t="str">
        <f t="shared" si="260"/>
        <v>33 Protective service occupations</v>
      </c>
      <c r="BP90" s="18">
        <f t="shared" si="240"/>
        <v>-1.067658757967338</v>
      </c>
      <c r="BQ90" s="18">
        <f t="shared" si="240"/>
        <v>-4.3836817662719181</v>
      </c>
      <c r="BR90" s="18">
        <f t="shared" si="240"/>
        <v>-3.5147393309382879</v>
      </c>
      <c r="BS90" s="18">
        <f t="shared" si="240"/>
        <v>-2.4188391850499591</v>
      </c>
      <c r="BT90" s="18">
        <f t="shared" si="241"/>
        <v>-2.8861787458039356</v>
      </c>
      <c r="BV90" s="18">
        <f t="shared" si="242"/>
        <v>-2.7855153497388097</v>
      </c>
      <c r="BW90" s="18">
        <f t="shared" si="243"/>
        <v>1.3696619209021765</v>
      </c>
      <c r="BX90" s="18">
        <f t="shared" si="244"/>
        <v>-0.84147986618716697</v>
      </c>
      <c r="BZ90" t="str">
        <f t="shared" si="261"/>
        <v>33 Protective service occupations</v>
      </c>
      <c r="CA90" s="18">
        <f t="shared" si="245"/>
        <v>-3.286310349922883</v>
      </c>
      <c r="CB90" s="18">
        <f t="shared" si="245"/>
        <v>-1.3733563652704728</v>
      </c>
      <c r="CC90" s="18">
        <f t="shared" si="245"/>
        <v>-2.6020819228194214</v>
      </c>
      <c r="CD90" s="18">
        <f t="shared" si="245"/>
        <v>-1.6384507001571347</v>
      </c>
      <c r="CE90" s="18">
        <f t="shared" si="246"/>
        <v>-1.9241085331370811</v>
      </c>
      <c r="CG90" s="18">
        <f t="shared" si="247"/>
        <v>-1.9607158021090032</v>
      </c>
      <c r="CH90" s="18">
        <f t="shared" si="248"/>
        <v>1.7769383114487836</v>
      </c>
      <c r="CI90" s="18">
        <f t="shared" si="249"/>
        <v>0.29650966702718939</v>
      </c>
      <c r="CK90" t="str">
        <f t="shared" si="262"/>
        <v>33 Protective service occupations</v>
      </c>
      <c r="CL90" s="18">
        <f t="shared" si="250"/>
        <v>-3.3116963890223006</v>
      </c>
      <c r="CM90" s="18">
        <f t="shared" si="250"/>
        <v>-4.1041501570018628</v>
      </c>
      <c r="CN90" s="18">
        <f t="shared" si="250"/>
        <v>-11.409001545865905</v>
      </c>
      <c r="CO90" s="18">
        <f t="shared" si="250"/>
        <v>0.49208869180221715</v>
      </c>
      <c r="CP90" s="18">
        <f t="shared" si="251"/>
        <v>-3.6716419293381208</v>
      </c>
      <c r="CR90" s="18">
        <f t="shared" si="252"/>
        <v>-3.6427387866284522</v>
      </c>
      <c r="CS90" s="18">
        <f t="shared" si="253"/>
        <v>0.73436174853569458</v>
      </c>
      <c r="CT90" s="18">
        <f t="shared" si="254"/>
        <v>-2.4514379771769623</v>
      </c>
    </row>
    <row r="91" spans="1:98" x14ac:dyDescent="0.2">
      <c r="A91" t="str">
        <f t="shared" si="209"/>
        <v>34 Culture, media and sports occupations</v>
      </c>
      <c r="B91" s="18">
        <f t="shared" si="210"/>
        <v>5.4860696220061733</v>
      </c>
      <c r="C91" s="18">
        <f t="shared" si="210"/>
        <v>9.7470275256349446</v>
      </c>
      <c r="D91" s="18">
        <f t="shared" si="210"/>
        <v>1.6890792096254659</v>
      </c>
      <c r="E91" s="18">
        <f t="shared" si="210"/>
        <v>2.3683498026350946</v>
      </c>
      <c r="F91" s="18">
        <f t="shared" si="211"/>
        <v>2.6009389667044802</v>
      </c>
      <c r="H91" s="18">
        <f t="shared" si="212"/>
        <v>2.141423602110426</v>
      </c>
      <c r="I91" s="18">
        <f t="shared" si="213"/>
        <v>3.3180888587817536</v>
      </c>
      <c r="J91" s="18">
        <f t="shared" si="214"/>
        <v>4.7498129736391226</v>
      </c>
      <c r="L91" t="str">
        <f t="shared" si="255"/>
        <v>34 Culture, media and sports occupations</v>
      </c>
      <c r="M91" s="18">
        <f t="shared" si="215"/>
        <v>2.2861597543958556</v>
      </c>
      <c r="N91" s="18">
        <f t="shared" si="215"/>
        <v>22.675460184993245</v>
      </c>
      <c r="O91" s="18">
        <f t="shared" si="215"/>
        <v>0.30632520722055911</v>
      </c>
      <c r="P91" s="18">
        <f t="shared" si="215"/>
        <v>2.3423211362849194</v>
      </c>
      <c r="Q91" s="18">
        <f t="shared" si="216"/>
        <v>2.8601125324136278</v>
      </c>
      <c r="S91" s="18">
        <f t="shared" si="217"/>
        <v>1.659104966196745</v>
      </c>
      <c r="T91" s="18">
        <f t="shared" si="218"/>
        <v>3.0850478718869701</v>
      </c>
      <c r="U91" s="18">
        <f t="shared" si="219"/>
        <v>4.2139669410249159</v>
      </c>
      <c r="W91" t="str">
        <f t="shared" si="256"/>
        <v>34 Culture, media and sports occupations</v>
      </c>
      <c r="X91" s="18">
        <f t="shared" si="220"/>
        <v>-0.32087232385570319</v>
      </c>
      <c r="Y91" s="18">
        <f t="shared" si="220"/>
        <v>3.8427854293793695</v>
      </c>
      <c r="Z91" s="18">
        <f t="shared" si="220"/>
        <v>-2.0783114954403659</v>
      </c>
      <c r="AA91" s="18">
        <f t="shared" si="220"/>
        <v>0.73093011716671707</v>
      </c>
      <c r="AB91" s="18">
        <f t="shared" si="221"/>
        <v>3.4533770608335956E-2</v>
      </c>
      <c r="AD91" s="18">
        <f t="shared" si="222"/>
        <v>-0.21432626854281933</v>
      </c>
      <c r="AE91" s="18">
        <f t="shared" si="223"/>
        <v>2.5320083257813764</v>
      </c>
      <c r="AF91" s="18">
        <f t="shared" si="224"/>
        <v>2.3816975332808132</v>
      </c>
      <c r="AH91" t="str">
        <f t="shared" si="257"/>
        <v>34 Culture, media and sports occupations</v>
      </c>
      <c r="AI91" s="18">
        <f t="shared" si="225"/>
        <v>0.17668480276071818</v>
      </c>
      <c r="AJ91" s="18">
        <f t="shared" si="225"/>
        <v>15.887829081519866</v>
      </c>
      <c r="AK91" s="18">
        <f t="shared" si="225"/>
        <v>-2.6083910103670394</v>
      </c>
      <c r="AL91" s="18">
        <f t="shared" si="225"/>
        <v>2.0557656856190709</v>
      </c>
      <c r="AM91" s="18">
        <f t="shared" si="226"/>
        <v>1.3768544269545435</v>
      </c>
      <c r="AO91" s="18">
        <f t="shared" si="227"/>
        <v>0.47674186697741483</v>
      </c>
      <c r="AP91" s="18">
        <f t="shared" si="228"/>
        <v>2.4252250988555435</v>
      </c>
      <c r="AQ91" s="18">
        <f t="shared" si="229"/>
        <v>2.7694880655740661</v>
      </c>
      <c r="AS91" t="str">
        <f t="shared" si="258"/>
        <v>34 Culture, media and sports occupations</v>
      </c>
      <c r="AT91" s="18">
        <f t="shared" si="230"/>
        <v>-1.1317353252767282</v>
      </c>
      <c r="AU91" s="18">
        <f t="shared" si="230"/>
        <v>0.99964036936091016</v>
      </c>
      <c r="AV91" s="18">
        <f t="shared" si="230"/>
        <v>-3.511720928699591</v>
      </c>
      <c r="AW91" s="18">
        <f t="shared" si="230"/>
        <v>-0.10811936606419659</v>
      </c>
      <c r="AX91" s="18">
        <f t="shared" si="231"/>
        <v>-1.1163114984464984</v>
      </c>
      <c r="AZ91" s="18">
        <f t="shared" si="232"/>
        <v>-1.2557884218602711</v>
      </c>
      <c r="BA91" s="18">
        <f t="shared" si="233"/>
        <v>2.2217414577613281</v>
      </c>
      <c r="BB91" s="18">
        <f t="shared" si="234"/>
        <v>1.3220409194942162</v>
      </c>
      <c r="BD91" t="str">
        <f t="shared" si="259"/>
        <v>34 Culture, media and sports occupations</v>
      </c>
      <c r="BE91" s="18">
        <f t="shared" si="235"/>
        <v>-5.0004414621249165</v>
      </c>
      <c r="BF91" s="18">
        <f t="shared" si="235"/>
        <v>14.814063040182468</v>
      </c>
      <c r="BG91" s="18">
        <f t="shared" si="235"/>
        <v>-4.0871471017947076</v>
      </c>
      <c r="BH91" s="18">
        <f t="shared" si="235"/>
        <v>-0.16158491990948542</v>
      </c>
      <c r="BI91" s="18">
        <f t="shared" si="236"/>
        <v>-0.54027719785373352</v>
      </c>
      <c r="BK91" s="18">
        <f t="shared" si="237"/>
        <v>-1.4876403596035037</v>
      </c>
      <c r="BL91" s="18">
        <f t="shared" si="238"/>
        <v>1.7551420071696633</v>
      </c>
      <c r="BM91" s="18">
        <f t="shared" si="239"/>
        <v>0.61830520210568451</v>
      </c>
      <c r="BO91" t="str">
        <f t="shared" si="260"/>
        <v>34 Culture, media and sports occupations</v>
      </c>
      <c r="BP91" s="18">
        <f t="shared" si="240"/>
        <v>-6.0034655451648877</v>
      </c>
      <c r="BQ91" s="18">
        <f t="shared" si="240"/>
        <v>-4.8954894369532154</v>
      </c>
      <c r="BR91" s="18">
        <f t="shared" si="240"/>
        <v>-6.5829695268982968</v>
      </c>
      <c r="BS91" s="18">
        <f t="shared" si="240"/>
        <v>-5.2862517565037574</v>
      </c>
      <c r="BT91" s="18">
        <f t="shared" si="241"/>
        <v>-5.6691272149687606</v>
      </c>
      <c r="BV91" s="18">
        <f t="shared" si="242"/>
        <v>-5.7204787387083673</v>
      </c>
      <c r="BW91" s="18">
        <f t="shared" si="243"/>
        <v>1.4554520901830514</v>
      </c>
      <c r="BX91" s="18">
        <f t="shared" si="244"/>
        <v>-2.7782032565633275</v>
      </c>
      <c r="BZ91" t="str">
        <f t="shared" si="261"/>
        <v>34 Culture, media and sports occupations</v>
      </c>
      <c r="CA91" s="18">
        <f t="shared" si="245"/>
        <v>-4.6565994514421671</v>
      </c>
      <c r="CB91" s="18">
        <f t="shared" si="245"/>
        <v>-8.0045095514147064</v>
      </c>
      <c r="CC91" s="18">
        <f t="shared" si="245"/>
        <v>-5.4884362133738147</v>
      </c>
      <c r="CD91" s="18">
        <f t="shared" si="245"/>
        <v>-5.7742281406779838</v>
      </c>
      <c r="CE91" s="18">
        <f t="shared" si="246"/>
        <v>-5.8261078141690126</v>
      </c>
      <c r="CG91" s="18">
        <f t="shared" si="247"/>
        <v>-5.6790603165648541</v>
      </c>
      <c r="CH91" s="18">
        <f t="shared" si="248"/>
        <v>1.4607780921828128</v>
      </c>
      <c r="CI91" s="18">
        <f t="shared" si="249"/>
        <v>-2.7416034281191992</v>
      </c>
      <c r="CK91" t="str">
        <f t="shared" si="262"/>
        <v>34 Culture, media and sports occupations</v>
      </c>
      <c r="CL91" s="18">
        <f t="shared" si="250"/>
        <v>2.4057642034831073</v>
      </c>
      <c r="CM91" s="18">
        <f t="shared" si="250"/>
        <v>-1.4988346414951725</v>
      </c>
      <c r="CN91" s="18">
        <f t="shared" si="250"/>
        <v>2.6265672670119367</v>
      </c>
      <c r="CO91" s="18">
        <f t="shared" si="250"/>
        <v>3.1248793945575226</v>
      </c>
      <c r="CP91" s="18">
        <f t="shared" si="251"/>
        <v>2.6741065411429954</v>
      </c>
      <c r="CR91" s="18">
        <f t="shared" si="252"/>
        <v>2.9585070864235119</v>
      </c>
      <c r="CS91" s="18">
        <f t="shared" si="253"/>
        <v>2.1253796534724811</v>
      </c>
      <c r="CT91" s="18">
        <f t="shared" si="254"/>
        <v>4.4428889906633406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5.3098235812208072</v>
      </c>
      <c r="C92" s="18">
        <f t="shared" si="210"/>
        <v>14.770332237151361</v>
      </c>
      <c r="D92" s="18">
        <f t="shared" si="210"/>
        <v>3.3029181416559084</v>
      </c>
      <c r="E92" s="18">
        <f t="shared" si="210"/>
        <v>3.0148066031285392</v>
      </c>
      <c r="F92" s="18">
        <f t="shared" si="211"/>
        <v>3.8034574192363335</v>
      </c>
      <c r="H92" s="18">
        <f t="shared" si="212"/>
        <v>3.1107543893152734</v>
      </c>
      <c r="I92" s="18">
        <f t="shared" si="213"/>
        <v>3.3028263738242636</v>
      </c>
      <c r="J92" s="18">
        <f t="shared" si="214"/>
        <v>5.4332851839822061</v>
      </c>
      <c r="L92" t="str">
        <f t="shared" si="255"/>
        <v>35 Business and public service associate professionals</v>
      </c>
      <c r="M92" s="18">
        <f t="shared" si="215"/>
        <v>5.7098792406259591</v>
      </c>
      <c r="N92" s="18">
        <f t="shared" si="215"/>
        <v>7.6543338388179727</v>
      </c>
      <c r="O92" s="18">
        <f t="shared" si="215"/>
        <v>2.9244006102268738</v>
      </c>
      <c r="P92" s="18">
        <f t="shared" si="215"/>
        <v>2.3757736879683966</v>
      </c>
      <c r="Q92" s="18">
        <f t="shared" si="216"/>
        <v>2.869635552056371</v>
      </c>
      <c r="S92" s="18">
        <f t="shared" si="217"/>
        <v>2.5583236238668983</v>
      </c>
      <c r="T92" s="18">
        <f t="shared" si="218"/>
        <v>3.2331180109489432</v>
      </c>
      <c r="U92" s="18">
        <f t="shared" si="219"/>
        <v>4.9780352857464294</v>
      </c>
      <c r="W92" t="str">
        <f t="shared" si="256"/>
        <v>35 Business and public service associate professionals</v>
      </c>
      <c r="X92" s="18">
        <f t="shared" si="220"/>
        <v>2.5638293595169559</v>
      </c>
      <c r="Y92" s="18">
        <f t="shared" si="220"/>
        <v>0.25190982786520433</v>
      </c>
      <c r="Z92" s="18">
        <f t="shared" si="220"/>
        <v>0.76668484180495433</v>
      </c>
      <c r="AA92" s="18">
        <f t="shared" si="220"/>
        <v>0.90650089972774683</v>
      </c>
      <c r="AB92" s="18">
        <f t="shared" si="221"/>
        <v>0.82176846010169058</v>
      </c>
      <c r="AD92" s="18">
        <f t="shared" si="222"/>
        <v>0.8598740050412168</v>
      </c>
      <c r="AE92" s="18">
        <f t="shared" si="223"/>
        <v>2.907253039133284</v>
      </c>
      <c r="AF92" s="18">
        <f t="shared" si="224"/>
        <v>3.4948459174231061</v>
      </c>
      <c r="AH92" t="str">
        <f t="shared" si="257"/>
        <v>35 Business and public service associate professionals</v>
      </c>
      <c r="AI92" s="18">
        <f t="shared" si="225"/>
        <v>2.7313540554751548</v>
      </c>
      <c r="AJ92" s="18">
        <f t="shared" si="225"/>
        <v>4.5326999772404619</v>
      </c>
      <c r="AK92" s="18">
        <f t="shared" si="225"/>
        <v>0.94124855628097137</v>
      </c>
      <c r="AL92" s="18">
        <f t="shared" si="225"/>
        <v>1.3987643057733701</v>
      </c>
      <c r="AM92" s="18">
        <f t="shared" si="226"/>
        <v>1.4483842864162044</v>
      </c>
      <c r="AO92" s="18">
        <f t="shared" si="227"/>
        <v>1.2460291090828246</v>
      </c>
      <c r="AP92" s="18">
        <f t="shared" si="228"/>
        <v>2.8612524969572117</v>
      </c>
      <c r="AQ92" s="18">
        <f t="shared" si="229"/>
        <v>3.7253353144231172</v>
      </c>
      <c r="AS92" t="str">
        <f t="shared" si="258"/>
        <v>35 Business and public service associate professionals</v>
      </c>
      <c r="AT92" s="18">
        <f t="shared" si="230"/>
        <v>2.3644614785855556</v>
      </c>
      <c r="AU92" s="18">
        <f t="shared" si="230"/>
        <v>2.9667797353342573</v>
      </c>
      <c r="AV92" s="18">
        <f t="shared" si="230"/>
        <v>0.56425907903838723</v>
      </c>
      <c r="AW92" s="18">
        <f t="shared" si="230"/>
        <v>1.3007160744115343</v>
      </c>
      <c r="AX92" s="18">
        <f t="shared" si="231"/>
        <v>1.1730950377311977</v>
      </c>
      <c r="AZ92" s="18">
        <f t="shared" si="232"/>
        <v>1.0546331006323628</v>
      </c>
      <c r="BA92" s="18">
        <f t="shared" si="233"/>
        <v>2.795267819384728</v>
      </c>
      <c r="BB92" s="18">
        <f t="shared" si="234"/>
        <v>3.529727978382402</v>
      </c>
      <c r="BD92" t="str">
        <f t="shared" si="259"/>
        <v>35 Business and public service associate professionals</v>
      </c>
      <c r="BE92" s="18">
        <f t="shared" si="235"/>
        <v>-0.87734414028156626</v>
      </c>
      <c r="BF92" s="18">
        <f t="shared" si="235"/>
        <v>11.071599553262267</v>
      </c>
      <c r="BG92" s="18">
        <f t="shared" si="235"/>
        <v>-0.68448366687796636</v>
      </c>
      <c r="BH92" s="18">
        <f t="shared" si="235"/>
        <v>3.2743022331405136E-2</v>
      </c>
      <c r="BI92" s="18">
        <f t="shared" si="236"/>
        <v>0.46317412960352744</v>
      </c>
      <c r="BK92" s="18">
        <f t="shared" si="237"/>
        <v>-0.20690621182307689</v>
      </c>
      <c r="BL92" s="18">
        <f t="shared" si="238"/>
        <v>2.3268934860773971</v>
      </c>
      <c r="BM92" s="18">
        <f t="shared" si="239"/>
        <v>2.1775908257063881</v>
      </c>
      <c r="BO92" t="str">
        <f t="shared" si="260"/>
        <v>35 Business and public service associate professionals</v>
      </c>
      <c r="BP92" s="18">
        <f t="shared" si="240"/>
        <v>-4.9076060629416052E-2</v>
      </c>
      <c r="BQ92" s="18">
        <f t="shared" si="240"/>
        <v>-2.8873606712938815</v>
      </c>
      <c r="BR92" s="18">
        <f t="shared" si="240"/>
        <v>-0.42670504751515237</v>
      </c>
      <c r="BS92" s="18">
        <f t="shared" si="240"/>
        <v>-1.1707014813003735</v>
      </c>
      <c r="BT92" s="18">
        <f t="shared" si="241"/>
        <v>-1.0472302541172263</v>
      </c>
      <c r="BV92" s="18">
        <f t="shared" si="242"/>
        <v>-0.92332239992596321</v>
      </c>
      <c r="BW92" s="18">
        <f t="shared" si="243"/>
        <v>2.0786996810580494</v>
      </c>
      <c r="BX92" s="18">
        <f t="shared" si="244"/>
        <v>1.3986347459904458</v>
      </c>
      <c r="BZ92" t="str">
        <f t="shared" si="261"/>
        <v>35 Business and public service associate professionals</v>
      </c>
      <c r="CA92" s="18">
        <f t="shared" si="245"/>
        <v>-1.8711832224425629</v>
      </c>
      <c r="CB92" s="18">
        <f t="shared" si="245"/>
        <v>-7.151438546215938</v>
      </c>
      <c r="CC92" s="18">
        <f t="shared" si="245"/>
        <v>-1.1098953625085062</v>
      </c>
      <c r="CD92" s="18">
        <f t="shared" si="245"/>
        <v>-4.2577248449422349</v>
      </c>
      <c r="CE92" s="18">
        <f t="shared" si="246"/>
        <v>-3.4702792522388615</v>
      </c>
      <c r="CG92" s="18">
        <f t="shared" si="247"/>
        <v>-3.2197422275890841</v>
      </c>
      <c r="CH92" s="18">
        <f t="shared" si="248"/>
        <v>1.7237319303070375</v>
      </c>
      <c r="CI92" s="18">
        <f t="shared" si="249"/>
        <v>-0.66849923362041208</v>
      </c>
      <c r="CK92" t="str">
        <f t="shared" si="262"/>
        <v>35 Business and public service associate professionals</v>
      </c>
      <c r="CL92" s="18">
        <f t="shared" si="250"/>
        <v>2.8802565282247894</v>
      </c>
      <c r="CM92" s="18">
        <f t="shared" si="250"/>
        <v>-0.48777348202355686</v>
      </c>
      <c r="CN92" s="18">
        <f t="shared" si="250"/>
        <v>1.0312912065283175</v>
      </c>
      <c r="CO92" s="18">
        <f t="shared" si="250"/>
        <v>2.8046084790309012</v>
      </c>
      <c r="CP92" s="18">
        <f t="shared" si="251"/>
        <v>2.0393332570513234</v>
      </c>
      <c r="CR92" s="18">
        <f t="shared" si="252"/>
        <v>2.2100710332326745</v>
      </c>
      <c r="CS92" s="18">
        <f t="shared" si="253"/>
        <v>1.9304951170498796</v>
      </c>
      <c r="CT92" s="18">
        <f t="shared" si="254"/>
        <v>3.6825653628028698</v>
      </c>
    </row>
    <row r="93" spans="1:98" x14ac:dyDescent="0.2">
      <c r="A93" t="str">
        <f t="shared" si="209"/>
        <v>41 Administrative occupations</v>
      </c>
      <c r="B93" s="18">
        <f t="shared" si="210"/>
        <v>3.6904499407399483</v>
      </c>
      <c r="C93" s="18">
        <f t="shared" si="210"/>
        <v>23.131164805442104</v>
      </c>
      <c r="D93" s="18">
        <f t="shared" si="210"/>
        <v>4.4079999401123393</v>
      </c>
      <c r="E93" s="18">
        <f t="shared" si="210"/>
        <v>3.6749938121402925</v>
      </c>
      <c r="F93" s="18">
        <f t="shared" si="211"/>
        <v>5.0264208716241709</v>
      </c>
      <c r="H93" s="18">
        <f t="shared" si="212"/>
        <v>3.9187556035253035</v>
      </c>
      <c r="I93" s="18">
        <f t="shared" si="213"/>
        <v>3.8110053256994014</v>
      </c>
      <c r="J93" s="18">
        <f t="shared" si="214"/>
        <v>6.3904039896055531</v>
      </c>
      <c r="L93" t="str">
        <f t="shared" si="255"/>
        <v>41 Administrative occupations</v>
      </c>
      <c r="M93" s="18">
        <f t="shared" si="215"/>
        <v>5.0267197200186242</v>
      </c>
      <c r="N93" s="18">
        <f t="shared" si="215"/>
        <v>8.7961346279368904</v>
      </c>
      <c r="O93" s="18">
        <f t="shared" si="215"/>
        <v>4.7402441629988523</v>
      </c>
      <c r="P93" s="18">
        <f t="shared" si="215"/>
        <v>2.9988017012921198</v>
      </c>
      <c r="Q93" s="18">
        <f t="shared" si="216"/>
        <v>3.8948316142500161</v>
      </c>
      <c r="S93" s="18">
        <f t="shared" si="217"/>
        <v>3.5760414339180757</v>
      </c>
      <c r="T93" s="18">
        <f t="shared" si="218"/>
        <v>3.7818484258137497</v>
      </c>
      <c r="U93" s="18">
        <f t="shared" si="219"/>
        <v>6.1241536824287346</v>
      </c>
      <c r="W93" t="str">
        <f t="shared" si="256"/>
        <v>41 Administrative occupations</v>
      </c>
      <c r="X93" s="18">
        <f t="shared" si="220"/>
        <v>2.0290334677441235</v>
      </c>
      <c r="Y93" s="18">
        <f t="shared" si="220"/>
        <v>4.4250343354167443</v>
      </c>
      <c r="Z93" s="18">
        <f t="shared" si="220"/>
        <v>3.1778342164871853</v>
      </c>
      <c r="AA93" s="18">
        <f t="shared" si="220"/>
        <v>1.9698256386410318</v>
      </c>
      <c r="AB93" s="18">
        <f t="shared" si="221"/>
        <v>2.4981057705375731</v>
      </c>
      <c r="AD93" s="18">
        <f t="shared" si="222"/>
        <v>2.3709154427764112</v>
      </c>
      <c r="AE93" s="18">
        <f t="shared" si="223"/>
        <v>3.5456918229232137</v>
      </c>
      <c r="AF93" s="18">
        <f t="shared" si="224"/>
        <v>5.0961131258699499</v>
      </c>
      <c r="AH93" t="str">
        <f t="shared" si="257"/>
        <v>41 Administrative occupations</v>
      </c>
      <c r="AI93" s="18">
        <f t="shared" si="225"/>
        <v>2.6033147927846612</v>
      </c>
      <c r="AJ93" s="18">
        <f t="shared" si="225"/>
        <v>6.8024585756119915</v>
      </c>
      <c r="AK93" s="18">
        <f t="shared" si="225"/>
        <v>2.7878431375135015</v>
      </c>
      <c r="AL93" s="18">
        <f t="shared" si="225"/>
        <v>1.9416304727021938</v>
      </c>
      <c r="AM93" s="18">
        <f t="shared" si="226"/>
        <v>2.5033031453248977</v>
      </c>
      <c r="AO93" s="18">
        <f t="shared" si="227"/>
        <v>2.2229244547823823</v>
      </c>
      <c r="AP93" s="18">
        <f t="shared" si="228"/>
        <v>3.6263034391278648</v>
      </c>
      <c r="AQ93" s="18">
        <f t="shared" si="229"/>
        <v>5.0604394434308864</v>
      </c>
      <c r="AS93" t="str">
        <f t="shared" si="258"/>
        <v>41 Administrative occupations</v>
      </c>
      <c r="AT93" s="18">
        <f t="shared" si="230"/>
        <v>1.7160672342027894</v>
      </c>
      <c r="AU93" s="18">
        <f t="shared" si="230"/>
        <v>5.8294719244321724</v>
      </c>
      <c r="AV93" s="18">
        <f t="shared" si="230"/>
        <v>1.3176432421351247</v>
      </c>
      <c r="AW93" s="18">
        <f t="shared" si="230"/>
        <v>1.6540311375387473</v>
      </c>
      <c r="AX93" s="18">
        <f t="shared" si="231"/>
        <v>1.8045948608412132</v>
      </c>
      <c r="AZ93" s="18">
        <f t="shared" si="232"/>
        <v>1.5417779271621468</v>
      </c>
      <c r="BA93" s="18">
        <f t="shared" si="233"/>
        <v>3.2675412067337151</v>
      </c>
      <c r="BB93" s="18">
        <f t="shared" si="234"/>
        <v>4.2899975736030882</v>
      </c>
      <c r="BD93" t="str">
        <f t="shared" si="259"/>
        <v>41 Administrative occupations</v>
      </c>
      <c r="BE93" s="18">
        <f t="shared" si="235"/>
        <v>-2.2080865864789967</v>
      </c>
      <c r="BF93" s="18">
        <f t="shared" si="235"/>
        <v>9.5279269280506895</v>
      </c>
      <c r="BG93" s="18">
        <f t="shared" si="235"/>
        <v>-0.74826783912979034</v>
      </c>
      <c r="BH93" s="18">
        <f t="shared" si="235"/>
        <v>-2.1915603852419641</v>
      </c>
      <c r="BI93" s="18">
        <f t="shared" si="236"/>
        <v>-1.0453594858622073</v>
      </c>
      <c r="BK93" s="18">
        <f t="shared" si="237"/>
        <v>-1.7128100684422831</v>
      </c>
      <c r="BL93" s="18">
        <f t="shared" si="238"/>
        <v>2.4980786840865132</v>
      </c>
      <c r="BM93" s="18">
        <f t="shared" si="239"/>
        <v>1.332285215002238</v>
      </c>
      <c r="BO93" t="str">
        <f t="shared" si="260"/>
        <v>41 Administrative occupations</v>
      </c>
      <c r="BP93" s="18">
        <f t="shared" si="240"/>
        <v>-3.1598317598514281</v>
      </c>
      <c r="BQ93" s="18">
        <f t="shared" si="240"/>
        <v>0.38526891903012395</v>
      </c>
      <c r="BR93" s="18">
        <f t="shared" si="240"/>
        <v>-0.85132150905220527</v>
      </c>
      <c r="BS93" s="18">
        <f t="shared" si="240"/>
        <v>-3.8053959403886228</v>
      </c>
      <c r="BT93" s="18">
        <f t="shared" si="241"/>
        <v>-2.6326759487082962</v>
      </c>
      <c r="BV93" s="18">
        <f t="shared" si="242"/>
        <v>-2.8306156857830111</v>
      </c>
      <c r="BW93" s="18">
        <f t="shared" si="243"/>
        <v>2.0716352471565669</v>
      </c>
      <c r="BX93" s="18">
        <f t="shared" si="244"/>
        <v>6.7407337389813193E-2</v>
      </c>
      <c r="BZ93" t="str">
        <f t="shared" si="261"/>
        <v>41 Administrative occupations</v>
      </c>
      <c r="CA93" s="18">
        <f t="shared" si="245"/>
        <v>-2.9902934873519804</v>
      </c>
      <c r="CB93" s="18">
        <f t="shared" si="245"/>
        <v>-12.994787234779059</v>
      </c>
      <c r="CC93" s="18">
        <f t="shared" si="245"/>
        <v>-4.3740211327518601</v>
      </c>
      <c r="CD93" s="18">
        <f t="shared" si="245"/>
        <v>-9.5943174250821546</v>
      </c>
      <c r="CE93" s="18">
        <f t="shared" si="246"/>
        <v>-8.2145424213932667</v>
      </c>
      <c r="CG93" s="18">
        <f t="shared" si="247"/>
        <v>-7.8866767603734678</v>
      </c>
      <c r="CH93" s="18">
        <f t="shared" si="248"/>
        <v>1.4544305099652322</v>
      </c>
      <c r="CI93" s="18">
        <f t="shared" si="249"/>
        <v>-4.1024658014834454</v>
      </c>
      <c r="CK93" t="str">
        <f t="shared" si="262"/>
        <v>41 Administrative occupations</v>
      </c>
      <c r="CL93" s="18">
        <f t="shared" si="250"/>
        <v>1.5373525336353167</v>
      </c>
      <c r="CM93" s="18">
        <f t="shared" si="250"/>
        <v>-5.6070625942147405</v>
      </c>
      <c r="CN93" s="18">
        <f t="shared" si="250"/>
        <v>-5.2096732684413389</v>
      </c>
      <c r="CO93" s="18">
        <f t="shared" si="250"/>
        <v>-2.8012412374054829</v>
      </c>
      <c r="CP93" s="18">
        <f t="shared" si="251"/>
        <v>-3.7367711805738169</v>
      </c>
      <c r="CR93" s="18">
        <f t="shared" si="252"/>
        <v>-3.6107755226804317</v>
      </c>
      <c r="CS93" s="18">
        <f t="shared" si="253"/>
        <v>1.2014558172818157</v>
      </c>
      <c r="CT93" s="18">
        <f t="shared" si="254"/>
        <v>-1.7086474498161364</v>
      </c>
    </row>
    <row r="94" spans="1:98" x14ac:dyDescent="0.2">
      <c r="A94" t="str">
        <f t="shared" si="209"/>
        <v>42 Secretarial and related occupations</v>
      </c>
      <c r="B94" s="18">
        <f t="shared" si="210"/>
        <v>6.6011755970781349</v>
      </c>
      <c r="C94" s="18">
        <f t="shared" si="210"/>
        <v>3.9565878869405546</v>
      </c>
      <c r="D94" s="18">
        <f t="shared" si="210"/>
        <v>9.7469828603345086</v>
      </c>
      <c r="E94" s="18">
        <f t="shared" si="210"/>
        <v>6.3008290096345787</v>
      </c>
      <c r="F94" s="18">
        <f t="shared" si="211"/>
        <v>7.2164300162718575</v>
      </c>
      <c r="H94" s="18">
        <f t="shared" si="212"/>
        <v>7.4373524278328329</v>
      </c>
      <c r="I94" s="18">
        <f t="shared" si="213"/>
        <v>5.5898701429368369</v>
      </c>
      <c r="J94" s="18">
        <f t="shared" si="214"/>
        <v>10.029862140991042</v>
      </c>
      <c r="L94" t="str">
        <f t="shared" si="255"/>
        <v>42 Secretarial and related occupations</v>
      </c>
      <c r="M94" s="18">
        <f t="shared" si="215"/>
        <v>3.8709242473689232</v>
      </c>
      <c r="N94" s="18">
        <f t="shared" si="215"/>
        <v>7.0056929742996044</v>
      </c>
      <c r="O94" s="18">
        <f t="shared" si="215"/>
        <v>6.8023906981672599</v>
      </c>
      <c r="P94" s="18">
        <f t="shared" si="215"/>
        <v>1.8260698638785211</v>
      </c>
      <c r="Q94" s="18">
        <f t="shared" si="216"/>
        <v>3.67674369479567</v>
      </c>
      <c r="S94" s="18">
        <f t="shared" si="217"/>
        <v>3.4585321923012113</v>
      </c>
      <c r="T94" s="18">
        <f t="shared" si="218"/>
        <v>4.2160974716057842</v>
      </c>
      <c r="U94" s="18">
        <f t="shared" si="219"/>
        <v>6.3645393915380932</v>
      </c>
      <c r="W94" t="str">
        <f t="shared" si="256"/>
        <v>42 Secretarial and related occupations</v>
      </c>
      <c r="X94" s="18">
        <f t="shared" si="220"/>
        <v>0.82409404645948925</v>
      </c>
      <c r="Y94" s="18">
        <f t="shared" si="220"/>
        <v>3.1197558766746791</v>
      </c>
      <c r="Z94" s="18">
        <f t="shared" si="220"/>
        <v>5.1331496864476467</v>
      </c>
      <c r="AA94" s="18">
        <f t="shared" si="220"/>
        <v>4.1682820736212545</v>
      </c>
      <c r="AB94" s="18">
        <f t="shared" si="221"/>
        <v>4.4028140246040515</v>
      </c>
      <c r="AD94" s="18">
        <f t="shared" si="222"/>
        <v>4.4889166711000072</v>
      </c>
      <c r="AE94" s="18">
        <f t="shared" si="223"/>
        <v>4.2936173899989605</v>
      </c>
      <c r="AF94" s="18">
        <f t="shared" si="224"/>
        <v>7.1330494606912875</v>
      </c>
      <c r="AH94" t="str">
        <f t="shared" si="257"/>
        <v>42 Secretarial and related occupations</v>
      </c>
      <c r="AI94" s="18">
        <f t="shared" si="225"/>
        <v>0.9719557470257989</v>
      </c>
      <c r="AJ94" s="18">
        <f t="shared" si="225"/>
        <v>3.2030269236766884</v>
      </c>
      <c r="AK94" s="18">
        <f t="shared" si="225"/>
        <v>3.2192372212926035</v>
      </c>
      <c r="AL94" s="18">
        <f t="shared" si="225"/>
        <v>1.726717624590246</v>
      </c>
      <c r="AM94" s="18">
        <f t="shared" si="226"/>
        <v>2.2828624612499127</v>
      </c>
      <c r="AO94" s="18">
        <f t="shared" si="227"/>
        <v>2.2218106828128414</v>
      </c>
      <c r="AP94" s="18">
        <f t="shared" si="228"/>
        <v>3.6911715399336797</v>
      </c>
      <c r="AQ94" s="18">
        <f t="shared" si="229"/>
        <v>5.1132426755378324</v>
      </c>
      <c r="AS94" t="str">
        <f t="shared" si="258"/>
        <v>42 Secretarial and related occupations</v>
      </c>
      <c r="AT94" s="18">
        <f t="shared" si="230"/>
        <v>9.312105162662121E-3</v>
      </c>
      <c r="AU94" s="18">
        <f t="shared" si="230"/>
        <v>4.1462999860787608</v>
      </c>
      <c r="AV94" s="18">
        <f t="shared" si="230"/>
        <v>2.9589278814945219</v>
      </c>
      <c r="AW94" s="18">
        <f t="shared" si="230"/>
        <v>0.60581292357668737</v>
      </c>
      <c r="AX94" s="18">
        <f t="shared" si="231"/>
        <v>1.554615359213618</v>
      </c>
      <c r="AZ94" s="18">
        <f t="shared" si="232"/>
        <v>1.3841474802556819</v>
      </c>
      <c r="BA94" s="18">
        <f t="shared" si="233"/>
        <v>3.4306810507891417</v>
      </c>
      <c r="BB94" s="18">
        <f t="shared" si="234"/>
        <v>4.3263224607681838</v>
      </c>
      <c r="BD94" t="str">
        <f t="shared" si="259"/>
        <v>42 Secretarial and related occupations</v>
      </c>
      <c r="BE94" s="18">
        <f t="shared" si="235"/>
        <v>-2.8270689308871888</v>
      </c>
      <c r="BF94" s="18">
        <f t="shared" si="235"/>
        <v>4.6041369211853311</v>
      </c>
      <c r="BG94" s="18">
        <f t="shared" si="235"/>
        <v>-1.402286493618532</v>
      </c>
      <c r="BH94" s="18">
        <f t="shared" si="235"/>
        <v>-14.91860626534941</v>
      </c>
      <c r="BI94" s="18">
        <f t="shared" si="236"/>
        <v>-9.7490432282493771</v>
      </c>
      <c r="BK94" s="18">
        <f t="shared" si="237"/>
        <v>-10.632691519159398</v>
      </c>
      <c r="BL94" s="18">
        <f t="shared" si="238"/>
        <v>1.9563658892477243</v>
      </c>
      <c r="BM94" s="18">
        <f t="shared" si="239"/>
        <v>-4.2355426067633655</v>
      </c>
      <c r="BO94" t="str">
        <f t="shared" si="260"/>
        <v>42 Secretarial and related occupations</v>
      </c>
      <c r="BP94" s="18">
        <f t="shared" si="240"/>
        <v>-6.6184077226522531</v>
      </c>
      <c r="BQ94" s="18">
        <f t="shared" si="240"/>
        <v>-2.2008205363442834</v>
      </c>
      <c r="BR94" s="18">
        <f t="shared" si="240"/>
        <v>-5.8655225353632545</v>
      </c>
      <c r="BS94" s="18">
        <f t="shared" si="240"/>
        <v>-14.924011910685941</v>
      </c>
      <c r="BT94" s="18">
        <f t="shared" si="241"/>
        <v>-11.422830008879359</v>
      </c>
      <c r="BV94" s="18">
        <f t="shared" si="242"/>
        <v>-12.005760962702361</v>
      </c>
      <c r="BW94" s="18">
        <f t="shared" si="243"/>
        <v>1.4643190854096488</v>
      </c>
      <c r="BX94" s="18">
        <f t="shared" si="244"/>
        <v>-6.0766339773414835</v>
      </c>
      <c r="BZ94" t="str">
        <f t="shared" si="261"/>
        <v>42 Secretarial and related occupations</v>
      </c>
      <c r="CA94" s="18">
        <f t="shared" si="245"/>
        <v>-2.8644756583263598</v>
      </c>
      <c r="CB94" s="18">
        <f t="shared" si="245"/>
        <v>-17.669628194733978</v>
      </c>
      <c r="CC94" s="18">
        <f t="shared" si="245"/>
        <v>-15.934483063788441</v>
      </c>
      <c r="CD94" s="18">
        <f t="shared" si="245"/>
        <v>-17.838113647590848</v>
      </c>
      <c r="CE94" s="18">
        <f t="shared" si="246"/>
        <v>-17.237310403021809</v>
      </c>
      <c r="CG94" s="18">
        <f t="shared" si="247"/>
        <v>-17.208408633552896</v>
      </c>
      <c r="CH94" s="18">
        <f t="shared" si="248"/>
        <v>0.98664943455508691</v>
      </c>
      <c r="CI94" s="18">
        <f t="shared" si="249"/>
        <v>-9.6695828175821781</v>
      </c>
      <c r="CK94" t="str">
        <f t="shared" si="262"/>
        <v>42 Secretarial and related occupations</v>
      </c>
      <c r="CL94" s="18">
        <f t="shared" si="250"/>
        <v>2.0366315933509682</v>
      </c>
      <c r="CM94" s="18">
        <f t="shared" si="250"/>
        <v>-4.6269866905476187</v>
      </c>
      <c r="CN94" s="18">
        <f t="shared" si="250"/>
        <v>-4.616950567051326</v>
      </c>
      <c r="CO94" s="18">
        <f t="shared" si="250"/>
        <v>-5.1702559775830821</v>
      </c>
      <c r="CP94" s="18">
        <f t="shared" si="251"/>
        <v>-4.9637685957243383</v>
      </c>
      <c r="CR94" s="18">
        <f t="shared" si="252"/>
        <v>-4.986178391872242</v>
      </c>
      <c r="CS94" s="18">
        <f t="shared" si="253"/>
        <v>1.4545853764941663</v>
      </c>
      <c r="CT94" s="18">
        <f t="shared" si="254"/>
        <v>-2.2926326814058484</v>
      </c>
    </row>
    <row r="95" spans="1:98" x14ac:dyDescent="0.2">
      <c r="A95" t="str">
        <f t="shared" si="209"/>
        <v>51 Skilled agricultural and related trades</v>
      </c>
      <c r="B95" s="18">
        <f t="shared" si="210"/>
        <v>6.3140251179827578</v>
      </c>
      <c r="C95" s="18">
        <f t="shared" si="210"/>
        <v>-15.638139309219268</v>
      </c>
      <c r="D95" s="18">
        <f t="shared" si="210"/>
        <v>3.8520337647369507</v>
      </c>
      <c r="E95" s="18">
        <f t="shared" si="210"/>
        <v>2.3434823077013389</v>
      </c>
      <c r="F95" s="18">
        <f t="shared" si="211"/>
        <v>1.5784174686169772</v>
      </c>
      <c r="H95" s="18">
        <f t="shared" si="212"/>
        <v>2.8438821429555006</v>
      </c>
      <c r="I95" s="18">
        <f t="shared" si="213"/>
        <v>4.4425231798971954</v>
      </c>
      <c r="J95" s="18">
        <f t="shared" si="214"/>
        <v>6.133681066504848</v>
      </c>
      <c r="L95" t="str">
        <f t="shared" si="255"/>
        <v>51 Skilled agricultural and related trades</v>
      </c>
      <c r="M95" s="18">
        <f t="shared" si="215"/>
        <v>7.4403375092980895</v>
      </c>
      <c r="N95" s="18">
        <f t="shared" si="215"/>
        <v>-29.907575250995322</v>
      </c>
      <c r="O95" s="18">
        <f t="shared" si="215"/>
        <v>1.260302542917846</v>
      </c>
      <c r="P95" s="18">
        <f t="shared" si="215"/>
        <v>2.7573442866761777</v>
      </c>
      <c r="Q95" s="18">
        <f t="shared" si="216"/>
        <v>-0.12949545003465568</v>
      </c>
      <c r="S95" s="18">
        <f t="shared" si="217"/>
        <v>2.2558872364315974</v>
      </c>
      <c r="T95" s="18">
        <f t="shared" si="218"/>
        <v>3.4881113113772066</v>
      </c>
      <c r="U95" s="18">
        <f t="shared" si="219"/>
        <v>4.9694637197716274</v>
      </c>
      <c r="W95" t="str">
        <f t="shared" si="256"/>
        <v>51 Skilled agricultural and related trades</v>
      </c>
      <c r="X95" s="18">
        <f t="shared" si="220"/>
        <v>4.9177706815940248</v>
      </c>
      <c r="Y95" s="18">
        <f t="shared" si="220"/>
        <v>-15.353840617051983</v>
      </c>
      <c r="Z95" s="18">
        <f t="shared" si="220"/>
        <v>2.3475803065735157</v>
      </c>
      <c r="AA95" s="18">
        <f t="shared" si="220"/>
        <v>3.5594347875594456</v>
      </c>
      <c r="AB95" s="18">
        <f t="shared" si="221"/>
        <v>1.8868749541038232</v>
      </c>
      <c r="AD95" s="18">
        <f t="shared" si="222"/>
        <v>3.1538972868913717</v>
      </c>
      <c r="AE95" s="18">
        <f t="shared" si="223"/>
        <v>4.2277830775637071</v>
      </c>
      <c r="AF95" s="18">
        <f t="shared" si="224"/>
        <v>6.1683154001902496</v>
      </c>
      <c r="AH95" t="str">
        <f t="shared" si="257"/>
        <v>51 Skilled agricultural and related trades</v>
      </c>
      <c r="AI95" s="18">
        <f t="shared" si="225"/>
        <v>7.2922469675794188</v>
      </c>
      <c r="AJ95" s="18">
        <f t="shared" si="225"/>
        <v>-26.899220820830738</v>
      </c>
      <c r="AK95" s="18">
        <f t="shared" si="225"/>
        <v>1.0165545507544671</v>
      </c>
      <c r="AL95" s="18">
        <f t="shared" si="225"/>
        <v>2.7170526300504649</v>
      </c>
      <c r="AM95" s="18">
        <f t="shared" si="226"/>
        <v>3.3252790691751244E-2</v>
      </c>
      <c r="AO95" s="18">
        <f t="shared" si="227"/>
        <v>2.1470628427734617</v>
      </c>
      <c r="AP95" s="18">
        <f t="shared" si="228"/>
        <v>4.1083778009269212</v>
      </c>
      <c r="AQ95" s="18">
        <f t="shared" si="229"/>
        <v>5.411570894472062</v>
      </c>
      <c r="AS95" t="str">
        <f t="shared" si="258"/>
        <v>51 Skilled agricultural and related trades</v>
      </c>
      <c r="AT95" s="18">
        <f t="shared" si="230"/>
        <v>10.000654881305792</v>
      </c>
      <c r="AU95" s="18">
        <f t="shared" si="230"/>
        <v>-28.491177984724171</v>
      </c>
      <c r="AV95" s="18">
        <f t="shared" si="230"/>
        <v>0.26716672263664698</v>
      </c>
      <c r="AW95" s="18">
        <f t="shared" si="230"/>
        <v>3.0598542418648345</v>
      </c>
      <c r="AX95" s="18">
        <f t="shared" si="231"/>
        <v>-0.12873837134428356</v>
      </c>
      <c r="AZ95" s="18">
        <f t="shared" si="232"/>
        <v>2.1204211003970963</v>
      </c>
      <c r="BA95" s="18">
        <f t="shared" si="233"/>
        <v>3.7239455778483865</v>
      </c>
      <c r="BB95" s="18">
        <f t="shared" si="234"/>
        <v>5.0721366874897811</v>
      </c>
      <c r="BD95" t="str">
        <f t="shared" si="259"/>
        <v>51 Skilled agricultural and related trades</v>
      </c>
      <c r="BE95" s="18">
        <f t="shared" si="235"/>
        <v>1.1797925813864518</v>
      </c>
      <c r="BF95" s="18">
        <f t="shared" si="235"/>
        <v>-25.66347096857816</v>
      </c>
      <c r="BG95" s="18">
        <f t="shared" si="235"/>
        <v>-1.5079256283245357</v>
      </c>
      <c r="BH95" s="18">
        <f t="shared" si="235"/>
        <v>3.9540063647214296E-2</v>
      </c>
      <c r="BI95" s="18">
        <f t="shared" si="236"/>
        <v>-2.2773247294941568</v>
      </c>
      <c r="BK95" s="18">
        <f t="shared" si="237"/>
        <v>-0.47896459898224553</v>
      </c>
      <c r="BL95" s="18">
        <f t="shared" si="238"/>
        <v>2.745479700317599</v>
      </c>
      <c r="BM95" s="18">
        <f t="shared" si="239"/>
        <v>2.4213734933432596</v>
      </c>
      <c r="BO95" t="str">
        <f t="shared" si="260"/>
        <v>51 Skilled agricultural and related trades</v>
      </c>
      <c r="BP95" s="18">
        <f t="shared" si="240"/>
        <v>4.443364507131875</v>
      </c>
      <c r="BQ95" s="18">
        <f t="shared" si="240"/>
        <v>-35.419134071756467</v>
      </c>
      <c r="BR95" s="18">
        <f t="shared" si="240"/>
        <v>-0.17446638059340769</v>
      </c>
      <c r="BS95" s="18">
        <f t="shared" si="240"/>
        <v>6.9981639668226236E-2</v>
      </c>
      <c r="BT95" s="18">
        <f t="shared" si="241"/>
        <v>-2.7063734552640772</v>
      </c>
      <c r="BV95" s="18">
        <f t="shared" si="242"/>
        <v>-1.1567471768891835E-2</v>
      </c>
      <c r="BW95" s="18">
        <f t="shared" si="243"/>
        <v>2.8339166861445664</v>
      </c>
      <c r="BX95" s="18">
        <f t="shared" si="244"/>
        <v>2.8260966509198848</v>
      </c>
      <c r="BZ95" t="str">
        <f t="shared" si="261"/>
        <v>51 Skilled agricultural and related trades</v>
      </c>
      <c r="CA95" s="18">
        <f t="shared" si="245"/>
        <v>4.7092115258573486E-2</v>
      </c>
      <c r="CB95" s="18">
        <f t="shared" si="245"/>
        <v>-23.272521456350393</v>
      </c>
      <c r="CC95" s="18">
        <f t="shared" si="245"/>
        <v>-0.42965721098293663</v>
      </c>
      <c r="CD95" s="18">
        <f t="shared" si="245"/>
        <v>1.9028376180238116</v>
      </c>
      <c r="CE95" s="18">
        <f t="shared" si="246"/>
        <v>-0.61027655688036253</v>
      </c>
      <c r="CG95" s="18">
        <f t="shared" si="247"/>
        <v>1.1193305792311925</v>
      </c>
      <c r="CH95" s="18">
        <f t="shared" si="248"/>
        <v>2.6030951853019513</v>
      </c>
      <c r="CI95" s="18">
        <f t="shared" si="249"/>
        <v>3.4032825028926794</v>
      </c>
      <c r="CK95" t="str">
        <f t="shared" si="262"/>
        <v>51 Skilled agricultural and related trades</v>
      </c>
      <c r="CL95" s="18">
        <f t="shared" si="250"/>
        <v>8.4190326186801556</v>
      </c>
      <c r="CM95" s="18">
        <f t="shared" si="250"/>
        <v>-41.656067394302745</v>
      </c>
      <c r="CN95" s="18">
        <f t="shared" si="250"/>
        <v>1.3832651661439987</v>
      </c>
      <c r="CO95" s="18">
        <f t="shared" si="250"/>
        <v>-4.1663894435074127</v>
      </c>
      <c r="CP95" s="18">
        <f t="shared" si="251"/>
        <v>-5.4442707416498592</v>
      </c>
      <c r="CR95" s="18">
        <f t="shared" si="252"/>
        <v>-2.3511068103678867</v>
      </c>
      <c r="CS95" s="18">
        <f t="shared" si="253"/>
        <v>1.7128113031815939</v>
      </c>
      <c r="CT95" s="18">
        <f t="shared" si="254"/>
        <v>-6.7033179617004279E-2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3.1201423135724715</v>
      </c>
      <c r="C96" s="18">
        <f t="shared" si="210"/>
        <v>5.7896576794254972</v>
      </c>
      <c r="D96" s="18">
        <f t="shared" si="210"/>
        <v>1.2214105585701018</v>
      </c>
      <c r="E96" s="18">
        <f t="shared" si="210"/>
        <v>3.1545872244437501</v>
      </c>
      <c r="F96" s="18">
        <f t="shared" si="211"/>
        <v>2.7083286384319782</v>
      </c>
      <c r="H96" s="18">
        <f t="shared" si="212"/>
        <v>2.5061271333675972</v>
      </c>
      <c r="I96" s="18">
        <f t="shared" si="213"/>
        <v>2.8878270983559995</v>
      </c>
      <c r="J96" s="18">
        <f t="shared" si="214"/>
        <v>4.6673903333839917</v>
      </c>
      <c r="L96" t="str">
        <f t="shared" si="255"/>
        <v>52 Skilled metal, electrical and electronic trades</v>
      </c>
      <c r="M96" s="18">
        <f t="shared" si="215"/>
        <v>5.7829339897139231</v>
      </c>
      <c r="N96" s="18">
        <f t="shared" si="215"/>
        <v>-7.3465720326186474</v>
      </c>
      <c r="O96" s="18">
        <f t="shared" si="215"/>
        <v>6.3968370653591178</v>
      </c>
      <c r="P96" s="18">
        <f t="shared" si="215"/>
        <v>5.3611083695231931</v>
      </c>
      <c r="Q96" s="18">
        <f t="shared" si="216"/>
        <v>4.8381320048645815</v>
      </c>
      <c r="S96" s="18">
        <f t="shared" si="217"/>
        <v>5.7052261285676531</v>
      </c>
      <c r="T96" s="18">
        <f t="shared" si="218"/>
        <v>4.0314995936244546</v>
      </c>
      <c r="U96" s="18">
        <f t="shared" si="219"/>
        <v>7.852162796129325</v>
      </c>
      <c r="W96" t="str">
        <f t="shared" si="256"/>
        <v>52 Skilled metal, electrical and electronic trades</v>
      </c>
      <c r="X96" s="18">
        <f t="shared" si="220"/>
        <v>3.8848878693795053</v>
      </c>
      <c r="Y96" s="18">
        <f t="shared" si="220"/>
        <v>-16.461002408631131</v>
      </c>
      <c r="Z96" s="18">
        <f t="shared" si="220"/>
        <v>3.3385671915547421</v>
      </c>
      <c r="AA96" s="18">
        <f t="shared" si="220"/>
        <v>2.5212159089421649</v>
      </c>
      <c r="AB96" s="18">
        <f t="shared" si="221"/>
        <v>1.4690706178090762</v>
      </c>
      <c r="AD96" s="18">
        <f t="shared" si="222"/>
        <v>2.7929454886231886</v>
      </c>
      <c r="AE96" s="18">
        <f t="shared" si="223"/>
        <v>3.3462362008774837</v>
      </c>
      <c r="AF96" s="18">
        <f t="shared" si="224"/>
        <v>5.2357170048575652</v>
      </c>
      <c r="AH96" t="str">
        <f t="shared" si="257"/>
        <v>52 Skilled metal, electrical and electronic trades</v>
      </c>
      <c r="AI96" s="18">
        <f t="shared" si="225"/>
        <v>3.9640790911455781</v>
      </c>
      <c r="AJ96" s="18">
        <f t="shared" si="225"/>
        <v>-13.681570533783493</v>
      </c>
      <c r="AK96" s="18">
        <f t="shared" si="225"/>
        <v>2.1265634392470645</v>
      </c>
      <c r="AL96" s="18">
        <f t="shared" si="225"/>
        <v>2.5141096127883067</v>
      </c>
      <c r="AM96" s="18">
        <f t="shared" si="226"/>
        <v>1.2982861179978711</v>
      </c>
      <c r="AO96" s="18">
        <f t="shared" si="227"/>
        <v>2.3847644247985134</v>
      </c>
      <c r="AP96" s="18">
        <f t="shared" si="228"/>
        <v>2.991839652748407</v>
      </c>
      <c r="AQ96" s="18">
        <f t="shared" si="229"/>
        <v>4.6599084084561371</v>
      </c>
      <c r="AS96" t="str">
        <f t="shared" si="258"/>
        <v>52 Skilled metal, electrical and electronic trades</v>
      </c>
      <c r="AT96" s="18">
        <f t="shared" si="230"/>
        <v>3.2303387830593389</v>
      </c>
      <c r="AU96" s="18">
        <f t="shared" si="230"/>
        <v>-9.6313811722153257</v>
      </c>
      <c r="AV96" s="18">
        <f t="shared" si="230"/>
        <v>1.2671957253718835</v>
      </c>
      <c r="AW96" s="18">
        <f t="shared" si="230"/>
        <v>2.2877601648138901</v>
      </c>
      <c r="AX96" s="18">
        <f t="shared" si="231"/>
        <v>1.1812151226401335</v>
      </c>
      <c r="AZ96" s="18">
        <f t="shared" si="232"/>
        <v>1.9464343088713365</v>
      </c>
      <c r="BA96" s="18">
        <f t="shared" si="233"/>
        <v>2.8845286797197112</v>
      </c>
      <c r="BB96" s="18">
        <f t="shared" si="234"/>
        <v>4.2510897904839862</v>
      </c>
      <c r="BD96" t="str">
        <f t="shared" si="259"/>
        <v>52 Skilled metal, electrical and electronic trades</v>
      </c>
      <c r="BE96" s="18">
        <f t="shared" si="235"/>
        <v>-0.82738587657141816</v>
      </c>
      <c r="BF96" s="18">
        <f t="shared" si="235"/>
        <v>-3.8922914191258373</v>
      </c>
      <c r="BG96" s="18">
        <f t="shared" si="235"/>
        <v>-2.6851441745101567E-2</v>
      </c>
      <c r="BH96" s="18">
        <f t="shared" si="235"/>
        <v>-0.12845889901613727</v>
      </c>
      <c r="BI96" s="18">
        <f t="shared" si="236"/>
        <v>-0.33629300945724472</v>
      </c>
      <c r="BK96" s="18">
        <f t="shared" si="237"/>
        <v>-9.4601226054447096E-2</v>
      </c>
      <c r="BL96" s="18">
        <f t="shared" si="238"/>
        <v>1.9860176033934751</v>
      </c>
      <c r="BM96" s="18">
        <f t="shared" si="239"/>
        <v>1.914305806539307</v>
      </c>
      <c r="BO96" t="str">
        <f t="shared" si="260"/>
        <v>52 Skilled metal, electrical and electronic trades</v>
      </c>
      <c r="BP96" s="18">
        <f t="shared" si="240"/>
        <v>2.2212018785042975</v>
      </c>
      <c r="BQ96" s="18">
        <f t="shared" si="240"/>
        <v>-17.394513859370932</v>
      </c>
      <c r="BR96" s="18">
        <f t="shared" si="240"/>
        <v>0.3796815994608238</v>
      </c>
      <c r="BS96" s="18">
        <f t="shared" si="240"/>
        <v>-0.71152867922136265</v>
      </c>
      <c r="BT96" s="18">
        <f t="shared" si="241"/>
        <v>-1.5106802978973599</v>
      </c>
      <c r="BV96" s="18">
        <f t="shared" si="242"/>
        <v>-0.34911636836766347</v>
      </c>
      <c r="BW96" s="18">
        <f t="shared" si="243"/>
        <v>2.0599688269796301</v>
      </c>
      <c r="BX96" s="18">
        <f t="shared" si="244"/>
        <v>1.799256793647741</v>
      </c>
      <c r="BZ96" t="str">
        <f t="shared" si="261"/>
        <v>52 Skilled metal, electrical and electronic trades</v>
      </c>
      <c r="CA96" s="18">
        <f t="shared" si="245"/>
        <v>-3.7457399449808082</v>
      </c>
      <c r="CB96" s="18">
        <f t="shared" si="245"/>
        <v>-16.005377370709784</v>
      </c>
      <c r="CC96" s="18">
        <f t="shared" si="245"/>
        <v>0.35752901967001094</v>
      </c>
      <c r="CD96" s="18">
        <f t="shared" si="245"/>
        <v>-4.9603664063006985</v>
      </c>
      <c r="CE96" s="18">
        <f t="shared" si="246"/>
        <v>-4.0730688561986579</v>
      </c>
      <c r="CG96" s="18">
        <f t="shared" si="247"/>
        <v>-3.2198059050634331</v>
      </c>
      <c r="CH96" s="18">
        <f t="shared" si="248"/>
        <v>1.8341551083892682</v>
      </c>
      <c r="CI96" s="18">
        <f t="shared" si="249"/>
        <v>-0.51495684149128751</v>
      </c>
      <c r="CK96" t="str">
        <f t="shared" si="262"/>
        <v>52 Skilled metal, electrical and electronic trades</v>
      </c>
      <c r="CL96" s="18">
        <f t="shared" si="250"/>
        <v>3.2562394001494965</v>
      </c>
      <c r="CM96" s="18">
        <f t="shared" si="250"/>
        <v>-20.86944424423023</v>
      </c>
      <c r="CN96" s="18">
        <f t="shared" si="250"/>
        <v>1.9894312255076763</v>
      </c>
      <c r="CO96" s="18">
        <f t="shared" si="250"/>
        <v>-3.5908665894324732</v>
      </c>
      <c r="CP96" s="18">
        <f t="shared" si="251"/>
        <v>-3.0843604498545063</v>
      </c>
      <c r="CR96" s="18">
        <f t="shared" si="252"/>
        <v>-1.7655443982621088</v>
      </c>
      <c r="CS96" s="18">
        <f t="shared" si="253"/>
        <v>1.6533148112144014</v>
      </c>
      <c r="CT96" s="18">
        <f t="shared" si="254"/>
        <v>0.28992447095068652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-7.8562594501301541</v>
      </c>
      <c r="C97" s="18">
        <f t="shared" si="210"/>
        <v>-7.5642506553758597</v>
      </c>
      <c r="D97" s="18">
        <f t="shared" si="210"/>
        <v>7.438431237662102</v>
      </c>
      <c r="E97" s="18">
        <f t="shared" si="210"/>
        <v>0.77756829343040845</v>
      </c>
      <c r="F97" s="18">
        <f t="shared" si="211"/>
        <v>2.2597703126218116</v>
      </c>
      <c r="H97" s="18">
        <f t="shared" si="212"/>
        <v>2.950660206772171</v>
      </c>
      <c r="I97" s="18">
        <f t="shared" si="213"/>
        <v>3.4503503904743438</v>
      </c>
      <c r="J97" s="18">
        <f t="shared" si="214"/>
        <v>5.4293128252696166</v>
      </c>
      <c r="L97" t="str">
        <f t="shared" si="255"/>
        <v>53 Skilled construction and building trades</v>
      </c>
      <c r="M97" s="18">
        <f t="shared" si="215"/>
        <v>2.9583783964388211</v>
      </c>
      <c r="N97" s="18">
        <f t="shared" si="215"/>
        <v>5.6695414256408894</v>
      </c>
      <c r="O97" s="18">
        <f t="shared" si="215"/>
        <v>3.171177289345084</v>
      </c>
      <c r="P97" s="18">
        <f t="shared" si="215"/>
        <v>2.3409313552470667</v>
      </c>
      <c r="Q97" s="18">
        <f t="shared" si="216"/>
        <v>2.8051125175980296</v>
      </c>
      <c r="S97" s="18">
        <f t="shared" si="217"/>
        <v>2.6169349756532068</v>
      </c>
      <c r="T97" s="18">
        <f t="shared" si="218"/>
        <v>3.3083258397302417</v>
      </c>
      <c r="U97" s="18">
        <f t="shared" si="219"/>
        <v>5.0795819721771274</v>
      </c>
      <c r="W97" t="str">
        <f t="shared" si="256"/>
        <v>53 Skilled construction and building trades</v>
      </c>
      <c r="X97" s="18">
        <f t="shared" si="220"/>
        <v>0.64906549256862345</v>
      </c>
      <c r="Y97" s="18">
        <f t="shared" si="220"/>
        <v>-5.5365682362936708</v>
      </c>
      <c r="Z97" s="18">
        <f t="shared" si="220"/>
        <v>2.4955313669245749</v>
      </c>
      <c r="AA97" s="18">
        <f t="shared" si="220"/>
        <v>1.3087109258347329</v>
      </c>
      <c r="AB97" s="18">
        <f t="shared" si="221"/>
        <v>1.2344940771414903</v>
      </c>
      <c r="AD97" s="18">
        <f t="shared" si="222"/>
        <v>1.7027828857034466</v>
      </c>
      <c r="AE97" s="18">
        <f t="shared" si="223"/>
        <v>3.2631698621629956</v>
      </c>
      <c r="AF97" s="18">
        <f t="shared" si="224"/>
        <v>4.3974323464937459</v>
      </c>
      <c r="AH97" t="str">
        <f t="shared" si="257"/>
        <v>53 Skilled construction and building trades</v>
      </c>
      <c r="AI97" s="18">
        <f t="shared" si="225"/>
        <v>4.0099197765596672</v>
      </c>
      <c r="AJ97" s="18">
        <f t="shared" si="225"/>
        <v>-5.7034276939343602</v>
      </c>
      <c r="AK97" s="18">
        <f t="shared" si="225"/>
        <v>2.6936350187626745</v>
      </c>
      <c r="AL97" s="18">
        <f t="shared" si="225"/>
        <v>1.7207749925518767</v>
      </c>
      <c r="AM97" s="18">
        <f t="shared" si="226"/>
        <v>1.5416892254524583</v>
      </c>
      <c r="AO97" s="18">
        <f t="shared" si="227"/>
        <v>2.0440332976514375</v>
      </c>
      <c r="AP97" s="18">
        <f t="shared" si="228"/>
        <v>3.5602720303733681</v>
      </c>
      <c r="AQ97" s="18">
        <f t="shared" si="229"/>
        <v>4.8836932297953384</v>
      </c>
      <c r="AS97" t="str">
        <f t="shared" si="258"/>
        <v>53 Skilled construction and building trades</v>
      </c>
      <c r="AT97" s="18">
        <f t="shared" si="230"/>
        <v>2.1180895080430417E-2</v>
      </c>
      <c r="AU97" s="18">
        <f t="shared" si="230"/>
        <v>1.6862269237220895</v>
      </c>
      <c r="AV97" s="18">
        <f t="shared" si="230"/>
        <v>2.659804687466516</v>
      </c>
      <c r="AW97" s="18">
        <f t="shared" si="230"/>
        <v>0.60346775689881227</v>
      </c>
      <c r="AX97" s="18">
        <f t="shared" si="231"/>
        <v>1.3093696484550943</v>
      </c>
      <c r="AZ97" s="18">
        <f t="shared" si="232"/>
        <v>1.2842955465980577</v>
      </c>
      <c r="BA97" s="18">
        <f t="shared" si="233"/>
        <v>3.3369323410102014</v>
      </c>
      <c r="BB97" s="18">
        <f t="shared" si="234"/>
        <v>4.175808040362794</v>
      </c>
      <c r="BD97" t="str">
        <f t="shared" si="259"/>
        <v>53 Skilled construction and building trades</v>
      </c>
      <c r="BE97" s="18">
        <f t="shared" si="235"/>
        <v>-3.7294671448932837</v>
      </c>
      <c r="BF97" s="18">
        <f t="shared" si="235"/>
        <v>3.063972172036955</v>
      </c>
      <c r="BG97" s="18">
        <f t="shared" si="235"/>
        <v>-0.41674687768004093</v>
      </c>
      <c r="BH97" s="18">
        <f t="shared" si="235"/>
        <v>-1.268451416717653</v>
      </c>
      <c r="BI97" s="18">
        <f t="shared" si="236"/>
        <v>-0.73700619372069065</v>
      </c>
      <c r="BK97" s="18">
        <f t="shared" si="237"/>
        <v>-0.98536236946041855</v>
      </c>
      <c r="BL97" s="18">
        <f t="shared" si="238"/>
        <v>2.0306153482635203</v>
      </c>
      <c r="BM97" s="18">
        <f t="shared" si="239"/>
        <v>1.300687428361047</v>
      </c>
      <c r="BO97" t="str">
        <f t="shared" si="260"/>
        <v>53 Skilled construction and building trades</v>
      </c>
      <c r="BP97" s="18">
        <f t="shared" si="240"/>
        <v>1.9142967723087656</v>
      </c>
      <c r="BQ97" s="18">
        <f t="shared" si="240"/>
        <v>-10.944370026503314</v>
      </c>
      <c r="BR97" s="18">
        <f t="shared" si="240"/>
        <v>1.8292537543906917</v>
      </c>
      <c r="BS97" s="18">
        <f t="shared" si="240"/>
        <v>-4.4991293156271261E-2</v>
      </c>
      <c r="BT97" s="18">
        <f t="shared" si="241"/>
        <v>-0.18590752911044062</v>
      </c>
      <c r="BV97" s="18">
        <f t="shared" si="242"/>
        <v>0.57589237014605832</v>
      </c>
      <c r="BW97" s="18">
        <f t="shared" si="243"/>
        <v>2.6176728590809217</v>
      </c>
      <c r="BX97" s="18">
        <f t="shared" si="244"/>
        <v>3.0238808921971394</v>
      </c>
      <c r="BZ97" t="str">
        <f t="shared" si="261"/>
        <v>53 Skilled construction and building trades</v>
      </c>
      <c r="CA97" s="18">
        <f t="shared" si="245"/>
        <v>-4.92681856825733</v>
      </c>
      <c r="CB97" s="18">
        <f t="shared" si="245"/>
        <v>-4.1889523447840915</v>
      </c>
      <c r="CC97" s="18">
        <f t="shared" si="245"/>
        <v>2.1399291132044862</v>
      </c>
      <c r="CD97" s="18">
        <f t="shared" si="245"/>
        <v>-0.18893202453502678</v>
      </c>
      <c r="CE97" s="18">
        <f t="shared" si="246"/>
        <v>0.2764090936208774</v>
      </c>
      <c r="CG97" s="18">
        <f t="shared" si="247"/>
        <v>0.58139446499876346</v>
      </c>
      <c r="CH97" s="18">
        <f t="shared" si="248"/>
        <v>2.4072468074843645</v>
      </c>
      <c r="CI97" s="18">
        <f t="shared" si="249"/>
        <v>2.8289808499265101</v>
      </c>
      <c r="CK97" t="str">
        <f t="shared" si="262"/>
        <v>53 Skilled construction and building trades</v>
      </c>
      <c r="CL97" s="18">
        <f t="shared" si="250"/>
        <v>-2.1922575187012017</v>
      </c>
      <c r="CM97" s="18">
        <f t="shared" si="250"/>
        <v>-14.442498357575229</v>
      </c>
      <c r="CN97" s="18">
        <f t="shared" si="250"/>
        <v>-2.8732843156873633</v>
      </c>
      <c r="CO97" s="18">
        <f t="shared" si="250"/>
        <v>-12.180938325545887</v>
      </c>
      <c r="CP97" s="18">
        <f t="shared" si="251"/>
        <v>-9.5200251914099869</v>
      </c>
      <c r="CR97" s="18">
        <f t="shared" si="252"/>
        <v>-9.1819660171365332</v>
      </c>
      <c r="CS97" s="18">
        <f t="shared" si="253"/>
        <v>1.0402084582822546</v>
      </c>
      <c r="CT97" s="18">
        <f t="shared" si="254"/>
        <v>-5.8673622243406882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2.2209981436651205</v>
      </c>
      <c r="C98" s="18">
        <f t="shared" si="210"/>
        <v>7.1452184407061692</v>
      </c>
      <c r="D98" s="18">
        <f t="shared" si="210"/>
        <v>6.6885503654610323</v>
      </c>
      <c r="E98" s="18">
        <f t="shared" si="210"/>
        <v>3.5361554292032249</v>
      </c>
      <c r="F98" s="18">
        <f t="shared" si="211"/>
        <v>4.7351931885755594</v>
      </c>
      <c r="H98" s="18">
        <f t="shared" si="212"/>
        <v>4.5764659015198106</v>
      </c>
      <c r="I98" s="18">
        <f t="shared" si="213"/>
        <v>3.9888967718579638</v>
      </c>
      <c r="J98" s="18">
        <f t="shared" si="214"/>
        <v>6.9887792617548072</v>
      </c>
      <c r="L98" t="str">
        <f t="shared" si="255"/>
        <v>54 Textiles, printing and other skilled trades</v>
      </c>
      <c r="M98" s="18">
        <f t="shared" si="215"/>
        <v>3.3856903525197435</v>
      </c>
      <c r="N98" s="18">
        <f t="shared" si="215"/>
        <v>9.0361128130130872</v>
      </c>
      <c r="O98" s="18">
        <f t="shared" si="215"/>
        <v>5.541648234187857</v>
      </c>
      <c r="P98" s="18">
        <f t="shared" si="215"/>
        <v>4.2929781088044239</v>
      </c>
      <c r="Q98" s="18">
        <f t="shared" si="216"/>
        <v>4.9729798744829745</v>
      </c>
      <c r="S98" s="18">
        <f t="shared" si="217"/>
        <v>4.7075513374049915</v>
      </c>
      <c r="T98" s="18">
        <f t="shared" si="218"/>
        <v>4.1440850084334846</v>
      </c>
      <c r="U98" s="18">
        <f t="shared" si="219"/>
        <v>7.1875827266367542</v>
      </c>
      <c r="W98" t="str">
        <f t="shared" si="256"/>
        <v>54 Textiles, printing and other skilled trades</v>
      </c>
      <c r="X98" s="18">
        <f t="shared" si="220"/>
        <v>0.9753803325126098</v>
      </c>
      <c r="Y98" s="18">
        <f t="shared" si="220"/>
        <v>-5.7988734467744223</v>
      </c>
      <c r="Z98" s="18">
        <f t="shared" si="220"/>
        <v>4.9801603452852561</v>
      </c>
      <c r="AA98" s="18">
        <f t="shared" si="220"/>
        <v>3.0097717138261704</v>
      </c>
      <c r="AB98" s="18">
        <f t="shared" si="221"/>
        <v>3.0441951427044645</v>
      </c>
      <c r="AD98" s="18">
        <f t="shared" si="222"/>
        <v>3.6624240968000876</v>
      </c>
      <c r="AE98" s="18">
        <f t="shared" si="223"/>
        <v>3.8845486406527296</v>
      </c>
      <c r="AF98" s="18">
        <f t="shared" si="224"/>
        <v>6.2604143241511423</v>
      </c>
      <c r="AH98" t="str">
        <f t="shared" si="257"/>
        <v>54 Textiles, printing and other skilled trades</v>
      </c>
      <c r="AI98" s="18">
        <f t="shared" si="225"/>
        <v>-0.36019318633775388</v>
      </c>
      <c r="AJ98" s="18">
        <f t="shared" si="225"/>
        <v>-2.7578923253485876</v>
      </c>
      <c r="AK98" s="18">
        <f t="shared" si="225"/>
        <v>2.3590992274906464</v>
      </c>
      <c r="AL98" s="18">
        <f t="shared" si="225"/>
        <v>2.6766872785533469</v>
      </c>
      <c r="AM98" s="18">
        <f t="shared" si="226"/>
        <v>2.2292842709870309</v>
      </c>
      <c r="AO98" s="18">
        <f t="shared" si="227"/>
        <v>2.5707152593812843</v>
      </c>
      <c r="AP98" s="18">
        <f t="shared" si="228"/>
        <v>3.4536022073111905</v>
      </c>
      <c r="AQ98" s="18">
        <f t="shared" si="229"/>
        <v>5.1617149617050773</v>
      </c>
      <c r="AS98" t="str">
        <f t="shared" si="258"/>
        <v>54 Textiles, printing and other skilled trades</v>
      </c>
      <c r="AT98" s="18">
        <f t="shared" si="230"/>
        <v>-0.14829906405702253</v>
      </c>
      <c r="AU98" s="18">
        <f t="shared" si="230"/>
        <v>-2.7757092594569377</v>
      </c>
      <c r="AV98" s="18">
        <f t="shared" si="230"/>
        <v>3.3742435856903397</v>
      </c>
      <c r="AW98" s="18">
        <f t="shared" si="230"/>
        <v>2.4124728289999897</v>
      </c>
      <c r="AX98" s="18">
        <f t="shared" si="231"/>
        <v>2.3788659605712636</v>
      </c>
      <c r="AZ98" s="18">
        <f t="shared" si="232"/>
        <v>2.7320647143662002</v>
      </c>
      <c r="BA98" s="18">
        <f t="shared" si="233"/>
        <v>3.5126202339130108</v>
      </c>
      <c r="BB98" s="18">
        <f t="shared" si="234"/>
        <v>5.3221515682426945</v>
      </c>
      <c r="BD98" t="str">
        <f t="shared" si="259"/>
        <v>54 Textiles, printing and other skilled trades</v>
      </c>
      <c r="BE98" s="18">
        <f t="shared" si="235"/>
        <v>-2.573811731025899</v>
      </c>
      <c r="BF98" s="18">
        <f t="shared" si="235"/>
        <v>-1.7649514953280598</v>
      </c>
      <c r="BG98" s="18">
        <f t="shared" si="235"/>
        <v>2.782884188551682</v>
      </c>
      <c r="BH98" s="18">
        <f t="shared" si="235"/>
        <v>1.2857612667186213</v>
      </c>
      <c r="BI98" s="18">
        <f t="shared" si="236"/>
        <v>1.5569505775444359</v>
      </c>
      <c r="BK98" s="18">
        <f t="shared" si="237"/>
        <v>1.7823634303770541</v>
      </c>
      <c r="BL98" s="18">
        <f t="shared" si="238"/>
        <v>2.6848785984643575</v>
      </c>
      <c r="BM98" s="18">
        <f t="shared" si="239"/>
        <v>3.9632137560297931</v>
      </c>
      <c r="BO98" t="str">
        <f t="shared" si="260"/>
        <v>54 Textiles, printing and other skilled trades</v>
      </c>
      <c r="BP98" s="18">
        <f t="shared" si="240"/>
        <v>-4.0968336507374303</v>
      </c>
      <c r="BQ98" s="18">
        <f t="shared" si="240"/>
        <v>-7.2347954536198795</v>
      </c>
      <c r="BR98" s="18">
        <f t="shared" si="240"/>
        <v>-0.67331494293902949</v>
      </c>
      <c r="BS98" s="18">
        <f t="shared" si="240"/>
        <v>-1.0415200339827124</v>
      </c>
      <c r="BT98" s="18">
        <f t="shared" si="241"/>
        <v>-1.3259825161874406</v>
      </c>
      <c r="BV98" s="18">
        <f t="shared" si="242"/>
        <v>-0.91893691407188838</v>
      </c>
      <c r="BW98" s="18">
        <f t="shared" si="243"/>
        <v>2.0918014141565244</v>
      </c>
      <c r="BX98" s="18">
        <f t="shared" si="244"/>
        <v>1.416185204596343</v>
      </c>
      <c r="BZ98" t="str">
        <f t="shared" si="261"/>
        <v>54 Textiles, printing and other skilled trades</v>
      </c>
      <c r="CA98" s="18">
        <f t="shared" si="245"/>
        <v>-4.5339564319251462</v>
      </c>
      <c r="CB98" s="18">
        <f t="shared" si="245"/>
        <v>-11.843123835487269</v>
      </c>
      <c r="CC98" s="18">
        <f t="shared" si="245"/>
        <v>2.2799412129049346</v>
      </c>
      <c r="CD98" s="18">
        <f t="shared" si="245"/>
        <v>-1.9369954314678917</v>
      </c>
      <c r="CE98" s="18">
        <f t="shared" si="246"/>
        <v>-1.2973572419356816</v>
      </c>
      <c r="CG98" s="18">
        <f t="shared" si="247"/>
        <v>-0.55103057940886213</v>
      </c>
      <c r="CH98" s="18">
        <f t="shared" si="248"/>
        <v>2.1921749359501641</v>
      </c>
      <c r="CI98" s="18">
        <f t="shared" si="249"/>
        <v>1.7898436948419416</v>
      </c>
      <c r="CK98" t="str">
        <f t="shared" si="262"/>
        <v>54 Textiles, printing and other skilled trades</v>
      </c>
      <c r="CL98" s="18">
        <f t="shared" si="250"/>
        <v>-1.6975142317488978</v>
      </c>
      <c r="CM98" s="18">
        <f t="shared" si="250"/>
        <v>-11.544489626079123</v>
      </c>
      <c r="CN98" s="18">
        <f t="shared" si="250"/>
        <v>-4.4653226454978707</v>
      </c>
      <c r="CO98" s="18">
        <f t="shared" si="250"/>
        <v>-4.1635818364159078</v>
      </c>
      <c r="CP98" s="18">
        <f t="shared" si="251"/>
        <v>-4.7363450773384885</v>
      </c>
      <c r="CR98" s="18">
        <f t="shared" si="252"/>
        <v>-4.2642678500777853</v>
      </c>
      <c r="CS98" s="18">
        <f t="shared" si="253"/>
        <v>1.1947097000567952</v>
      </c>
      <c r="CT98" s="18">
        <f t="shared" si="254"/>
        <v>-2.2105056249531962</v>
      </c>
    </row>
    <row r="99" spans="1:98" x14ac:dyDescent="0.2">
      <c r="A99" t="str">
        <f t="shared" si="209"/>
        <v>61 Caring personal service occupations</v>
      </c>
      <c r="B99" s="18">
        <f t="shared" si="210"/>
        <v>5.2045610112803731</v>
      </c>
      <c r="C99" s="18">
        <f t="shared" si="210"/>
        <v>-0.24383935599383566</v>
      </c>
      <c r="D99" s="18">
        <f t="shared" si="210"/>
        <v>6.22642248278229</v>
      </c>
      <c r="E99" s="18">
        <f t="shared" si="210"/>
        <v>3.5692342609010996</v>
      </c>
      <c r="F99" s="18">
        <f t="shared" si="211"/>
        <v>4.1479281409283253</v>
      </c>
      <c r="H99" s="18">
        <f t="shared" si="212"/>
        <v>4.4474950190760421</v>
      </c>
      <c r="I99" s="18">
        <f t="shared" si="213"/>
        <v>4.0959291624461436</v>
      </c>
      <c r="J99" s="18">
        <f t="shared" si="214"/>
        <v>6.9682349746650551</v>
      </c>
      <c r="L99" t="str">
        <f t="shared" si="255"/>
        <v>61 Caring personal service occupations</v>
      </c>
      <c r="M99" s="18">
        <f t="shared" si="215"/>
        <v>8.1825646418995479</v>
      </c>
      <c r="N99" s="18">
        <f t="shared" si="215"/>
        <v>1.3017125295841314</v>
      </c>
      <c r="O99" s="18">
        <f t="shared" si="215"/>
        <v>5.8397412325806419</v>
      </c>
      <c r="P99" s="18">
        <f t="shared" si="215"/>
        <v>3.1415193108353279</v>
      </c>
      <c r="Q99" s="18">
        <f t="shared" si="216"/>
        <v>3.8603405793181667</v>
      </c>
      <c r="S99" s="18">
        <f t="shared" si="217"/>
        <v>4.0331957060288026</v>
      </c>
      <c r="T99" s="18">
        <f t="shared" si="218"/>
        <v>4.2245655651902858</v>
      </c>
      <c r="U99" s="18">
        <f t="shared" si="219"/>
        <v>6.7656072787027011</v>
      </c>
      <c r="W99" t="str">
        <f t="shared" si="256"/>
        <v>61 Caring personal service occupations</v>
      </c>
      <c r="X99" s="18">
        <f t="shared" si="220"/>
        <v>4.9641519162047842</v>
      </c>
      <c r="Y99" s="18">
        <f t="shared" si="220"/>
        <v>-5.4250162077913338</v>
      </c>
      <c r="Z99" s="18">
        <f t="shared" si="220"/>
        <v>3.0854246184142786</v>
      </c>
      <c r="AA99" s="18">
        <f t="shared" si="220"/>
        <v>1.8000084413500428</v>
      </c>
      <c r="AB99" s="18">
        <f t="shared" si="221"/>
        <v>1.7308202093491598</v>
      </c>
      <c r="AD99" s="18">
        <f t="shared" si="222"/>
        <v>2.2266896244134804</v>
      </c>
      <c r="AE99" s="18">
        <f t="shared" si="223"/>
        <v>3.9104819894141052</v>
      </c>
      <c r="AF99" s="18">
        <f t="shared" si="224"/>
        <v>5.2981921864623249</v>
      </c>
      <c r="AH99" t="str">
        <f t="shared" si="257"/>
        <v>61 Caring personal service occupations</v>
      </c>
      <c r="AI99" s="18">
        <f t="shared" si="225"/>
        <v>1.8806935617724063</v>
      </c>
      <c r="AJ99" s="18">
        <f t="shared" si="225"/>
        <v>-4.772485945362714</v>
      </c>
      <c r="AK99" s="18">
        <f t="shared" si="225"/>
        <v>0.24005619767089037</v>
      </c>
      <c r="AL99" s="18">
        <f t="shared" si="225"/>
        <v>0.63501748295444749</v>
      </c>
      <c r="AM99" s="18">
        <f t="shared" si="226"/>
        <v>0.16506187488003476</v>
      </c>
      <c r="AO99" s="18">
        <f t="shared" si="227"/>
        <v>0.50319111125538551</v>
      </c>
      <c r="AP99" s="18">
        <f t="shared" si="228"/>
        <v>3.1550517742092499</v>
      </c>
      <c r="AQ99" s="18">
        <f t="shared" si="229"/>
        <v>3.4850234524238299</v>
      </c>
      <c r="AS99" t="str">
        <f t="shared" si="258"/>
        <v>61 Caring personal service occupations</v>
      </c>
      <c r="AT99" s="18">
        <f t="shared" si="230"/>
        <v>4.0596828268079088</v>
      </c>
      <c r="AU99" s="18">
        <f t="shared" si="230"/>
        <v>-4.2548209710130287</v>
      </c>
      <c r="AV99" s="18">
        <f t="shared" si="230"/>
        <v>0.74906605750322264</v>
      </c>
      <c r="AW99" s="18">
        <f t="shared" si="230"/>
        <v>0.92678018873884049</v>
      </c>
      <c r="AX99" s="18">
        <f t="shared" si="231"/>
        <v>0.53948129371768072</v>
      </c>
      <c r="AZ99" s="18">
        <f t="shared" si="232"/>
        <v>0.86750734171721078</v>
      </c>
      <c r="BA99" s="18">
        <f t="shared" si="233"/>
        <v>3.2866835768505798</v>
      </c>
      <c r="BB99" s="18">
        <f t="shared" si="234"/>
        <v>3.8510080391346291</v>
      </c>
      <c r="BD99" t="str">
        <f t="shared" si="259"/>
        <v>61 Caring personal service occupations</v>
      </c>
      <c r="BE99" s="18">
        <f t="shared" si="235"/>
        <v>2.2305670121267385</v>
      </c>
      <c r="BF99" s="18">
        <f t="shared" si="235"/>
        <v>-0.52102446423493154</v>
      </c>
      <c r="BG99" s="18">
        <f t="shared" si="235"/>
        <v>0.72134195741937468</v>
      </c>
      <c r="BH99" s="18">
        <f t="shared" si="235"/>
        <v>1.4214034810075882</v>
      </c>
      <c r="BI99" s="18">
        <f t="shared" si="236"/>
        <v>1.0798727188699786</v>
      </c>
      <c r="BK99" s="18">
        <f t="shared" si="237"/>
        <v>1.1875106628774112</v>
      </c>
      <c r="BL99" s="18">
        <f t="shared" si="238"/>
        <v>3.2386461572278424</v>
      </c>
      <c r="BM99" s="18">
        <f t="shared" si="239"/>
        <v>4.0222201056481444</v>
      </c>
      <c r="BO99" t="str">
        <f t="shared" si="260"/>
        <v>61 Caring personal service occupations</v>
      </c>
      <c r="BP99" s="18">
        <f t="shared" si="240"/>
        <v>-0.68789178225915348</v>
      </c>
      <c r="BQ99" s="18">
        <f t="shared" si="240"/>
        <v>-9.3361799986605547</v>
      </c>
      <c r="BR99" s="18">
        <f t="shared" si="240"/>
        <v>-0.27744658331311234</v>
      </c>
      <c r="BS99" s="18">
        <f t="shared" si="240"/>
        <v>-1.5401030099808866</v>
      </c>
      <c r="BT99" s="18">
        <f t="shared" si="241"/>
        <v>-1.6555918691878668</v>
      </c>
      <c r="BV99" s="18">
        <f t="shared" si="242"/>
        <v>-1.1210039796158644</v>
      </c>
      <c r="BW99" s="18">
        <f t="shared" si="243"/>
        <v>2.4473378643178556</v>
      </c>
      <c r="BX99" s="18">
        <f t="shared" si="244"/>
        <v>1.6678225294816773</v>
      </c>
      <c r="BZ99" t="str">
        <f t="shared" si="261"/>
        <v>61 Caring personal service occupations</v>
      </c>
      <c r="CA99" s="18">
        <f t="shared" si="245"/>
        <v>-11.813846575207332</v>
      </c>
      <c r="CB99" s="18">
        <f t="shared" si="245"/>
        <v>-16.867567151153263</v>
      </c>
      <c r="CC99" s="18">
        <f t="shared" si="245"/>
        <v>-3.3322468155406071</v>
      </c>
      <c r="CD99" s="18">
        <f t="shared" si="245"/>
        <v>-1.8313233796019346</v>
      </c>
      <c r="CE99" s="18">
        <f t="shared" si="246"/>
        <v>-3.3127409868587976</v>
      </c>
      <c r="CG99" s="18">
        <f t="shared" si="247"/>
        <v>-2.3342028463287257</v>
      </c>
      <c r="CH99" s="18">
        <f t="shared" si="248"/>
        <v>1.5800343021868501</v>
      </c>
      <c r="CI99" s="18">
        <f t="shared" si="249"/>
        <v>-0.2249837868689597</v>
      </c>
      <c r="CK99" t="str">
        <f t="shared" si="262"/>
        <v>61 Caring personal service occupations</v>
      </c>
      <c r="CL99" s="18">
        <f t="shared" si="250"/>
        <v>-3.9264435093542049</v>
      </c>
      <c r="CM99" s="18">
        <f t="shared" si="250"/>
        <v>-3.021865018444414</v>
      </c>
      <c r="CN99" s="18">
        <f t="shared" si="250"/>
        <v>4.461121516295985</v>
      </c>
      <c r="CO99" s="18">
        <f t="shared" si="250"/>
        <v>2.354605392759801</v>
      </c>
      <c r="CP99" s="18">
        <f t="shared" si="251"/>
        <v>2.6614917814682393</v>
      </c>
      <c r="CR99" s="18">
        <f t="shared" si="252"/>
        <v>3.0520147321521529</v>
      </c>
      <c r="CS99" s="18">
        <f t="shared" si="253"/>
        <v>1.9794287972252356</v>
      </c>
      <c r="CT99" s="18">
        <f t="shared" si="254"/>
        <v>4.4143054139866189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9.0289966810174214</v>
      </c>
      <c r="C100" s="18">
        <f t="shared" si="210"/>
        <v>7.2945412218744066</v>
      </c>
      <c r="D100" s="18">
        <f t="shared" si="210"/>
        <v>2.9132606414526974</v>
      </c>
      <c r="E100" s="18">
        <f t="shared" si="210"/>
        <v>2.8166952887624719</v>
      </c>
      <c r="F100" s="18">
        <f t="shared" si="211"/>
        <v>3.1212503934211266</v>
      </c>
      <c r="H100" s="18">
        <f t="shared" si="212"/>
        <v>2.8488736677920512</v>
      </c>
      <c r="I100" s="18">
        <f t="shared" si="213"/>
        <v>3.6328091775176263</v>
      </c>
      <c r="J100" s="18">
        <f t="shared" si="214"/>
        <v>5.4982316390541186</v>
      </c>
      <c r="L100" t="str">
        <f t="shared" si="255"/>
        <v>62 Leisure, travel and related personal service occupations</v>
      </c>
      <c r="M100" s="18">
        <f t="shared" si="215"/>
        <v>7.3432795050852651</v>
      </c>
      <c r="N100" s="18">
        <f t="shared" si="215"/>
        <v>-2.3758917310503058</v>
      </c>
      <c r="O100" s="18">
        <f t="shared" si="215"/>
        <v>2.0153033543331977</v>
      </c>
      <c r="P100" s="18">
        <f t="shared" si="215"/>
        <v>2.6140277203332785</v>
      </c>
      <c r="Q100" s="18">
        <f t="shared" si="216"/>
        <v>2.1079226537109141</v>
      </c>
      <c r="S100" s="18">
        <f t="shared" si="217"/>
        <v>2.4140635140471378</v>
      </c>
      <c r="T100" s="18">
        <f t="shared" si="218"/>
        <v>3.4967593118720997</v>
      </c>
      <c r="U100" s="18">
        <f t="shared" si="219"/>
        <v>5.0864549242888968</v>
      </c>
      <c r="W100" t="str">
        <f t="shared" si="256"/>
        <v>62 Leisure, travel and related personal service occupations</v>
      </c>
      <c r="X100" s="18">
        <f t="shared" si="220"/>
        <v>6.7021133547411793</v>
      </c>
      <c r="Y100" s="18">
        <f t="shared" si="220"/>
        <v>-7.9549347877147518</v>
      </c>
      <c r="Z100" s="18">
        <f t="shared" si="220"/>
        <v>2.5314157330098563</v>
      </c>
      <c r="AA100" s="18">
        <f t="shared" si="220"/>
        <v>2.7780705018656926</v>
      </c>
      <c r="AB100" s="18">
        <f t="shared" si="221"/>
        <v>1.9954075514124092</v>
      </c>
      <c r="AD100" s="18">
        <f t="shared" si="222"/>
        <v>2.6957863865042508</v>
      </c>
      <c r="AE100" s="18">
        <f t="shared" si="223"/>
        <v>3.7944360933183541</v>
      </c>
      <c r="AF100" s="18">
        <f t="shared" si="224"/>
        <v>5.5193748513345575</v>
      </c>
      <c r="AH100" t="str">
        <f t="shared" si="257"/>
        <v>62 Leisure, travel and related personal service occupations</v>
      </c>
      <c r="AI100" s="18">
        <f t="shared" si="225"/>
        <v>5.9427800554995747</v>
      </c>
      <c r="AJ100" s="18">
        <f t="shared" si="225"/>
        <v>-5.4101469211396358</v>
      </c>
      <c r="AK100" s="18">
        <f t="shared" si="225"/>
        <v>0.78283559842988737</v>
      </c>
      <c r="AL100" s="18">
        <f t="shared" si="225"/>
        <v>2.6791620909413894</v>
      </c>
      <c r="AM100" s="18">
        <f t="shared" si="226"/>
        <v>1.560548122414418</v>
      </c>
      <c r="AO100" s="18">
        <f t="shared" si="227"/>
        <v>2.0431214755052496</v>
      </c>
      <c r="AP100" s="18">
        <f t="shared" si="228"/>
        <v>3.5679123848511241</v>
      </c>
      <c r="AQ100" s="18">
        <f t="shared" si="229"/>
        <v>4.8894694111759396</v>
      </c>
      <c r="AS100" t="str">
        <f t="shared" si="258"/>
        <v>62 Leisure, travel and related personal service occupations</v>
      </c>
      <c r="AT100" s="18">
        <f t="shared" si="230"/>
        <v>6.3495791645313604</v>
      </c>
      <c r="AU100" s="18">
        <f t="shared" si="230"/>
        <v>2.2027263633420446</v>
      </c>
      <c r="AV100" s="18">
        <f t="shared" si="230"/>
        <v>1.2662250710834932</v>
      </c>
      <c r="AW100" s="18">
        <f t="shared" si="230"/>
        <v>3.2166067621304029</v>
      </c>
      <c r="AX100" s="18">
        <f t="shared" si="231"/>
        <v>2.5398281154316305</v>
      </c>
      <c r="AZ100" s="18">
        <f t="shared" si="232"/>
        <v>2.5623410587263029</v>
      </c>
      <c r="BA100" s="18">
        <f t="shared" si="233"/>
        <v>3.7628279392147634</v>
      </c>
      <c r="BB100" s="18">
        <f t="shared" si="234"/>
        <v>5.4029817584745343</v>
      </c>
      <c r="BD100" t="str">
        <f t="shared" si="259"/>
        <v>62 Leisure, travel and related personal service occupations</v>
      </c>
      <c r="BE100" s="18">
        <f t="shared" si="235"/>
        <v>-0.3358598061209972</v>
      </c>
      <c r="BF100" s="18">
        <f t="shared" si="235"/>
        <v>1.1558061713136558</v>
      </c>
      <c r="BG100" s="18">
        <f t="shared" si="235"/>
        <v>-2.2070802651480426</v>
      </c>
      <c r="BH100" s="18">
        <f t="shared" si="235"/>
        <v>-0.96434241853499136</v>
      </c>
      <c r="BI100" s="18">
        <f t="shared" si="236"/>
        <v>-1.2237041442220487</v>
      </c>
      <c r="BK100" s="18">
        <f t="shared" si="237"/>
        <v>-1.3803332549398806</v>
      </c>
      <c r="BL100" s="18">
        <f t="shared" si="238"/>
        <v>2.286468665145569</v>
      </c>
      <c r="BM100" s="18">
        <f t="shared" si="239"/>
        <v>1.3095504036432226</v>
      </c>
      <c r="BO100" t="str">
        <f t="shared" si="260"/>
        <v>62 Leisure, travel and related personal service occupations</v>
      </c>
      <c r="BP100" s="18">
        <f t="shared" si="240"/>
        <v>-1.2526129368561012</v>
      </c>
      <c r="BQ100" s="18">
        <f t="shared" si="240"/>
        <v>-6.6875822262767119</v>
      </c>
      <c r="BR100" s="18">
        <f t="shared" si="240"/>
        <v>-3.0972509251217972</v>
      </c>
      <c r="BS100" s="18">
        <f t="shared" si="240"/>
        <v>-2.0947045144569021</v>
      </c>
      <c r="BT100" s="18">
        <f t="shared" si="241"/>
        <v>-2.7017319307529708</v>
      </c>
      <c r="BV100" s="18">
        <f t="shared" si="242"/>
        <v>-2.4300338557900591</v>
      </c>
      <c r="BW100" s="18">
        <f t="shared" si="243"/>
        <v>2.0913186763937608</v>
      </c>
      <c r="BX100" s="18">
        <f t="shared" si="244"/>
        <v>0.36059808801545135</v>
      </c>
      <c r="BZ100" t="str">
        <f t="shared" si="261"/>
        <v>62 Leisure, travel and related personal service occupations</v>
      </c>
      <c r="CA100" s="18">
        <f t="shared" si="245"/>
        <v>0.35028405204551305</v>
      </c>
      <c r="CB100" s="18">
        <f t="shared" si="245"/>
        <v>-15.51882813647525</v>
      </c>
      <c r="CC100" s="18">
        <f t="shared" si="245"/>
        <v>-1.7753743140260236</v>
      </c>
      <c r="CD100" s="18">
        <f t="shared" si="245"/>
        <v>-3.205178350357385</v>
      </c>
      <c r="CE100" s="18">
        <f t="shared" si="246"/>
        <v>-3.5840371657639869</v>
      </c>
      <c r="CG100" s="18">
        <f t="shared" si="247"/>
        <v>-2.7309046390569081</v>
      </c>
      <c r="CH100" s="18">
        <f t="shared" si="248"/>
        <v>2.0145684867857838</v>
      </c>
      <c r="CI100" s="18">
        <f t="shared" si="249"/>
        <v>5.8923280576927972E-2</v>
      </c>
      <c r="CK100" t="str">
        <f t="shared" si="262"/>
        <v>62 Leisure, travel and related personal service occupations</v>
      </c>
      <c r="CL100" s="18">
        <f t="shared" si="250"/>
        <v>1.3044493235595533</v>
      </c>
      <c r="CM100" s="18">
        <f t="shared" si="250"/>
        <v>-11.712383306611141</v>
      </c>
      <c r="CN100" s="18">
        <f t="shared" si="250"/>
        <v>-5.8120197360994386</v>
      </c>
      <c r="CO100" s="18">
        <f t="shared" si="250"/>
        <v>-1.7130300618106609</v>
      </c>
      <c r="CP100" s="18">
        <f t="shared" si="251"/>
        <v>-3.660964855240656</v>
      </c>
      <c r="CR100" s="18">
        <f t="shared" si="252"/>
        <v>-3.0988065928029274</v>
      </c>
      <c r="CS100" s="18">
        <f t="shared" si="253"/>
        <v>1.2878381177091613</v>
      </c>
      <c r="CT100" s="18">
        <f t="shared" si="254"/>
        <v>-1.1930281386259844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0.33617216687020779</v>
      </c>
      <c r="C101" s="18">
        <f t="shared" si="210"/>
        <v>8.9254881153011834</v>
      </c>
      <c r="D101" s="18">
        <f t="shared" si="210"/>
        <v>0.56617626800690157</v>
      </c>
      <c r="E101" s="18">
        <f t="shared" si="210"/>
        <v>3.1778964912661412</v>
      </c>
      <c r="F101" s="18">
        <f t="shared" si="211"/>
        <v>2.7019036655754336</v>
      </c>
      <c r="H101" s="18">
        <f t="shared" si="212"/>
        <v>2.2998724626946299</v>
      </c>
      <c r="I101" s="18">
        <f t="shared" si="213"/>
        <v>3.356452241103014</v>
      </c>
      <c r="J101" s="18">
        <f t="shared" si="214"/>
        <v>4.8926993856124312</v>
      </c>
      <c r="L101" t="str">
        <f t="shared" si="255"/>
        <v>63 Community and civil enforcement occupations</v>
      </c>
      <c r="M101" s="18">
        <f t="shared" si="215"/>
        <v>-1.016583624103673</v>
      </c>
      <c r="N101" s="18">
        <f t="shared" si="215"/>
        <v>43.909888656049255</v>
      </c>
      <c r="O101" s="18">
        <f t="shared" si="215"/>
        <v>-3.7684507114908339</v>
      </c>
      <c r="P101" s="18">
        <f t="shared" si="215"/>
        <v>3.9354732945082516</v>
      </c>
      <c r="Q101" s="18">
        <f t="shared" si="216"/>
        <v>3.54872372415449</v>
      </c>
      <c r="S101" s="18">
        <f t="shared" si="217"/>
        <v>1.3013013860941669</v>
      </c>
      <c r="T101" s="18">
        <f t="shared" si="218"/>
        <v>2.8320926534752378</v>
      </c>
      <c r="U101" s="18">
        <f t="shared" si="219"/>
        <v>3.7389801812700352</v>
      </c>
      <c r="W101" t="str">
        <f t="shared" si="256"/>
        <v>63 Community and civil enforcement occupations</v>
      </c>
      <c r="X101" s="18">
        <f t="shared" si="220"/>
        <v>1.4482243444347898</v>
      </c>
      <c r="Y101" s="18">
        <f t="shared" si="220"/>
        <v>5.8962417635225473</v>
      </c>
      <c r="Z101" s="18">
        <f t="shared" si="220"/>
        <v>1.1364681031632351</v>
      </c>
      <c r="AA101" s="18">
        <f t="shared" si="220"/>
        <v>2.100715841916978</v>
      </c>
      <c r="AB101" s="18">
        <f t="shared" si="221"/>
        <v>2.0308978335341843</v>
      </c>
      <c r="AD101" s="18">
        <f t="shared" si="222"/>
        <v>1.7782827602836004</v>
      </c>
      <c r="AE101" s="18">
        <f t="shared" si="223"/>
        <v>3.659578458185786</v>
      </c>
      <c r="AF101" s="18">
        <f t="shared" si="224"/>
        <v>4.7890902484610587</v>
      </c>
      <c r="AH101" t="str">
        <f t="shared" si="257"/>
        <v>63 Community and civil enforcement occupations</v>
      </c>
      <c r="AI101" s="18">
        <f t="shared" si="225"/>
        <v>-0.9174039327685457</v>
      </c>
      <c r="AJ101" s="18">
        <f t="shared" si="225"/>
        <v>26.064303826609137</v>
      </c>
      <c r="AK101" s="18">
        <f t="shared" si="225"/>
        <v>-4.4138319605239174</v>
      </c>
      <c r="AL101" s="18">
        <f t="shared" si="225"/>
        <v>1.9356814537953237</v>
      </c>
      <c r="AM101" s="18">
        <f t="shared" si="226"/>
        <v>1.2428485342919737</v>
      </c>
      <c r="AO101" s="18">
        <f t="shared" si="227"/>
        <v>-0.22635520740295068</v>
      </c>
      <c r="AP101" s="18">
        <f t="shared" si="228"/>
        <v>2.809292361066662</v>
      </c>
      <c r="AQ101" s="18">
        <f t="shared" si="229"/>
        <v>2.6565427264692465</v>
      </c>
      <c r="AS101" t="str">
        <f t="shared" si="258"/>
        <v>63 Community and civil enforcement occupations</v>
      </c>
      <c r="AT101" s="18">
        <f t="shared" si="230"/>
        <v>-3.2268084427892418</v>
      </c>
      <c r="AU101" s="18">
        <f t="shared" si="230"/>
        <v>20.533518044848442</v>
      </c>
      <c r="AV101" s="18">
        <f t="shared" si="230"/>
        <v>-5.9990618298268679</v>
      </c>
      <c r="AW101" s="18">
        <f t="shared" si="230"/>
        <v>0.69675146524110776</v>
      </c>
      <c r="AX101" s="18">
        <f t="shared" si="231"/>
        <v>-0.33154849140726306</v>
      </c>
      <c r="AZ101" s="18">
        <f t="shared" si="232"/>
        <v>-1.5865697819951396</v>
      </c>
      <c r="BA101" s="18">
        <f t="shared" si="233"/>
        <v>2.5788899279986399</v>
      </c>
      <c r="BB101" s="18">
        <f t="shared" si="234"/>
        <v>1.5085922464634249</v>
      </c>
      <c r="BD101" t="str">
        <f t="shared" si="259"/>
        <v>63 Community and civil enforcement occupations</v>
      </c>
      <c r="BE101" s="18">
        <f t="shared" si="235"/>
        <v>-10.651449674492996</v>
      </c>
      <c r="BF101" s="18">
        <f t="shared" si="235"/>
        <v>49.364317562880153</v>
      </c>
      <c r="BG101" s="18">
        <f t="shared" si="235"/>
        <v>-8.3722951296246073</v>
      </c>
      <c r="BH101" s="18">
        <f t="shared" si="235"/>
        <v>1.0236477213186657</v>
      </c>
      <c r="BI101" s="18">
        <f t="shared" si="236"/>
        <v>0.4125994030451885</v>
      </c>
      <c r="BK101" s="18">
        <f t="shared" si="237"/>
        <v>-2.2107834748650856</v>
      </c>
      <c r="BL101" s="18">
        <f t="shared" si="238"/>
        <v>1.5742981256095634</v>
      </c>
      <c r="BM101" s="18">
        <f t="shared" si="239"/>
        <v>-0.14053104584971221</v>
      </c>
      <c r="BO101" t="str">
        <f t="shared" si="260"/>
        <v>63 Community and civil enforcement occupations</v>
      </c>
      <c r="BP101" s="18">
        <f t="shared" si="240"/>
        <v>-4.2939604945323335</v>
      </c>
      <c r="BQ101" s="18">
        <f t="shared" si="240"/>
        <v>18.123353056760138</v>
      </c>
      <c r="BR101" s="18">
        <f t="shared" si="240"/>
        <v>-6.571749147417238</v>
      </c>
      <c r="BS101" s="18">
        <f t="shared" si="240"/>
        <v>-0.42462300975025791</v>
      </c>
      <c r="BT101" s="18">
        <f t="shared" si="241"/>
        <v>-1.340160835657811</v>
      </c>
      <c r="BV101" s="18">
        <f t="shared" si="242"/>
        <v>-2.5173382725686366</v>
      </c>
      <c r="BW101" s="18">
        <f t="shared" si="243"/>
        <v>1.7849843457529824</v>
      </c>
      <c r="BX101" s="18">
        <f t="shared" si="244"/>
        <v>-9.3052412039218435E-2</v>
      </c>
      <c r="BZ101" t="str">
        <f t="shared" si="261"/>
        <v>63 Community and civil enforcement occupations</v>
      </c>
      <c r="CA101" s="18">
        <f t="shared" si="245"/>
        <v>-5.2353393461714752</v>
      </c>
      <c r="CB101" s="18">
        <f t="shared" si="245"/>
        <v>16.339650956162409</v>
      </c>
      <c r="CC101" s="18">
        <f t="shared" si="245"/>
        <v>-4.820556574039947</v>
      </c>
      <c r="CD101" s="18">
        <f t="shared" si="245"/>
        <v>-1.6137003864059696</v>
      </c>
      <c r="CE101" s="18">
        <f t="shared" si="246"/>
        <v>-1.6018656358389061</v>
      </c>
      <c r="CG101" s="18">
        <f t="shared" si="247"/>
        <v>-2.6944814384482707</v>
      </c>
      <c r="CH101" s="18">
        <f t="shared" si="248"/>
        <v>1.8153373241571291</v>
      </c>
      <c r="CI101" s="18">
        <f t="shared" si="249"/>
        <v>-0.17808922829317675</v>
      </c>
      <c r="CK101" t="str">
        <f t="shared" si="262"/>
        <v>63 Community and civil enforcement occupations</v>
      </c>
      <c r="CL101" s="18">
        <f t="shared" si="250"/>
        <v>-7.7444179618495586</v>
      </c>
      <c r="CM101" s="18">
        <f t="shared" si="250"/>
        <v>32.546611636954204</v>
      </c>
      <c r="CN101" s="18">
        <f t="shared" si="250"/>
        <v>-15.013247958418452</v>
      </c>
      <c r="CO101" s="18">
        <f t="shared" si="250"/>
        <v>-3.1324727076264658</v>
      </c>
      <c r="CP101" s="18">
        <f t="shared" si="251"/>
        <v>-5.1730716603268672</v>
      </c>
      <c r="CR101" s="18">
        <f t="shared" si="252"/>
        <v>-7.2666633379297352</v>
      </c>
      <c r="CS101" s="18">
        <f t="shared" si="253"/>
        <v>0.68175186331203008</v>
      </c>
      <c r="CT101" s="18">
        <f t="shared" si="254"/>
        <v>-5.4740909028072826</v>
      </c>
    </row>
    <row r="102" spans="1:98" x14ac:dyDescent="0.2">
      <c r="A102" t="str">
        <f t="shared" si="209"/>
        <v>71 Sales occupations</v>
      </c>
      <c r="B102" s="18">
        <f t="shared" si="210"/>
        <v>4.080725501335114</v>
      </c>
      <c r="C102" s="18">
        <f t="shared" si="210"/>
        <v>-7.6405348659363099</v>
      </c>
      <c r="D102" s="18">
        <f t="shared" si="210"/>
        <v>2.4769099033034481</v>
      </c>
      <c r="E102" s="18">
        <f t="shared" si="210"/>
        <v>2.648179479515278</v>
      </c>
      <c r="F102" s="18">
        <f t="shared" si="211"/>
        <v>1.9196096782191363</v>
      </c>
      <c r="H102" s="18">
        <f t="shared" si="212"/>
        <v>2.5910578396347139</v>
      </c>
      <c r="I102" s="18">
        <f t="shared" si="213"/>
        <v>3.0753855189354473</v>
      </c>
      <c r="J102" s="18">
        <f t="shared" si="214"/>
        <v>4.8776193505126297</v>
      </c>
      <c r="L102" t="str">
        <f t="shared" si="255"/>
        <v>71 Sales occupations</v>
      </c>
      <c r="M102" s="18">
        <f t="shared" si="215"/>
        <v>4.4225987624471053</v>
      </c>
      <c r="N102" s="18">
        <f t="shared" si="215"/>
        <v>9.8126664822808518</v>
      </c>
      <c r="O102" s="18">
        <f t="shared" si="215"/>
        <v>3.8883935839287842</v>
      </c>
      <c r="P102" s="18">
        <f t="shared" si="215"/>
        <v>3.7115580908361201</v>
      </c>
      <c r="Q102" s="18">
        <f t="shared" si="216"/>
        <v>4.1381717080986924</v>
      </c>
      <c r="S102" s="18">
        <f t="shared" si="217"/>
        <v>3.7704697850171387</v>
      </c>
      <c r="T102" s="18">
        <f t="shared" si="218"/>
        <v>3.4194147156677124</v>
      </c>
      <c r="U102" s="18">
        <f t="shared" si="219"/>
        <v>6.0046147746249057</v>
      </c>
      <c r="W102" t="str">
        <f t="shared" si="256"/>
        <v>71 Sales occupations</v>
      </c>
      <c r="X102" s="18">
        <f t="shared" si="220"/>
        <v>2.5617415991903369</v>
      </c>
      <c r="Y102" s="18">
        <f t="shared" si="220"/>
        <v>2.0948013239818541</v>
      </c>
      <c r="Z102" s="18">
        <f t="shared" si="220"/>
        <v>2.1014924641478139</v>
      </c>
      <c r="AA102" s="18">
        <f t="shared" si="220"/>
        <v>2.415231418226127</v>
      </c>
      <c r="AB102" s="18">
        <f t="shared" si="221"/>
        <v>2.2970474814772324</v>
      </c>
      <c r="AD102" s="18">
        <f t="shared" si="222"/>
        <v>2.3105447949365532</v>
      </c>
      <c r="AE102" s="18">
        <f t="shared" si="223"/>
        <v>3.3268501165208519</v>
      </c>
      <c r="AF102" s="18">
        <f t="shared" si="224"/>
        <v>4.8761747118696519</v>
      </c>
      <c r="AH102" t="str">
        <f t="shared" si="257"/>
        <v>71 Sales occupations</v>
      </c>
      <c r="AI102" s="18">
        <f t="shared" si="225"/>
        <v>0.63344977447949979</v>
      </c>
      <c r="AJ102" s="18">
        <f t="shared" si="225"/>
        <v>2.4317036077325938</v>
      </c>
      <c r="AK102" s="18">
        <f t="shared" si="225"/>
        <v>0.8263060781511955</v>
      </c>
      <c r="AL102" s="18">
        <f t="shared" si="225"/>
        <v>1.8552472111933449</v>
      </c>
      <c r="AM102" s="18">
        <f t="shared" si="226"/>
        <v>1.5683995963723829</v>
      </c>
      <c r="AO102" s="18">
        <f t="shared" si="227"/>
        <v>1.5111053792082885</v>
      </c>
      <c r="AP102" s="18">
        <f t="shared" si="228"/>
        <v>3.101529915620338</v>
      </c>
      <c r="AQ102" s="18">
        <f t="shared" si="229"/>
        <v>4.1240969846617626</v>
      </c>
      <c r="AS102" t="str">
        <f t="shared" si="258"/>
        <v>71 Sales occupations</v>
      </c>
      <c r="AT102" s="18">
        <f t="shared" si="230"/>
        <v>0.1835343851007476</v>
      </c>
      <c r="AU102" s="18">
        <f t="shared" si="230"/>
        <v>1.5020956602703306</v>
      </c>
      <c r="AV102" s="18">
        <f t="shared" si="230"/>
        <v>0.17383250084881396</v>
      </c>
      <c r="AW102" s="18">
        <f t="shared" si="230"/>
        <v>1.8214161018498487</v>
      </c>
      <c r="AX102" s="18">
        <f t="shared" si="231"/>
        <v>1.2837707426236911</v>
      </c>
      <c r="AZ102" s="18">
        <f t="shared" si="232"/>
        <v>1.2692324563228219</v>
      </c>
      <c r="BA102" s="18">
        <f t="shared" si="233"/>
        <v>2.6745976917140091</v>
      </c>
      <c r="BB102" s="18">
        <f t="shared" si="234"/>
        <v>3.5764789232024086</v>
      </c>
      <c r="BD102" t="str">
        <f t="shared" si="259"/>
        <v>71 Sales occupations</v>
      </c>
      <c r="BE102" s="18">
        <f t="shared" si="235"/>
        <v>-1.9218890796309562</v>
      </c>
      <c r="BF102" s="18">
        <f t="shared" si="235"/>
        <v>8.8591665744939263</v>
      </c>
      <c r="BG102" s="18">
        <f t="shared" si="235"/>
        <v>-6.0165113960219951E-2</v>
      </c>
      <c r="BH102" s="18">
        <f t="shared" si="235"/>
        <v>0.43189557964664615</v>
      </c>
      <c r="BI102" s="18">
        <f t="shared" si="236"/>
        <v>0.78413466332660775</v>
      </c>
      <c r="BK102" s="18">
        <f t="shared" si="237"/>
        <v>0.26760674749033431</v>
      </c>
      <c r="BL102" s="18">
        <f t="shared" si="238"/>
        <v>2.4834042091398834</v>
      </c>
      <c r="BM102" s="18">
        <f t="shared" si="239"/>
        <v>2.6743143649545775</v>
      </c>
      <c r="BO102" t="str">
        <f t="shared" si="260"/>
        <v>71 Sales occupations</v>
      </c>
      <c r="BP102" s="18">
        <f t="shared" si="240"/>
        <v>-3.1348139758497151</v>
      </c>
      <c r="BQ102" s="18">
        <f t="shared" si="240"/>
        <v>-5.3475519534120224</v>
      </c>
      <c r="BR102" s="18">
        <f t="shared" si="240"/>
        <v>-0.91379531330264552</v>
      </c>
      <c r="BS102" s="18">
        <f t="shared" si="240"/>
        <v>-1.92646210462456</v>
      </c>
      <c r="BT102" s="18">
        <f t="shared" si="241"/>
        <v>-1.8292146728566161</v>
      </c>
      <c r="BV102" s="18">
        <f t="shared" si="242"/>
        <v>-1.5900617081746171</v>
      </c>
      <c r="BW102" s="18">
        <f t="shared" si="243"/>
        <v>2.1906678162791682</v>
      </c>
      <c r="BX102" s="18">
        <f t="shared" si="244"/>
        <v>1.0544709879835246</v>
      </c>
      <c r="BZ102" t="str">
        <f t="shared" si="261"/>
        <v>71 Sales occupations</v>
      </c>
      <c r="CA102" s="18">
        <f t="shared" si="245"/>
        <v>-2.421478535053434</v>
      </c>
      <c r="CB102" s="18">
        <f t="shared" si="245"/>
        <v>-13.030525288856031</v>
      </c>
      <c r="CC102" s="18">
        <f t="shared" si="245"/>
        <v>-2.5336260432757385</v>
      </c>
      <c r="CD102" s="18">
        <f t="shared" si="245"/>
        <v>-8.1834249271504067</v>
      </c>
      <c r="CE102" s="18">
        <f t="shared" si="246"/>
        <v>-6.7705254914676054</v>
      </c>
      <c r="CG102" s="18">
        <f t="shared" si="247"/>
        <v>-6.337517973638473</v>
      </c>
      <c r="CH102" s="18">
        <f t="shared" si="248"/>
        <v>1.4538719503150777</v>
      </c>
      <c r="CI102" s="18">
        <f t="shared" si="249"/>
        <v>-3.1756710282388578</v>
      </c>
      <c r="CK102" t="str">
        <f t="shared" si="262"/>
        <v>71 Sales occupations</v>
      </c>
      <c r="CL102" s="18">
        <f t="shared" si="250"/>
        <v>-1.2400359802142935</v>
      </c>
      <c r="CM102" s="18">
        <f t="shared" si="250"/>
        <v>-11.698931657712885</v>
      </c>
      <c r="CN102" s="18">
        <f t="shared" si="250"/>
        <v>-2.120361351229072</v>
      </c>
      <c r="CO102" s="18">
        <f t="shared" si="250"/>
        <v>-2.0368846629501225</v>
      </c>
      <c r="CP102" s="18">
        <f t="shared" si="251"/>
        <v>-2.6965248043225754</v>
      </c>
      <c r="CR102" s="18">
        <f t="shared" si="252"/>
        <v>-2.0647181330602615</v>
      </c>
      <c r="CS102" s="18">
        <f t="shared" si="253"/>
        <v>1.2636865931698438</v>
      </c>
      <c r="CT102" s="18">
        <f t="shared" si="254"/>
        <v>-0.42182299661697176</v>
      </c>
    </row>
    <row r="103" spans="1:98" x14ac:dyDescent="0.2">
      <c r="A103" t="str">
        <f t="shared" si="209"/>
        <v>72 Customer service occupations</v>
      </c>
      <c r="B103" s="18">
        <f t="shared" si="210"/>
        <v>4.1384541613727066</v>
      </c>
      <c r="C103" s="18">
        <f t="shared" si="210"/>
        <v>16.429596095739019</v>
      </c>
      <c r="D103" s="18">
        <f t="shared" si="210"/>
        <v>6.1542015276847772</v>
      </c>
      <c r="E103" s="18">
        <f t="shared" si="210"/>
        <v>3.0128363345224285</v>
      </c>
      <c r="F103" s="18">
        <f t="shared" si="211"/>
        <v>4.7831436701287533</v>
      </c>
      <c r="H103" s="18">
        <f t="shared" si="212"/>
        <v>4.0494908510584349</v>
      </c>
      <c r="I103" s="18">
        <f t="shared" si="213"/>
        <v>3.4259051798438911</v>
      </c>
      <c r="J103" s="18">
        <f t="shared" si="214"/>
        <v>6.2172157337850642</v>
      </c>
      <c r="L103" t="str">
        <f t="shared" si="255"/>
        <v>72 Customer service occupations</v>
      </c>
      <c r="M103" s="18">
        <f t="shared" si="215"/>
        <v>6.9026230559529722</v>
      </c>
      <c r="N103" s="18">
        <f t="shared" si="215"/>
        <v>4.5863111017578007</v>
      </c>
      <c r="O103" s="18">
        <f t="shared" si="215"/>
        <v>5.5541036213970107</v>
      </c>
      <c r="P103" s="18">
        <f t="shared" si="215"/>
        <v>3.0389450651077121</v>
      </c>
      <c r="Q103" s="18">
        <f t="shared" si="216"/>
        <v>3.9151887334845981</v>
      </c>
      <c r="S103" s="18">
        <f t="shared" si="217"/>
        <v>3.870600670362645</v>
      </c>
      <c r="T103" s="18">
        <f t="shared" si="218"/>
        <v>3.6033149767891848</v>
      </c>
      <c r="U103" s="18">
        <f t="shared" si="219"/>
        <v>6.2084520573507884</v>
      </c>
      <c r="W103" t="str">
        <f t="shared" si="256"/>
        <v>72 Customer service occupations</v>
      </c>
      <c r="X103" s="18">
        <f t="shared" si="220"/>
        <v>4.3241960112902156</v>
      </c>
      <c r="Y103" s="18">
        <f t="shared" si="220"/>
        <v>3.2840670085182655</v>
      </c>
      <c r="Z103" s="18">
        <f t="shared" si="220"/>
        <v>3.7011233155929801</v>
      </c>
      <c r="AA103" s="18">
        <f t="shared" si="220"/>
        <v>2.6474368513175195</v>
      </c>
      <c r="AB103" s="18">
        <f t="shared" si="221"/>
        <v>3.0153596289437923</v>
      </c>
      <c r="AD103" s="18">
        <f t="shared" si="222"/>
        <v>2.9974706799019923</v>
      </c>
      <c r="AE103" s="18">
        <f t="shared" si="223"/>
        <v>3.4430282114662702</v>
      </c>
      <c r="AF103" s="18">
        <f t="shared" si="224"/>
        <v>5.457304433205179</v>
      </c>
      <c r="AH103" t="str">
        <f t="shared" si="257"/>
        <v>72 Customer service occupations</v>
      </c>
      <c r="AI103" s="18">
        <f t="shared" si="225"/>
        <v>5.6044429452132949</v>
      </c>
      <c r="AJ103" s="18">
        <f t="shared" si="225"/>
        <v>10.537867936410095</v>
      </c>
      <c r="AK103" s="18">
        <f t="shared" si="225"/>
        <v>3.4721355267034459</v>
      </c>
      <c r="AL103" s="18">
        <f t="shared" si="225"/>
        <v>2.1396079035515214</v>
      </c>
      <c r="AM103" s="18">
        <f t="shared" si="226"/>
        <v>3.0618954748033334</v>
      </c>
      <c r="AO103" s="18">
        <f t="shared" si="227"/>
        <v>2.581866063690863</v>
      </c>
      <c r="AP103" s="18">
        <f t="shared" si="228"/>
        <v>3.5157586135152519</v>
      </c>
      <c r="AQ103" s="18">
        <f t="shared" si="229"/>
        <v>5.2189957697731604</v>
      </c>
      <c r="AS103" t="str">
        <f t="shared" si="258"/>
        <v>72 Customer service occupations</v>
      </c>
      <c r="AT103" s="18">
        <f t="shared" si="230"/>
        <v>3.4993106173032862</v>
      </c>
      <c r="AU103" s="18">
        <f t="shared" si="230"/>
        <v>2.3432848666809392</v>
      </c>
      <c r="AV103" s="18">
        <f t="shared" si="230"/>
        <v>2.4217117865323434</v>
      </c>
      <c r="AW103" s="18">
        <f t="shared" si="230"/>
        <v>1.4151633893009885</v>
      </c>
      <c r="AX103" s="18">
        <f t="shared" si="231"/>
        <v>1.7865813165255817</v>
      </c>
      <c r="AZ103" s="18">
        <f t="shared" si="232"/>
        <v>1.7495755995509787</v>
      </c>
      <c r="BA103" s="18">
        <f t="shared" si="233"/>
        <v>3.0978659367578487</v>
      </c>
      <c r="BB103" s="18">
        <f t="shared" si="234"/>
        <v>4.2889164448774775</v>
      </c>
      <c r="BD103" t="str">
        <f t="shared" si="259"/>
        <v>72 Customer service occupations</v>
      </c>
      <c r="BE103" s="18">
        <f t="shared" si="235"/>
        <v>0.32008875889300015</v>
      </c>
      <c r="BF103" s="18">
        <f t="shared" si="235"/>
        <v>8.8652606265550169</v>
      </c>
      <c r="BG103" s="18">
        <f t="shared" si="235"/>
        <v>0.91164891951653892</v>
      </c>
      <c r="BH103" s="18">
        <f t="shared" si="235"/>
        <v>0.90460981125521922</v>
      </c>
      <c r="BI103" s="18">
        <f t="shared" si="236"/>
        <v>1.3868474015058974</v>
      </c>
      <c r="BK103" s="18">
        <f t="shared" si="237"/>
        <v>0.9069561261168424</v>
      </c>
      <c r="BL103" s="18">
        <f t="shared" si="238"/>
        <v>2.6327958106742821</v>
      </c>
      <c r="BM103" s="18">
        <f t="shared" si="239"/>
        <v>3.2757991448919999</v>
      </c>
      <c r="BO103" t="str">
        <f t="shared" si="260"/>
        <v>72 Customer service occupations</v>
      </c>
      <c r="BP103" s="18">
        <f t="shared" si="240"/>
        <v>0.12559670451566252</v>
      </c>
      <c r="BQ103" s="18">
        <f t="shared" si="240"/>
        <v>-2.0420728336744798</v>
      </c>
      <c r="BR103" s="18">
        <f t="shared" si="240"/>
        <v>1.5859163167741386</v>
      </c>
      <c r="BS103" s="18">
        <f t="shared" si="240"/>
        <v>-0.63518792189000139</v>
      </c>
      <c r="BT103" s="18">
        <f t="shared" si="241"/>
        <v>-3.5493033575906274E-2</v>
      </c>
      <c r="BV103" s="18">
        <f t="shared" si="242"/>
        <v>9.9731169915684426E-2</v>
      </c>
      <c r="BW103" s="18">
        <f t="shared" si="243"/>
        <v>2.6102169161268618</v>
      </c>
      <c r="BX103" s="18">
        <f t="shared" si="244"/>
        <v>2.6799006051469121</v>
      </c>
      <c r="BZ103" t="str">
        <f t="shared" si="261"/>
        <v>72 Customer service occupations</v>
      </c>
      <c r="CA103" s="18">
        <f t="shared" si="245"/>
        <v>-1.7751354511519768</v>
      </c>
      <c r="CB103" s="18">
        <f t="shared" si="245"/>
        <v>-8.0007631593394084</v>
      </c>
      <c r="CC103" s="18">
        <f t="shared" si="245"/>
        <v>0.55216456345703602</v>
      </c>
      <c r="CD103" s="18">
        <f t="shared" si="245"/>
        <v>-0.97508846675355976</v>
      </c>
      <c r="CE103" s="18">
        <f t="shared" si="246"/>
        <v>-0.95692317415275729</v>
      </c>
      <c r="CG103" s="18">
        <f t="shared" si="247"/>
        <v>-0.46859911511090147</v>
      </c>
      <c r="CH103" s="18">
        <f t="shared" si="248"/>
        <v>1.8822216508177947</v>
      </c>
      <c r="CI103" s="18">
        <f t="shared" si="249"/>
        <v>1.5242200231230019</v>
      </c>
      <c r="CK103" t="str">
        <f t="shared" si="262"/>
        <v>72 Customer service occupations</v>
      </c>
      <c r="CL103" s="18">
        <f t="shared" si="250"/>
        <v>7.1704469764635181</v>
      </c>
      <c r="CM103" s="18">
        <f t="shared" si="250"/>
        <v>-0.90741139973158358</v>
      </c>
      <c r="CN103" s="18">
        <f t="shared" si="250"/>
        <v>6.3108292879349381</v>
      </c>
      <c r="CO103" s="18">
        <f t="shared" si="250"/>
        <v>2.4661636969993905</v>
      </c>
      <c r="CP103" s="18">
        <f t="shared" si="251"/>
        <v>3.435791453039938</v>
      </c>
      <c r="CR103" s="18">
        <f t="shared" si="252"/>
        <v>3.7320163306154619</v>
      </c>
      <c r="CS103" s="18">
        <f t="shared" si="253"/>
        <v>2.3253427519556169</v>
      </c>
      <c r="CT103" s="18">
        <f t="shared" si="254"/>
        <v>5.2169308828026395</v>
      </c>
    </row>
    <row r="104" spans="1:98" x14ac:dyDescent="0.2">
      <c r="A104" t="str">
        <f t="shared" si="209"/>
        <v>81 Process, plant and machine operatives</v>
      </c>
      <c r="B104" s="18">
        <f t="shared" si="210"/>
        <v>7.0872988357444155</v>
      </c>
      <c r="C104" s="18">
        <f t="shared" si="210"/>
        <v>-1.1860262450376302</v>
      </c>
      <c r="D104" s="18">
        <f t="shared" si="210"/>
        <v>4.9923514428309002</v>
      </c>
      <c r="E104" s="18">
        <f t="shared" si="210"/>
        <v>4.1204303588866509</v>
      </c>
      <c r="F104" s="18">
        <f t="shared" si="211"/>
        <v>4.0513906293971891</v>
      </c>
      <c r="H104" s="18">
        <f t="shared" si="212"/>
        <v>4.4102631840554185</v>
      </c>
      <c r="I104" s="18">
        <f t="shared" si="213"/>
        <v>3.7299615840228562</v>
      </c>
      <c r="J104" s="18">
        <f t="shared" si="214"/>
        <v>6.6927830903051211</v>
      </c>
      <c r="L104" t="str">
        <f t="shared" si="255"/>
        <v>81 Process, plant and machine operatives</v>
      </c>
      <c r="M104" s="18">
        <f t="shared" si="215"/>
        <v>6.672174174816381</v>
      </c>
      <c r="N104" s="18">
        <f t="shared" si="215"/>
        <v>3.0884112802745944</v>
      </c>
      <c r="O104" s="18">
        <f t="shared" si="215"/>
        <v>7.32112474549651</v>
      </c>
      <c r="P104" s="18">
        <f t="shared" si="215"/>
        <v>4.6396696768217449</v>
      </c>
      <c r="Q104" s="18">
        <f t="shared" si="216"/>
        <v>5.3719386326426033</v>
      </c>
      <c r="S104" s="18">
        <f t="shared" si="217"/>
        <v>5.5259600245771257</v>
      </c>
      <c r="T104" s="18">
        <f t="shared" si="218"/>
        <v>3.8538130150526317</v>
      </c>
      <c r="U104" s="18">
        <f t="shared" si="219"/>
        <v>7.60869605131822</v>
      </c>
      <c r="W104" t="str">
        <f t="shared" si="256"/>
        <v>81 Process, plant and machine operatives</v>
      </c>
      <c r="X104" s="18">
        <f t="shared" si="220"/>
        <v>1.7096256628484241</v>
      </c>
      <c r="Y104" s="18">
        <f t="shared" si="220"/>
        <v>-5.2577952729086714</v>
      </c>
      <c r="Z104" s="18">
        <f t="shared" si="220"/>
        <v>7.9909376206580562</v>
      </c>
      <c r="AA104" s="18">
        <f t="shared" si="220"/>
        <v>4.4233394237810142</v>
      </c>
      <c r="AB104" s="18">
        <f t="shared" si="221"/>
        <v>4.8856294692008362</v>
      </c>
      <c r="AD104" s="18">
        <f t="shared" si="222"/>
        <v>5.5992472574331265</v>
      </c>
      <c r="AE104" s="18">
        <f t="shared" si="223"/>
        <v>4.0555242628375732</v>
      </c>
      <c r="AF104" s="18">
        <f t="shared" si="224"/>
        <v>7.7869928546836054</v>
      </c>
      <c r="AH104" t="str">
        <f t="shared" si="257"/>
        <v>81 Process, plant and machine operatives</v>
      </c>
      <c r="AI104" s="18">
        <f t="shared" si="225"/>
        <v>3.6292950279764868</v>
      </c>
      <c r="AJ104" s="18">
        <f t="shared" si="225"/>
        <v>-4.0225199455510392</v>
      </c>
      <c r="AK104" s="18">
        <f t="shared" si="225"/>
        <v>6.9428787933774716</v>
      </c>
      <c r="AL104" s="18">
        <f t="shared" si="225"/>
        <v>4.5076595203834113</v>
      </c>
      <c r="AM104" s="18">
        <f t="shared" si="226"/>
        <v>4.7039629381076864</v>
      </c>
      <c r="AO104" s="18">
        <f t="shared" si="227"/>
        <v>5.3131746464450957</v>
      </c>
      <c r="AP104" s="18">
        <f t="shared" si="228"/>
        <v>3.9182653533763601</v>
      </c>
      <c r="AQ104" s="18">
        <f t="shared" si="229"/>
        <v>7.4875328444174993</v>
      </c>
      <c r="AS104" t="str">
        <f t="shared" si="258"/>
        <v>81 Process, plant and machine operatives</v>
      </c>
      <c r="AT104" s="18">
        <f t="shared" si="230"/>
        <v>3.1692086473794401</v>
      </c>
      <c r="AU104" s="18">
        <f t="shared" si="230"/>
        <v>-5.7871383120903346</v>
      </c>
      <c r="AV104" s="18">
        <f t="shared" si="230"/>
        <v>3.885408028302817</v>
      </c>
      <c r="AW104" s="18">
        <f t="shared" si="230"/>
        <v>2.3780674642620125</v>
      </c>
      <c r="AX104" s="18">
        <f t="shared" si="231"/>
        <v>2.3138703731076404</v>
      </c>
      <c r="AZ104" s="18">
        <f t="shared" si="232"/>
        <v>2.8780684051097571</v>
      </c>
      <c r="BA104" s="18">
        <f t="shared" si="233"/>
        <v>3.2688794085047546</v>
      </c>
      <c r="BB104" s="18">
        <f t="shared" si="234"/>
        <v>5.2376307871678573</v>
      </c>
      <c r="BD104" t="str">
        <f t="shared" si="259"/>
        <v>81 Process, plant and machine operatives</v>
      </c>
      <c r="BE104" s="18">
        <f t="shared" si="235"/>
        <v>-0.30147560790021455</v>
      </c>
      <c r="BF104" s="18">
        <f t="shared" si="235"/>
        <v>-0.86041710294648688</v>
      </c>
      <c r="BG104" s="18">
        <f t="shared" si="235"/>
        <v>2.6517123592675551</v>
      </c>
      <c r="BH104" s="18">
        <f t="shared" si="235"/>
        <v>1.1462825486872941</v>
      </c>
      <c r="BI104" s="18">
        <f t="shared" si="236"/>
        <v>1.4871562710571107</v>
      </c>
      <c r="BK104" s="18">
        <f t="shared" si="237"/>
        <v>1.6456232748970567</v>
      </c>
      <c r="BL104" s="18">
        <f t="shared" si="238"/>
        <v>2.3908818080927929</v>
      </c>
      <c r="BM104" s="18">
        <f t="shared" si="239"/>
        <v>3.6120101398273263</v>
      </c>
      <c r="BO104" t="str">
        <f t="shared" si="260"/>
        <v>81 Process, plant and machine operatives</v>
      </c>
      <c r="BP104" s="18">
        <f t="shared" si="240"/>
        <v>2.6178483492791171</v>
      </c>
      <c r="BQ104" s="18">
        <f t="shared" si="240"/>
        <v>-15.600839875485184</v>
      </c>
      <c r="BR104" s="18">
        <f t="shared" si="240"/>
        <v>2.5987931920450791</v>
      </c>
      <c r="BS104" s="18">
        <f t="shared" si="240"/>
        <v>-0.54741686618688945</v>
      </c>
      <c r="BT104" s="18">
        <f t="shared" si="241"/>
        <v>-0.59960068800890554</v>
      </c>
      <c r="BV104" s="18">
        <f t="shared" si="242"/>
        <v>0.49045115226982183</v>
      </c>
      <c r="BW104" s="18">
        <f t="shared" si="243"/>
        <v>2.3579526067795564</v>
      </c>
      <c r="BX104" s="18">
        <f t="shared" si="244"/>
        <v>2.7154039322524026</v>
      </c>
      <c r="BZ104" t="str">
        <f t="shared" si="261"/>
        <v>81 Process, plant and machine operatives</v>
      </c>
      <c r="CA104" s="18">
        <f t="shared" si="245"/>
        <v>-4.2249154553279489</v>
      </c>
      <c r="CB104" s="18">
        <f t="shared" si="245"/>
        <v>-11.545490407190107</v>
      </c>
      <c r="CC104" s="18">
        <f t="shared" si="245"/>
        <v>-0.55898132554467184</v>
      </c>
      <c r="CD104" s="18">
        <f t="shared" si="245"/>
        <v>-7.5560907664826367</v>
      </c>
      <c r="CE104" s="18">
        <f t="shared" si="246"/>
        <v>-5.6844771469828581</v>
      </c>
      <c r="CG104" s="18">
        <f t="shared" si="247"/>
        <v>-5.2802107293997036</v>
      </c>
      <c r="CH104" s="18">
        <f t="shared" si="248"/>
        <v>1.5509551089412987</v>
      </c>
      <c r="CI104" s="18">
        <f t="shared" si="249"/>
        <v>-2.3229488797029574</v>
      </c>
      <c r="CK104" t="str">
        <f t="shared" si="262"/>
        <v>81 Process, plant and machine operatives</v>
      </c>
      <c r="CL104" s="18">
        <f t="shared" si="250"/>
        <v>-4.1784753926041525</v>
      </c>
      <c r="CM104" s="18">
        <f t="shared" si="250"/>
        <v>-19.056033779456726</v>
      </c>
      <c r="CN104" s="18">
        <f t="shared" si="250"/>
        <v>-11.571490880840562</v>
      </c>
      <c r="CO104" s="18">
        <f t="shared" si="250"/>
        <v>-3.5738674552464711</v>
      </c>
      <c r="CP104" s="18">
        <f t="shared" si="251"/>
        <v>-7.1689329459377893</v>
      </c>
      <c r="CR104" s="18">
        <f t="shared" si="252"/>
        <v>-6.3170409184378222</v>
      </c>
      <c r="CS104" s="18">
        <f t="shared" si="253"/>
        <v>0.77273582887749104</v>
      </c>
      <c r="CT104" s="18">
        <f t="shared" si="254"/>
        <v>-4.5393858981055306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10.933044303803596</v>
      </c>
      <c r="C105" s="18">
        <f t="shared" si="210"/>
        <v>-11.676473624961792</v>
      </c>
      <c r="D105" s="18">
        <f t="shared" si="210"/>
        <v>4.9866170168459067</v>
      </c>
      <c r="E105" s="18">
        <f t="shared" si="210"/>
        <v>3.4572081352906237</v>
      </c>
      <c r="F105" s="18">
        <f t="shared" si="211"/>
        <v>2.9104798776305341</v>
      </c>
      <c r="H105" s="18">
        <f t="shared" si="212"/>
        <v>3.9645193856678418</v>
      </c>
      <c r="I105" s="18">
        <f t="shared" si="213"/>
        <v>4.4726541627426286</v>
      </c>
      <c r="J105" s="18">
        <f t="shared" si="214"/>
        <v>6.8969704408548438</v>
      </c>
      <c r="L105" t="str">
        <f t="shared" si="255"/>
        <v>82 Transport and mobile machine drivers and operatives</v>
      </c>
      <c r="M105" s="18">
        <f t="shared" si="215"/>
        <v>10.146968457667626</v>
      </c>
      <c r="N105" s="18">
        <f t="shared" si="215"/>
        <v>-3.312389742132027</v>
      </c>
      <c r="O105" s="18">
        <f t="shared" si="215"/>
        <v>2.8883155531377769</v>
      </c>
      <c r="P105" s="18">
        <f t="shared" si="215"/>
        <v>3.2997139911614015</v>
      </c>
      <c r="Q105" s="18">
        <f t="shared" si="216"/>
        <v>2.7453128654956416</v>
      </c>
      <c r="S105" s="18">
        <f t="shared" si="217"/>
        <v>3.1623987275769316</v>
      </c>
      <c r="T105" s="18">
        <f t="shared" si="218"/>
        <v>4.0706327824874267</v>
      </c>
      <c r="U105" s="18">
        <f t="shared" si="219"/>
        <v>6.0530169876810591</v>
      </c>
      <c r="W105" t="str">
        <f t="shared" si="256"/>
        <v>82 Transport and mobile machine drivers and operatives</v>
      </c>
      <c r="X105" s="18">
        <f t="shared" si="220"/>
        <v>8.6858851743149437</v>
      </c>
      <c r="Y105" s="18">
        <f t="shared" si="220"/>
        <v>-13.044254420446277</v>
      </c>
      <c r="Z105" s="18">
        <f t="shared" si="220"/>
        <v>2.3187483538115394</v>
      </c>
      <c r="AA105" s="18">
        <f t="shared" si="220"/>
        <v>2.9272884020819401</v>
      </c>
      <c r="AB105" s="18">
        <f t="shared" si="221"/>
        <v>1.6596782405065902</v>
      </c>
      <c r="AD105" s="18">
        <f t="shared" si="222"/>
        <v>2.7240406355677482</v>
      </c>
      <c r="AE105" s="18">
        <f t="shared" si="223"/>
        <v>4.0836888820664052</v>
      </c>
      <c r="AF105" s="18">
        <f t="shared" si="224"/>
        <v>5.7687541421508559</v>
      </c>
      <c r="AH105" t="str">
        <f t="shared" si="257"/>
        <v>82 Transport and mobile machine drivers and operatives</v>
      </c>
      <c r="AI105" s="18">
        <f t="shared" si="225"/>
        <v>8.7810509365341858</v>
      </c>
      <c r="AJ105" s="18">
        <f t="shared" si="225"/>
        <v>-12.765373260940526</v>
      </c>
      <c r="AK105" s="18">
        <f t="shared" si="225"/>
        <v>2.2944509478423303</v>
      </c>
      <c r="AL105" s="18">
        <f t="shared" si="225"/>
        <v>2.1187704048675426</v>
      </c>
      <c r="AM105" s="18">
        <f t="shared" si="226"/>
        <v>1.1725778641834772</v>
      </c>
      <c r="AO105" s="18">
        <f t="shared" si="227"/>
        <v>2.1772970364834388</v>
      </c>
      <c r="AP105" s="18">
        <f t="shared" si="228"/>
        <v>3.9975495726351173</v>
      </c>
      <c r="AQ105" s="18">
        <f t="shared" si="229"/>
        <v>5.3382963781608117</v>
      </c>
      <c r="AS105" t="str">
        <f t="shared" si="258"/>
        <v>82 Transport and mobile machine drivers and operatives</v>
      </c>
      <c r="AT105" s="18">
        <f t="shared" si="230"/>
        <v>7.1975975459576791</v>
      </c>
      <c r="AU105" s="18">
        <f t="shared" si="230"/>
        <v>-8.0229873262276268</v>
      </c>
      <c r="AV105" s="18">
        <f t="shared" si="230"/>
        <v>1.1205257070170394</v>
      </c>
      <c r="AW105" s="18">
        <f t="shared" si="230"/>
        <v>1.5846159018293671</v>
      </c>
      <c r="AX105" s="18">
        <f t="shared" si="231"/>
        <v>0.81141431485525217</v>
      </c>
      <c r="AZ105" s="18">
        <f t="shared" si="232"/>
        <v>1.4296829927028076</v>
      </c>
      <c r="BA105" s="18">
        <f t="shared" si="233"/>
        <v>3.8180186196454136</v>
      </c>
      <c r="BB105" s="18">
        <f t="shared" si="234"/>
        <v>4.6998589640005584</v>
      </c>
      <c r="BD105" t="str">
        <f t="shared" si="259"/>
        <v>82 Transport and mobile machine drivers and operatives</v>
      </c>
      <c r="BE105" s="18">
        <f t="shared" si="235"/>
        <v>2.2883275688561744</v>
      </c>
      <c r="BF105" s="18">
        <f t="shared" si="235"/>
        <v>-6.0627897884084847</v>
      </c>
      <c r="BG105" s="18">
        <f t="shared" si="235"/>
        <v>1.4520940753263378</v>
      </c>
      <c r="BH105" s="18">
        <f t="shared" si="235"/>
        <v>1.1510422486991967</v>
      </c>
      <c r="BI105" s="18">
        <f t="shared" si="236"/>
        <v>0.77792158280494128</v>
      </c>
      <c r="BK105" s="18">
        <f t="shared" si="237"/>
        <v>1.2512934653539531</v>
      </c>
      <c r="BL105" s="18">
        <f t="shared" si="238"/>
        <v>3.0213621598631724</v>
      </c>
      <c r="BM105" s="18">
        <f t="shared" si="239"/>
        <v>3.8716127132383482</v>
      </c>
      <c r="BO105" t="str">
        <f t="shared" si="260"/>
        <v>82 Transport and mobile machine drivers and operatives</v>
      </c>
      <c r="BP105" s="18">
        <f t="shared" si="240"/>
        <v>4.797544021369804</v>
      </c>
      <c r="BQ105" s="18">
        <f t="shared" si="240"/>
        <v>-22.897642560410947</v>
      </c>
      <c r="BR105" s="18">
        <f t="shared" si="240"/>
        <v>0.61294309038031347</v>
      </c>
      <c r="BS105" s="18">
        <f t="shared" si="240"/>
        <v>-0.67253319316994409</v>
      </c>
      <c r="BT105" s="18">
        <f t="shared" si="241"/>
        <v>-1.8389020573040926</v>
      </c>
      <c r="BV105" s="18">
        <f t="shared" si="242"/>
        <v>-0.24587640826631008</v>
      </c>
      <c r="BW105" s="18">
        <f t="shared" si="243"/>
        <v>2.9063811962112496</v>
      </c>
      <c r="BX105" s="18">
        <f t="shared" si="244"/>
        <v>2.742739859710408</v>
      </c>
      <c r="BZ105" t="str">
        <f t="shared" si="261"/>
        <v>82 Transport and mobile machine drivers and operatives</v>
      </c>
      <c r="CA105" s="18">
        <f t="shared" si="245"/>
        <v>-1.5630155841380056</v>
      </c>
      <c r="CB105" s="18">
        <f t="shared" si="245"/>
        <v>-23.274859188085983</v>
      </c>
      <c r="CC105" s="18">
        <f t="shared" si="245"/>
        <v>-1.301388050500929</v>
      </c>
      <c r="CD105" s="18">
        <f t="shared" si="245"/>
        <v>-2.9936334933590381</v>
      </c>
      <c r="CE105" s="18">
        <f t="shared" si="246"/>
        <v>-3.8872605023702045</v>
      </c>
      <c r="CG105" s="18">
        <f t="shared" si="247"/>
        <v>-2.4328003316701041</v>
      </c>
      <c r="CH105" s="18">
        <f t="shared" si="248"/>
        <v>2.1990066735442237</v>
      </c>
      <c r="CI105" s="18">
        <f t="shared" si="249"/>
        <v>0.49528880153837385</v>
      </c>
      <c r="CK105" t="str">
        <f t="shared" si="262"/>
        <v>82 Transport and mobile machine drivers and operatives</v>
      </c>
      <c r="CL105" s="18">
        <f t="shared" si="250"/>
        <v>4.6235025459140378</v>
      </c>
      <c r="CM105" s="18">
        <f t="shared" si="250"/>
        <v>-21.648278291723933</v>
      </c>
      <c r="CN105" s="18">
        <f t="shared" si="250"/>
        <v>-1.206046766001645</v>
      </c>
      <c r="CO105" s="18">
        <f t="shared" si="250"/>
        <v>-3.6164755576389984</v>
      </c>
      <c r="CP105" s="18">
        <f t="shared" si="251"/>
        <v>-4.1188962865022161</v>
      </c>
      <c r="CR105" s="18">
        <f t="shared" si="252"/>
        <v>-2.8196057291177024</v>
      </c>
      <c r="CS105" s="18">
        <f t="shared" si="253"/>
        <v>1.8467110760225669</v>
      </c>
      <c r="CT105" s="18">
        <f t="shared" si="254"/>
        <v>-0.22350022521016033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-4.6789661842547181</v>
      </c>
      <c r="C106" s="18">
        <f t="shared" si="210"/>
        <v>2.8100258878835938</v>
      </c>
      <c r="D106" s="18">
        <f t="shared" si="210"/>
        <v>32.651556474253574</v>
      </c>
      <c r="E106" s="18">
        <f t="shared" si="210"/>
        <v>4.4968654990888091</v>
      </c>
      <c r="F106" s="18">
        <f t="shared" si="211"/>
        <v>12.47069165078425</v>
      </c>
      <c r="H106" s="18">
        <f t="shared" si="212"/>
        <v>13.146109571229214</v>
      </c>
      <c r="I106" s="18">
        <f t="shared" si="213"/>
        <v>10.052427937440145</v>
      </c>
      <c r="J106" s="18">
        <f t="shared" si="214"/>
        <v>16.261552403859557</v>
      </c>
      <c r="L106" t="str">
        <f t="shared" si="255"/>
        <v>91 Elementary trades and related occupations</v>
      </c>
      <c r="M106" s="18">
        <f t="shared" si="215"/>
        <v>5.591568460463292</v>
      </c>
      <c r="N106" s="18">
        <f t="shared" si="215"/>
        <v>-7.077202740525057</v>
      </c>
      <c r="O106" s="18">
        <f t="shared" si="215"/>
        <v>15.180491359055171</v>
      </c>
      <c r="P106" s="18">
        <f t="shared" si="215"/>
        <v>5.1151352078412815</v>
      </c>
      <c r="Q106" s="18">
        <f t="shared" si="216"/>
        <v>7.3320291996189946</v>
      </c>
      <c r="S106" s="18">
        <f t="shared" si="217"/>
        <v>8.368520567325465</v>
      </c>
      <c r="T106" s="18">
        <f t="shared" si="218"/>
        <v>5.6105825112340524</v>
      </c>
      <c r="U106" s="18">
        <f t="shared" si="219"/>
        <v>10.719343381271873</v>
      </c>
      <c r="W106" t="str">
        <f t="shared" si="256"/>
        <v>91 Elementary trades and related occupations</v>
      </c>
      <c r="X106" s="18">
        <f t="shared" si="220"/>
        <v>0.98205314243884345</v>
      </c>
      <c r="Y106" s="18">
        <f t="shared" si="220"/>
        <v>-13.668050097855911</v>
      </c>
      <c r="Z106" s="18">
        <f t="shared" si="220"/>
        <v>19.889576684455655</v>
      </c>
      <c r="AA106" s="18">
        <f t="shared" si="220"/>
        <v>3.5852046839468965</v>
      </c>
      <c r="AB106" s="18">
        <f t="shared" si="221"/>
        <v>7.1990651638623504</v>
      </c>
      <c r="AD106" s="18">
        <f t="shared" si="222"/>
        <v>8.7574362287768039</v>
      </c>
      <c r="AE106" s="18">
        <f t="shared" si="223"/>
        <v>6.7335757116935735</v>
      </c>
      <c r="AF106" s="18">
        <f t="shared" si="224"/>
        <v>11.589917470632717</v>
      </c>
      <c r="AH106" t="str">
        <f t="shared" si="257"/>
        <v>91 Elementary trades and related occupations</v>
      </c>
      <c r="AI106" s="18">
        <f t="shared" si="225"/>
        <v>2.3119480027641748</v>
      </c>
      <c r="AJ106" s="18">
        <f t="shared" si="225"/>
        <v>-16.415561681967915</v>
      </c>
      <c r="AK106" s="18">
        <f t="shared" si="225"/>
        <v>18.561829409613196</v>
      </c>
      <c r="AL106" s="18">
        <f t="shared" si="225"/>
        <v>3.7552337747795761</v>
      </c>
      <c r="AM106" s="18">
        <f t="shared" si="226"/>
        <v>6.7202604006425082</v>
      </c>
      <c r="AO106" s="18">
        <f t="shared" si="227"/>
        <v>8.4729970037302316</v>
      </c>
      <c r="AP106" s="18">
        <f t="shared" si="228"/>
        <v>6.5299574502355462</v>
      </c>
      <c r="AQ106" s="18">
        <f t="shared" si="229"/>
        <v>11.2813843063027</v>
      </c>
      <c r="AS106" t="str">
        <f t="shared" si="258"/>
        <v>91 Elementary trades and related occupations</v>
      </c>
      <c r="AT106" s="18">
        <f t="shared" si="230"/>
        <v>0.1578637668059546</v>
      </c>
      <c r="AU106" s="18">
        <f t="shared" si="230"/>
        <v>-0.43447960157605436</v>
      </c>
      <c r="AV106" s="18">
        <f t="shared" si="230"/>
        <v>17.726608723629344</v>
      </c>
      <c r="AW106" s="18">
        <f t="shared" si="230"/>
        <v>3.3015449381492257</v>
      </c>
      <c r="AX106" s="18">
        <f t="shared" si="231"/>
        <v>7.36108552606487</v>
      </c>
      <c r="AZ106" s="18">
        <f t="shared" si="232"/>
        <v>7.901982070956004</v>
      </c>
      <c r="BA106" s="18">
        <f t="shared" si="233"/>
        <v>5.8982328211359514</v>
      </c>
      <c r="BB106" s="18">
        <f t="shared" si="234"/>
        <v>10.533260180968874</v>
      </c>
      <c r="BD106" t="str">
        <f t="shared" si="259"/>
        <v>91 Elementary trades and related occupations</v>
      </c>
      <c r="BE106" s="18">
        <f t="shared" si="235"/>
        <v>-3.4566175598059856</v>
      </c>
      <c r="BF106" s="18">
        <f t="shared" si="235"/>
        <v>-0.13952737378987168</v>
      </c>
      <c r="BG106" s="18">
        <f t="shared" si="235"/>
        <v>12.445542623093298</v>
      </c>
      <c r="BH106" s="18">
        <f t="shared" si="235"/>
        <v>2.5349254176944225</v>
      </c>
      <c r="BI106" s="18">
        <f t="shared" si="236"/>
        <v>5.360164471019524</v>
      </c>
      <c r="BK106" s="18">
        <f t="shared" si="237"/>
        <v>5.737400206094212</v>
      </c>
      <c r="BL106" s="18">
        <f t="shared" si="238"/>
        <v>4.0618624843300033</v>
      </c>
      <c r="BM106" s="18">
        <f t="shared" si="239"/>
        <v>7.8947395719589863</v>
      </c>
      <c r="BO106" t="str">
        <f t="shared" si="260"/>
        <v>91 Elementary trades and related occupations</v>
      </c>
      <c r="BP106" s="18">
        <f t="shared" si="240"/>
        <v>-1.3609357127968846</v>
      </c>
      <c r="BQ106" s="18">
        <f t="shared" si="240"/>
        <v>-13.583460811898307</v>
      </c>
      <c r="BR106" s="18">
        <f t="shared" si="240"/>
        <v>11.102906193329343</v>
      </c>
      <c r="BS106" s="18">
        <f t="shared" si="240"/>
        <v>0.5383100971805499</v>
      </c>
      <c r="BT106" s="18">
        <f t="shared" si="241"/>
        <v>2.7504508239954317</v>
      </c>
      <c r="BV106" s="18">
        <f t="shared" si="242"/>
        <v>3.9432265430016544</v>
      </c>
      <c r="BW106" s="18">
        <f t="shared" si="243"/>
        <v>3.3964194159374905</v>
      </c>
      <c r="BX106" s="18">
        <f t="shared" si="244"/>
        <v>6.1172383376333128</v>
      </c>
      <c r="BZ106" t="str">
        <f t="shared" si="261"/>
        <v>91 Elementary trades and related occupations</v>
      </c>
      <c r="CA106" s="18">
        <f t="shared" si="245"/>
        <v>-5.9141449444336853</v>
      </c>
      <c r="CB106" s="18">
        <f t="shared" si="245"/>
        <v>-12.693318165180978</v>
      </c>
      <c r="CC106" s="18">
        <f t="shared" si="245"/>
        <v>10.109370240844108</v>
      </c>
      <c r="CD106" s="18">
        <f t="shared" si="245"/>
        <v>-1.6868914706539173</v>
      </c>
      <c r="CE106" s="18">
        <f t="shared" si="246"/>
        <v>1.1038508550607284</v>
      </c>
      <c r="CG106" s="18">
        <f t="shared" si="247"/>
        <v>2.0976419366210308</v>
      </c>
      <c r="CH106" s="18">
        <f t="shared" si="248"/>
        <v>3.017451225461576</v>
      </c>
      <c r="CI106" s="18">
        <f t="shared" si="249"/>
        <v>4.4710481689867798</v>
      </c>
      <c r="CK106" t="str">
        <f t="shared" si="262"/>
        <v>91 Elementary trades and related occupations</v>
      </c>
      <c r="CL106" s="18">
        <f t="shared" si="250"/>
        <v>-3.8612406274930899</v>
      </c>
      <c r="CM106" s="18">
        <f t="shared" si="250"/>
        <v>-7.6430164077189495</v>
      </c>
      <c r="CN106" s="18">
        <f t="shared" si="250"/>
        <v>13.542801749433719</v>
      </c>
      <c r="CO106" s="18">
        <f t="shared" si="250"/>
        <v>0.90359688286214546</v>
      </c>
      <c r="CP106" s="18">
        <f t="shared" si="251"/>
        <v>4.1168189137670952</v>
      </c>
      <c r="CR106" s="18">
        <f t="shared" si="252"/>
        <v>4.9520599928247089</v>
      </c>
      <c r="CS106" s="18">
        <f t="shared" si="253"/>
        <v>3.0154818977020215</v>
      </c>
      <c r="CT106" s="18">
        <f t="shared" si="254"/>
        <v>6.6486600923328032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4.2714776520618836</v>
      </c>
      <c r="C107" s="18">
        <f t="shared" si="210"/>
        <v>8.7025526777164686</v>
      </c>
      <c r="D107" s="18">
        <f t="shared" si="210"/>
        <v>0.9456197837381497</v>
      </c>
      <c r="E107" s="18">
        <f t="shared" si="210"/>
        <v>1.9974127162461608</v>
      </c>
      <c r="F107" s="18">
        <f t="shared" si="211"/>
        <v>2.0729210463110936</v>
      </c>
      <c r="H107" s="18">
        <f t="shared" si="212"/>
        <v>1.6456030043644487</v>
      </c>
      <c r="I107" s="18">
        <f t="shared" si="213"/>
        <v>3.3044528295296249</v>
      </c>
      <c r="J107" s="18">
        <f t="shared" si="214"/>
        <v>4.3934643207087953</v>
      </c>
      <c r="L107" t="str">
        <f t="shared" ref="L107" si="263">A107</f>
        <v>92 Elementary administration and service occupations</v>
      </c>
      <c r="M107" s="18">
        <f t="shared" si="215"/>
        <v>7.6901077840678234</v>
      </c>
      <c r="N107" s="18">
        <f t="shared" si="215"/>
        <v>10.728676115528613</v>
      </c>
      <c r="O107" s="18">
        <f t="shared" si="215"/>
        <v>2.7493445177174669</v>
      </c>
      <c r="P107" s="18">
        <f t="shared" si="215"/>
        <v>3.068666622256111</v>
      </c>
      <c r="Q107" s="18">
        <f t="shared" si="216"/>
        <v>3.4311549102558736</v>
      </c>
      <c r="S107" s="18">
        <f t="shared" si="217"/>
        <v>2.9621158080954446</v>
      </c>
      <c r="T107" s="18">
        <f t="shared" si="218"/>
        <v>3.6773605603384052</v>
      </c>
      <c r="U107" s="18">
        <f t="shared" si="219"/>
        <v>5.6121084330138515</v>
      </c>
      <c r="W107" t="str">
        <f t="shared" ref="W107" si="264">A107</f>
        <v>92 Elementary administration and service occupations</v>
      </c>
      <c r="X107" s="18">
        <f t="shared" si="220"/>
        <v>5.3347465136819094</v>
      </c>
      <c r="Y107" s="18">
        <f t="shared" si="220"/>
        <v>0.46555963255037192</v>
      </c>
      <c r="Z107" s="18">
        <f t="shared" si="220"/>
        <v>1.1052970844572352</v>
      </c>
      <c r="AA107" s="18">
        <f t="shared" si="220"/>
        <v>2.3256352729402519</v>
      </c>
      <c r="AB107" s="18">
        <f t="shared" si="221"/>
        <v>1.825887314702479</v>
      </c>
      <c r="AD107" s="18">
        <f t="shared" si="222"/>
        <v>1.9172279894974498</v>
      </c>
      <c r="AE107" s="18">
        <f t="shared" si="223"/>
        <v>3.6669001391090417</v>
      </c>
      <c r="AF107" s="18">
        <f t="shared" si="224"/>
        <v>4.8879988521651319</v>
      </c>
      <c r="AH107" t="str">
        <f t="shared" ref="AH107" si="265">L107</f>
        <v>92 Elementary administration and service occupations</v>
      </c>
      <c r="AI107" s="18">
        <f t="shared" si="225"/>
        <v>5.7044746219433895</v>
      </c>
      <c r="AJ107" s="18">
        <f t="shared" si="225"/>
        <v>1.618801739808462</v>
      </c>
      <c r="AK107" s="18">
        <f t="shared" si="225"/>
        <v>0.46839210125497743</v>
      </c>
      <c r="AL107" s="18">
        <f t="shared" si="225"/>
        <v>2.3044246429473114</v>
      </c>
      <c r="AM107" s="18">
        <f t="shared" si="226"/>
        <v>1.6843446182826183</v>
      </c>
      <c r="AO107" s="18">
        <f t="shared" si="227"/>
        <v>1.6887156463007535</v>
      </c>
      <c r="AP107" s="18">
        <f t="shared" si="228"/>
        <v>3.4899047224248303</v>
      </c>
      <c r="AQ107" s="18">
        <f t="shared" si="229"/>
        <v>4.5829601873533132</v>
      </c>
      <c r="AS107" t="str">
        <f t="shared" ref="AS107" si="266">W107</f>
        <v>92 Elementary administration and service occupations</v>
      </c>
      <c r="AT107" s="18">
        <f t="shared" si="230"/>
        <v>3.9319919517964541</v>
      </c>
      <c r="AU107" s="18">
        <f t="shared" si="230"/>
        <v>5.0845325197448776</v>
      </c>
      <c r="AV107" s="18">
        <f t="shared" si="230"/>
        <v>0.11872296392165804</v>
      </c>
      <c r="AW107" s="18">
        <f t="shared" si="230"/>
        <v>2.3657813410957518</v>
      </c>
      <c r="AX107" s="18">
        <f t="shared" si="231"/>
        <v>1.8248924483438955</v>
      </c>
      <c r="AZ107" s="18">
        <f t="shared" si="232"/>
        <v>1.6112134091751162</v>
      </c>
      <c r="BA107" s="18">
        <f t="shared" si="233"/>
        <v>3.4163136843805786</v>
      </c>
      <c r="BB107" s="18">
        <f t="shared" si="234"/>
        <v>4.4668086463693468</v>
      </c>
      <c r="BD107" t="str">
        <f t="shared" ref="BD107" si="267">AH107</f>
        <v>92 Elementary administration and service occupations</v>
      </c>
      <c r="BE107" s="18">
        <f t="shared" si="235"/>
        <v>-2.2133918651516149</v>
      </c>
      <c r="BF107" s="18">
        <f t="shared" si="235"/>
        <v>2.4429246702657226</v>
      </c>
      <c r="BG107" s="18">
        <f t="shared" si="235"/>
        <v>-3.5812093005798684</v>
      </c>
      <c r="BH107" s="18">
        <f t="shared" si="235"/>
        <v>-0.75274889643490717</v>
      </c>
      <c r="BI107" s="18">
        <f t="shared" si="236"/>
        <v>-1.4504371125518944</v>
      </c>
      <c r="BK107" s="18">
        <f t="shared" si="237"/>
        <v>-1.7046701083595739</v>
      </c>
      <c r="BL107" s="18">
        <f t="shared" si="238"/>
        <v>2.3322987814970997</v>
      </c>
      <c r="BM107" s="18">
        <f t="shared" si="239"/>
        <v>1.1427515920802378</v>
      </c>
      <c r="BO107" t="str">
        <f t="shared" ref="BO107" si="268">AS107</f>
        <v>92 Elementary administration and service occupations</v>
      </c>
      <c r="BP107" s="18">
        <f t="shared" si="240"/>
        <v>4.9177244569054146E-2</v>
      </c>
      <c r="BQ107" s="18">
        <f t="shared" si="240"/>
        <v>-10.008904316549716</v>
      </c>
      <c r="BR107" s="18">
        <f t="shared" si="240"/>
        <v>-1.510123634156435</v>
      </c>
      <c r="BS107" s="18">
        <f t="shared" si="240"/>
        <v>-1.4109068893160881</v>
      </c>
      <c r="BT107" s="18">
        <f t="shared" si="241"/>
        <v>-2.0024115433612488</v>
      </c>
      <c r="BV107" s="18">
        <f t="shared" si="242"/>
        <v>-1.4439902380689151</v>
      </c>
      <c r="BW107" s="18">
        <f t="shared" si="243"/>
        <v>2.3137004245168846</v>
      </c>
      <c r="BX107" s="18">
        <f t="shared" si="244"/>
        <v>1.2972677941352373</v>
      </c>
      <c r="BZ107" t="str">
        <f t="shared" ref="BZ107" si="269">BD107</f>
        <v>92 Elementary administration and service occupations</v>
      </c>
      <c r="CA107" s="18">
        <f t="shared" si="245"/>
        <v>-1.5285413766173206</v>
      </c>
      <c r="CB107" s="18">
        <f t="shared" si="245"/>
        <v>-14.565662918772581</v>
      </c>
      <c r="CC107" s="18">
        <f t="shared" si="245"/>
        <v>-1.755247780954472</v>
      </c>
      <c r="CD107" s="18">
        <f t="shared" si="245"/>
        <v>-3.698090106046148</v>
      </c>
      <c r="CE107" s="18">
        <f t="shared" si="246"/>
        <v>-3.8176206126165124</v>
      </c>
      <c r="CG107" s="18">
        <f t="shared" si="247"/>
        <v>-3.0547829281823091</v>
      </c>
      <c r="CH107" s="18">
        <f t="shared" si="248"/>
        <v>1.8907977089704264</v>
      </c>
      <c r="CI107" s="18">
        <f t="shared" si="249"/>
        <v>-0.32513843260943975</v>
      </c>
      <c r="CK107" t="str">
        <f t="shared" ref="CK107" si="270">BO107</f>
        <v>92 Elementary administration and service occupations</v>
      </c>
      <c r="CL107" s="18">
        <f t="shared" si="250"/>
        <v>-3.053052116064936</v>
      </c>
      <c r="CM107" s="18">
        <f t="shared" si="250"/>
        <v>-14.589284564442517</v>
      </c>
      <c r="CN107" s="18">
        <f t="shared" si="250"/>
        <v>-8.5415674533025907</v>
      </c>
      <c r="CO107" s="18">
        <f t="shared" si="250"/>
        <v>-2.8441466511782254</v>
      </c>
      <c r="CP107" s="18">
        <f t="shared" si="251"/>
        <v>-5.4263714205491471</v>
      </c>
      <c r="CR107" s="18">
        <f t="shared" si="252"/>
        <v>-4.7816689401491868</v>
      </c>
      <c r="CS107" s="18">
        <f t="shared" si="253"/>
        <v>0.94889663939370372</v>
      </c>
      <c r="CT107" s="18">
        <f t="shared" si="254"/>
        <v>-3.015748834381482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6.262483727491075</v>
      </c>
      <c r="C109" s="26">
        <f>IF(AND(D$6-C$6 &lt;&gt; 0,C35&lt;&gt;0,D35&lt;&gt;0),(EXP(LN(D35/C35)/(D$6-C$6))-1)*100,0)</f>
        <v>7.9379785280394133</v>
      </c>
      <c r="D109" s="26">
        <f>IF(AND(E$6-D$6 &lt;&gt; 0,D35&lt;&gt;0,E35&lt;&gt;0),(EXP(LN(E35/D35)/(E$6-D$6))-1)*100,0)</f>
        <v>3.01762395967764</v>
      </c>
      <c r="E109" s="26">
        <f>IF(AND(F$6-E$6 &lt;&gt; 0,E35&lt;&gt;0,F35&lt;&gt;0),(EXP(LN(F35/E35)/(F$6-E$6))-1)*100,0)</f>
        <v>2.5427841974540843</v>
      </c>
      <c r="F109" s="26">
        <f>IF(AND(F$6-C$6 &lt;&gt; 0,C35&lt;&gt;0,F35&lt;&gt;0),(EXP(LN(F35/C35)/(F$6-C$6))-1)*100,0)</f>
        <v>3.0205670364801041</v>
      </c>
      <c r="H109" s="26">
        <f t="shared" ref="H109" si="271">IF($F$6-$D$6 &lt;&gt; 0,(EXP(LN(1+(H72/100))/($F$6-$D$6))-1)*100,0)</f>
        <v>2.7008204317958473</v>
      </c>
      <c r="I109" s="26">
        <f t="shared" ref="I109" si="272">IF(D35&gt;0,((1+(I35/D35))^(1/($F$6-$D$6))-1)*100,0)</f>
        <v>3.2227890440255313</v>
      </c>
      <c r="J109" s="26">
        <f t="shared" ref="J109" si="273">IF($F$6-$D$6 &lt;&gt; 0,(EXP(LN(1+(J72/100))/($F$6-$D$6))-1)*100,0)</f>
        <v>5.0730799604752574</v>
      </c>
      <c r="L109" s="24" t="str">
        <f>L35</f>
        <v>All occupations</v>
      </c>
      <c r="M109" s="26">
        <f>IF(AND(N$6-M$6 &lt;&gt; 0,M35&lt;&gt;0,N35&lt;&gt;0),(EXP(LN(N35/M35)/(N$6-M$6))-1)*100,0)</f>
        <v>6.3655442301543186</v>
      </c>
      <c r="N109" s="26">
        <f>IF(AND(O$6-N$6 &lt;&gt; 0,N35&lt;&gt;0,O35&lt;&gt;0),(EXP(LN(O35/N35)/(O$6-N$6))-1)*100,0)</f>
        <v>8.1543835900158346</v>
      </c>
      <c r="O109" s="26">
        <f>IF(AND(P$6-O$6 &lt;&gt; 0,O35&lt;&gt;0,P35&lt;&gt;0),(EXP(LN(P35/O35)/(P$6-O$6))-1)*100,0)</f>
        <v>3.0243896051271202</v>
      </c>
      <c r="P109" s="26">
        <f>IF(AND(Q$6-P$6 &lt;&gt; 0,P35&lt;&gt;0,Q35&lt;&gt;0),(EXP(LN(Q35/P35)/(Q$6-P$6))-1)*100,0)</f>
        <v>2.521502859962288</v>
      </c>
      <c r="Q109" s="26">
        <f>IF(AND(Q$6-N$6 &lt;&gt; 0,N35&lt;&gt;0,Q35&lt;&gt;0),(EXP(LN(Q35/N35)/(Q$6-N$6))-1)*100,0)</f>
        <v>3.0222133186729172</v>
      </c>
      <c r="S109" s="26">
        <f t="shared" ref="S109" si="274">IF($F$6-$D$6 &lt;&gt; 0,(EXP(LN(1+(S72/100))/($F$6-$D$6))-1)*100,0)</f>
        <v>2.6888584359808343</v>
      </c>
      <c r="T109" s="26">
        <f t="shared" ref="T109" si="275">IF(O35&gt;0,((1+(T35/O35))^(1/($F$6-$D$6))-1)*100,0)</f>
        <v>3.3655268078820688</v>
      </c>
      <c r="U109" s="26">
        <f t="shared" ref="U109" si="276">IF($F$6-$D$6 &lt;&gt; 0,(EXP(LN(1+(U72/100))/($F$6-$D$6))-1)*100,0)</f>
        <v>5.1760779153355863</v>
      </c>
      <c r="W109" s="24" t="str">
        <f>W35</f>
        <v>All occupations</v>
      </c>
      <c r="X109" s="26">
        <f>IF(AND(Y$6-X$6 &lt;&gt; 0,X35&lt;&gt;0,Y35&lt;&gt;0),(EXP(LN(Y35/X35)/(Y$6-X$6))-1)*100,0)</f>
        <v>3.4176959559873099</v>
      </c>
      <c r="Y109" s="26">
        <f>IF(AND(Z$6-Y$6 &lt;&gt; 0,Y35&lt;&gt;0,Z35&lt;&gt;0),(EXP(LN(Z35/Y35)/(Z$6-Y$6))-1)*100,0)</f>
        <v>-8.9108770900903078E-2</v>
      </c>
      <c r="Z109" s="26">
        <f>IF(AND(AA$6-Z$6 &lt;&gt; 0,Z35&lt;&gt;0,AA35&lt;&gt;0),(EXP(LN(AA35/Z35)/(AA$6-Z$6))-1)*100,0)</f>
        <v>1.4699061189481277</v>
      </c>
      <c r="AA109" s="26">
        <f>IF(AND(AB$6-AA$6 &lt;&gt; 0,AA35&lt;&gt;0,AB35&lt;&gt;0),(EXP(LN(AB35/AA35)/(AB$6-AA$6))-1)*100,0)</f>
        <v>1.5330769552208245</v>
      </c>
      <c r="AB109" s="26">
        <f>IF(AND(AB$6-Y$6 &lt;&gt; 0,Y35&lt;&gt;0,AB35&lt;&gt;0),(EXP(LN(AB35/Y35)/(AB$6-Y$6))-1)*100,0)</f>
        <v>1.4111978728194474</v>
      </c>
      <c r="AD109" s="26">
        <f t="shared" ref="AD109" si="277">IF($F$6-$D$6 &lt;&gt; 0,(EXP(LN(1+(AD72/100))/($F$6-$D$6))-1)*100,0)</f>
        <v>1.5120156412864683</v>
      </c>
      <c r="AE109" s="26">
        <f t="shared" ref="AE109" si="278">IF(Z35&gt;0,((1+(AE35/Z35))^(1/($F$6-$D$6))-1)*100,0)</f>
        <v>3.2154479993621532</v>
      </c>
      <c r="AF109" s="26">
        <f t="shared" ref="AF109" si="279">IF($F$6-$D$6 &lt;&gt; 0,(EXP(LN(1+(AF72/100))/($F$6-$D$6))-1)*100,0)</f>
        <v>4.2240485490101731</v>
      </c>
      <c r="AH109" s="24" t="str">
        <f>AH35</f>
        <v>All occupations</v>
      </c>
      <c r="AI109" s="26">
        <f>IF(AND(AJ$6-AI$6 &lt;&gt; 0,AI35&lt;&gt;0,AJ35&lt;&gt;0),(EXP(LN(AJ35/AI35)/(AJ$6-AI$6))-1)*100,0)</f>
        <v>1.6872659233584164</v>
      </c>
      <c r="AJ109" s="26">
        <f>IF(AND(AK$6-AJ$6 &lt;&gt; 0,AJ35&lt;&gt;0,AK35&lt;&gt;0),(EXP(LN(AK35/AJ35)/(AK$6-AJ$6))-1)*100,0)</f>
        <v>-0.59753815211207595</v>
      </c>
      <c r="AK109" s="26">
        <f>IF(AND(AL$6-AK$6 &lt;&gt; 0,AK35&lt;&gt;0,AL35&lt;&gt;0),(EXP(LN(AL35/AK35)/(AL$6-AK$6))-1)*100,0)</f>
        <v>0.15802650111755856</v>
      </c>
      <c r="AL109" s="26">
        <f>IF(AND(AM$6-AL$6 &lt;&gt; 0,AL35&lt;&gt;0,AM35&lt;&gt;0),(EXP(LN(AM35/AL35)/(AM$6-AL$6))-1)*100,0)</f>
        <v>1.1655747724385268</v>
      </c>
      <c r="AM109" s="26">
        <f>IF(AND(AM$6-AJ$6 &lt;&gt; 0,AJ35&lt;&gt;0,AM35&lt;&gt;0),(EXP(LN(AM35/AJ35)/(AM$6-AJ$6))-1)*100,0)</f>
        <v>0.73887386735769223</v>
      </c>
      <c r="AO109" s="26">
        <f t="shared" ref="AO109" si="280">IF($F$6-$D$6 &lt;&gt; 0,(EXP(LN(1+(AO72/100))/($F$6-$D$6))-1)*100,0)</f>
        <v>0.82860418562433757</v>
      </c>
      <c r="AP109" s="26">
        <f t="shared" ref="AP109" si="281">IF(AK35&gt;0,((1+(AP35/AK35))^(1/($F$6-$D$6))-1)*100,0)</f>
        <v>2.992761970901614</v>
      </c>
      <c r="AQ109" s="26">
        <f t="shared" ref="AQ109" si="282">IF($F$6-$D$6 &lt;&gt; 0,(EXP(LN(1+(AQ72/100))/($F$6-$D$6))-1)*100,0)</f>
        <v>3.5522945567464825</v>
      </c>
      <c r="AS109" s="24" t="str">
        <f>AS35</f>
        <v>All occupations</v>
      </c>
      <c r="AT109" s="26">
        <f>IF(AND(AU$6-AT$6 &lt;&gt; 0,AT35&lt;&gt;0,AU35&lt;&gt;0),(EXP(LN(AU35/AT35)/(AU$6-AT$6))-1)*100,0)</f>
        <v>3.0230680583769765</v>
      </c>
      <c r="AU109" s="26">
        <f>IF(AND(AV$6-AU$6 &lt;&gt; 0,AU35&lt;&gt;0,AV35&lt;&gt;0),(EXP(LN(AV35/AU35)/(AV$6-AU$6))-1)*100,0)</f>
        <v>0.78288674060720265</v>
      </c>
      <c r="AV109" s="26">
        <f>IF(AND(AW$6-AV$6 &lt;&gt; 0,AV35&lt;&gt;0,AW35&lt;&gt;0),(EXP(LN(AW35/AV35)/(AW$6-AV$6))-1)*100,0)</f>
        <v>0.75367131467354298</v>
      </c>
      <c r="AW109" s="26">
        <f>IF(AND(AX$6-AW$6 &lt;&gt; 0,AW35&lt;&gt;0,AX35&lt;&gt;0),(EXP(LN(AX35/AW35)/(AX$6-AW$6))-1)*100,0)</f>
        <v>1.452801419004035</v>
      </c>
      <c r="AX109" s="26">
        <f>IF(AND(AX$6-AU$6 &lt;&gt; 0,AU35&lt;&gt;0,AX35&lt;&gt;0),(EXP(LN(AX35/AU35)/(AX$6-AU$6))-1)*100,0)</f>
        <v>1.1918945463645247</v>
      </c>
      <c r="AZ109" s="26">
        <f t="shared" ref="AZ109" si="283">IF($F$6-$D$6 &lt;&gt; 0,(EXP(LN(1+(AZ72/100))/($F$6-$D$6))-1)*100,0)</f>
        <v>1.2192206769614744</v>
      </c>
      <c r="BA109" s="26">
        <f t="shared" ref="BA109" si="284">IF(AV35&gt;0,((1+(BA35/AV35))^(1/($F$6-$D$6))-1)*100,0)</f>
        <v>3.0336362913876203</v>
      </c>
      <c r="BB109" s="26">
        <f t="shared" ref="BB109" si="285">IF($F$6-$D$6 &lt;&gt; 0,(EXP(LN(1+(BB72/100))/($F$6-$D$6))-1)*100,0)</f>
        <v>3.8601747734248182</v>
      </c>
      <c r="BD109" s="24" t="str">
        <f>BD35</f>
        <v>All occupations</v>
      </c>
      <c r="BE109" s="26">
        <f>IF(AND(BF$6-BE$6 &lt;&gt; 0,BE35&lt;&gt;0,BF35&lt;&gt;0),(EXP(LN(BF35/BE35)/(BF$6-BE$6))-1)*100,0)</f>
        <v>-0.60859504233891082</v>
      </c>
      <c r="BF109" s="26">
        <f>IF(AND(BG$6-BF$6 &lt;&gt; 0,BF35&lt;&gt;0,BG35&lt;&gt;0),(EXP(LN(BG35/BF35)/(BG$6-BF$6))-1)*100,0)</f>
        <v>5.0760165108627131</v>
      </c>
      <c r="BG109" s="26">
        <f>IF(AND(BH$6-BG$6 &lt;&gt; 0,BG35&lt;&gt;0,BH35&lt;&gt;0),(EXP(LN(BH35/BG35)/(BH$6-BG$6))-1)*100,0)</f>
        <v>-0.10634487403127224</v>
      </c>
      <c r="BH109" s="26">
        <f>IF(AND(BI$6-BH$6 &lt;&gt; 0,BH35&lt;&gt;0,BI35&lt;&gt;0),(EXP(LN(BI35/BH35)/(BI$6-BH$6))-1)*100,0)</f>
        <v>0.15544552076158791</v>
      </c>
      <c r="BI109" s="26">
        <f>IF(AND(BI$6-BF$6 &lt;&gt; 0,BF35&lt;&gt;0,BI35&lt;&gt;0),(EXP(LN(BI35/BF35)/(BI$6-BF$6))-1)*100,0)</f>
        <v>0.37398683524501042</v>
      </c>
      <c r="BK109" s="26">
        <f t="shared" ref="BK109" si="286">IF($F$6-$D$6 &lt;&gt; 0,(EXP(LN(1+(BK72/100))/($F$6-$D$6))-1)*100,0)</f>
        <v>6.8105914294336323E-2</v>
      </c>
      <c r="BL109" s="26">
        <f t="shared" ref="BL109" si="287">IF(BG35&gt;0,((1+(BL35/BG35))^(1/($F$6-$D$6))-1)*100,0)</f>
        <v>2.5216600438409786</v>
      </c>
      <c r="BM109" s="26">
        <f t="shared" ref="BM109" si="288">IF($F$6-$D$6 &lt;&gt; 0,(EXP(LN(1+(BM72/100))/($F$6-$D$6))-1)*100,0)</f>
        <v>2.5697893849355502</v>
      </c>
      <c r="BO109" s="24" t="str">
        <f>BO35</f>
        <v>All occupations</v>
      </c>
      <c r="BP109" s="26">
        <f>IF(AND(BQ$6-BP$6 &lt;&gt; 0,BP35&lt;&gt;0,BQ35&lt;&gt;0),(EXP(LN(BQ35/BP35)/(BQ$6-BP$6))-1)*100,0)</f>
        <v>-0.1355756766764471</v>
      </c>
      <c r="BQ109" s="26">
        <f>IF(AND(BR$6-BQ$6 &lt;&gt; 0,BQ35&lt;&gt;0,BR35&lt;&gt;0),(EXP(LN(BR35/BQ35)/(BR$6-BQ$6))-1)*100,0)</f>
        <v>-7.8650027565025145</v>
      </c>
      <c r="BR109" s="26">
        <f>IF(AND(BS$6-BR$6 &lt;&gt; 0,BR35&lt;&gt;0,BS35&lt;&gt;0),(EXP(LN(BS35/BR35)/(BS$6-BR$6))-1)*100,0)</f>
        <v>-0.19999721405165038</v>
      </c>
      <c r="BS109" s="26">
        <f>IF(AND(BT$6-BS$6 &lt;&gt; 0,BS35&lt;&gt;0,BT35&lt;&gt;0),(EXP(LN(BT35/BS35)/(BT$6-BS$6))-1)*100,0)</f>
        <v>-1.4604179387093685</v>
      </c>
      <c r="BT109" s="26">
        <f>IF(AND(BT$6-BQ$6 &lt;&gt; 0,BQ35&lt;&gt;0,BT35&lt;&gt;0),(EXP(LN(BT35/BQ35)/(BT$6-BQ$6))-1)*100,0)</f>
        <v>-1.4829191969531363</v>
      </c>
      <c r="BV109" s="26">
        <f t="shared" ref="BV109" si="289">IF($F$6-$D$6 &lt;&gt; 0,(EXP(LN(1+(BV72/100))/($F$6-$D$6))-1)*100,0)</f>
        <v>-1.0420564144975497</v>
      </c>
      <c r="BW109" s="26">
        <f t="shared" ref="BW109" si="290">IF(BR35&gt;0,((1+(BW35/BR35))^(1/($F$6-$D$6))-1)*100,0)</f>
        <v>2.317388525128905</v>
      </c>
      <c r="BX109" s="26">
        <f t="shared" ref="BX109" si="291">IF($F$6-$D$6 &lt;&gt; 0,(EXP(LN(1+(BX72/100))/($F$6-$D$6))-1)*100,0)</f>
        <v>1.577711556607686</v>
      </c>
      <c r="BZ109" s="24" t="str">
        <f>BZ35</f>
        <v>All occupations</v>
      </c>
      <c r="CA109" s="26">
        <f>IF(AND(CB$6-CA$6 &lt;&gt; 0,CA35&lt;&gt;0,CB35&lt;&gt;0),(EXP(LN(CB35/CA35)/(CB$6-CA$6))-1)*100,0)</f>
        <v>-2.4569255776680787</v>
      </c>
      <c r="CB109" s="26">
        <f>IF(AND(CC$6-CB$6 &lt;&gt; 0,CB35&lt;&gt;0,CC35&lt;&gt;0),(EXP(LN(CC35/CB35)/(CC$6-CB$6))-1)*100,0)</f>
        <v>-12.19336346789721</v>
      </c>
      <c r="CC109" s="26">
        <f>IF(AND(CD$6-CC$6 &lt;&gt; 0,CC35&lt;&gt;0,CD35&lt;&gt;0),(EXP(LN(CD35/CC35)/(CD$6-CC$6))-1)*100,0)</f>
        <v>-0.97787976909522456</v>
      </c>
      <c r="CD109" s="26">
        <f>IF(AND(CE$6-CD$6 &lt;&gt; 0,CD35&lt;&gt;0,CE35&lt;&gt;0),(EXP(LN(CE35/CD35)/(CE$6-CD$6))-1)*100,0)</f>
        <v>-3.6876138523019186</v>
      </c>
      <c r="CE109" s="26">
        <f>IF(AND(CE$6-CB$6 &lt;&gt; 0,CB35&lt;&gt;0,CE35&lt;&gt;0),(EXP(LN(CE35/CB35)/(CE$6-CB$6))-1)*100,0)</f>
        <v>-3.4086764388454593</v>
      </c>
      <c r="CG109" s="26">
        <f t="shared" ref="CG109" si="292">IF($F$6-$D$6 &lt;&gt; 0,(EXP(LN(1+(CG72/100))/($F$6-$D$6))-1)*100,0)</f>
        <v>-2.7927100705594232</v>
      </c>
      <c r="CH109" s="26">
        <f t="shared" ref="CH109" si="293">IF(CC35&gt;0,((1+(CH35/CC35))^(1/($F$6-$D$6))-1)*100,0)</f>
        <v>1.915378884479102</v>
      </c>
      <c r="CI109" s="26">
        <f t="shared" ref="CI109" si="294">IF($F$6-$D$6 &lt;&gt; 0,(EXP(LN(1+(CI72/100))/($F$6-$D$6))-1)*100,0)</f>
        <v>-0.11374440555556031</v>
      </c>
      <c r="CK109" s="24" t="str">
        <f>CK35</f>
        <v>All occupations</v>
      </c>
      <c r="CL109" s="26">
        <f>IF(AND(CM$6-CL$6 &lt;&gt; 0,CL35&lt;&gt;0,CM35&lt;&gt;0),(EXP(LN(CM35/CL35)/(CM$6-CL$6))-1)*100,0)</f>
        <v>0.19775034087188281</v>
      </c>
      <c r="CM109" s="26">
        <f>IF(AND(CN$6-CM$6 &lt;&gt; 0,CM35&lt;&gt;0,CN35&lt;&gt;0),(EXP(LN(CN35/CM35)/(CN$6-CM$6))-1)*100,0)</f>
        <v>-12.590254636662724</v>
      </c>
      <c r="CN109" s="26">
        <f>IF(AND(CO$6-CN$6 &lt;&gt; 0,CN35&lt;&gt;0,CO35&lt;&gt;0),(EXP(LN(CO35/CN35)/(CO$6-CN$6))-1)*100,0)</f>
        <v>-1.1636715858240887</v>
      </c>
      <c r="CO109" s="26">
        <f>IF(AND(CP$6-CO$6 &lt;&gt; 0,CO35&lt;&gt;0,CP35&lt;&gt;0),(EXP(LN(CP35/CO35)/(CP$6-CO$6))-1)*100,0)</f>
        <v>-0.69782931415520721</v>
      </c>
      <c r="CP109" s="26">
        <f>IF(AND(CP$6-CM$6 &lt;&gt; 0,CM35&lt;&gt;0,CP35&lt;&gt;0),(EXP(LN(CP35/CM35)/(CP$6-CM$6))-1)*100,0)</f>
        <v>-1.6310256106593646</v>
      </c>
      <c r="CR109" s="26">
        <f t="shared" ref="CR109" si="295">IF($F$6-$D$6 &lt;&gt; 0,(EXP(LN(1+(CR72/100))/($F$6-$D$6))-1)*100,0)</f>
        <v>-0.85335352176383328</v>
      </c>
      <c r="CS109" s="26">
        <f t="shared" ref="CS109" si="296">IF(CN35&gt;0,((1+(CS35/CN35))^(1/($F$6-$D$6))-1)*100,0)</f>
        <v>1.5942291238061346</v>
      </c>
      <c r="CT109" s="26">
        <f t="shared" ref="CT109" si="297">IF($F$6-$D$6 &lt;&gt; 0,(EXP(LN(1+(CT72/100))/($F$6-$D$6))-1)*100,0)</f>
        <v>0.91924830100302835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South East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South East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South East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South East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South East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South East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South East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South East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South East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0.5496779212075269</v>
      </c>
      <c r="C119" s="27">
        <f t="shared" si="299"/>
        <v>0.32651122895941143</v>
      </c>
      <c r="D119" s="27">
        <f t="shared" si="299"/>
        <v>6.2543224371950146E-2</v>
      </c>
      <c r="E119" s="27">
        <f t="shared" si="299"/>
        <v>0.93019738866616519</v>
      </c>
      <c r="F119" s="27">
        <f t="shared" ref="F119:F144" si="300">F8-D8</f>
        <v>0.99274061303811534</v>
      </c>
      <c r="L119" t="str">
        <f>A119</f>
        <v>11 Corporate managers and directors</v>
      </c>
      <c r="M119" s="27">
        <f t="shared" ref="M119:P144" si="301">N8-M8</f>
        <v>5.6168441829471423</v>
      </c>
      <c r="N119" s="27">
        <f t="shared" si="301"/>
        <v>2.157831090184434</v>
      </c>
      <c r="O119" s="27">
        <f t="shared" si="301"/>
        <v>0.28787436063958083</v>
      </c>
      <c r="P119" s="27">
        <f t="shared" si="301"/>
        <v>7.1009116650735322</v>
      </c>
      <c r="Q119" s="27">
        <f t="shared" ref="Q119:Q144" si="302">Q8-O8</f>
        <v>7.388786025713113</v>
      </c>
      <c r="W119" t="str">
        <f>A119</f>
        <v>11 Corporate managers and directors</v>
      </c>
      <c r="X119" s="27">
        <f t="shared" ref="X119:AA144" si="303">Y8-X8</f>
        <v>9.6262567402240435</v>
      </c>
      <c r="Y119" s="27">
        <f t="shared" si="303"/>
        <v>-0.78929623155988793</v>
      </c>
      <c r="Z119" s="27">
        <f t="shared" si="303"/>
        <v>-3.1848500854545847</v>
      </c>
      <c r="AA119" s="27">
        <f t="shared" si="303"/>
        <v>6.8885024903229422</v>
      </c>
      <c r="AB119" s="27">
        <f t="shared" ref="AB119:AB144" si="304">AB8-Z8</f>
        <v>3.7036524048683575</v>
      </c>
      <c r="AH119" t="str">
        <f>L119</f>
        <v>11 Corporate managers and directors</v>
      </c>
      <c r="AI119" s="27">
        <f t="shared" ref="AI119:AL144" si="305">AJ8-AI8</f>
        <v>1.59879542293924</v>
      </c>
      <c r="AJ119" s="27">
        <f t="shared" si="305"/>
        <v>0.18779801465312396</v>
      </c>
      <c r="AK119" s="27">
        <f t="shared" si="305"/>
        <v>-0.9363683450314646</v>
      </c>
      <c r="AL119" s="27">
        <f t="shared" si="305"/>
        <v>1.0584686366559932</v>
      </c>
      <c r="AM119" s="27">
        <f t="shared" ref="AM119:AM144" si="306">AM8-AK8</f>
        <v>0.12210029162452862</v>
      </c>
      <c r="AS119" t="str">
        <f>W119</f>
        <v>11 Corporate managers and directors</v>
      </c>
      <c r="AT119" s="27">
        <f t="shared" ref="AT119:AW144" si="307">AU8-AT8</f>
        <v>2.3405792869378992</v>
      </c>
      <c r="AU119" s="27">
        <f t="shared" si="307"/>
        <v>0.26574502846822057</v>
      </c>
      <c r="AV119" s="27">
        <f t="shared" si="307"/>
        <v>-1.7409513904982692</v>
      </c>
      <c r="AW119" s="27">
        <f t="shared" si="307"/>
        <v>1.6646043575120419</v>
      </c>
      <c r="AX119" s="27">
        <f t="shared" ref="AX119:AX144" si="308">AX8-AV8</f>
        <v>-7.6347032986227248E-2</v>
      </c>
      <c r="BD119" t="str">
        <f>AH119</f>
        <v>11 Corporate managers and directors</v>
      </c>
      <c r="BE119" s="27">
        <f t="shared" ref="BE119:BH144" si="309">BF8-BE8</f>
        <v>1.8349239961187145</v>
      </c>
      <c r="BF119" s="27">
        <f t="shared" si="309"/>
        <v>2.9623723148714767</v>
      </c>
      <c r="BG119" s="27">
        <f t="shared" si="309"/>
        <v>-3.9365870952376874</v>
      </c>
      <c r="BH119" s="27">
        <f t="shared" si="309"/>
        <v>2.3822987944176965</v>
      </c>
      <c r="BI119" s="27">
        <f t="shared" ref="BI119:BI144" si="310">BI8-BG8</f>
        <v>-1.5542883008199908</v>
      </c>
      <c r="BO119" t="str">
        <f>AS119</f>
        <v>11 Corporate managers and directors</v>
      </c>
      <c r="BP119" s="27">
        <f t="shared" ref="BP119:BS144" si="311">BQ8-BP8</f>
        <v>2.0970883655081742</v>
      </c>
      <c r="BQ119" s="27">
        <f t="shared" si="311"/>
        <v>-1.0755156592119519</v>
      </c>
      <c r="BR119" s="27">
        <f t="shared" si="311"/>
        <v>-3.1182689953785889</v>
      </c>
      <c r="BS119" s="27">
        <f t="shared" si="311"/>
        <v>-2.9905106431823096</v>
      </c>
      <c r="BT119" s="27">
        <f t="shared" ref="BT119:BT144" si="312">BT8-BR8</f>
        <v>-6.1087796385608986</v>
      </c>
      <c r="BZ119" t="str">
        <f>BD119</f>
        <v>11 Corporate managers and directors</v>
      </c>
      <c r="CA119" s="68">
        <f t="shared" ref="CA119:CD144" si="313">CB8-CA8</f>
        <v>0.15439476605825497</v>
      </c>
      <c r="CB119" s="68">
        <f t="shared" si="313"/>
        <v>-0.19356206144357202</v>
      </c>
      <c r="CC119" s="68">
        <f t="shared" si="313"/>
        <v>-1.0084367892603847</v>
      </c>
      <c r="CD119" s="68">
        <f t="shared" si="313"/>
        <v>-3.016530085168867</v>
      </c>
      <c r="CE119" s="68">
        <f t="shared" ref="CE119:CE144" si="314">CE8-CC8</f>
        <v>-4.0249668744292517</v>
      </c>
      <c r="CK119" t="str">
        <f>BO119</f>
        <v>11 Corporate managers and directors</v>
      </c>
      <c r="CL119" s="68">
        <f t="shared" ref="CL119:CO144" si="315">CM8-CL8</f>
        <v>0.53742552740115457</v>
      </c>
      <c r="CM119" s="68">
        <f t="shared" si="315"/>
        <v>-0.19731101957672204</v>
      </c>
      <c r="CN119" s="68">
        <f t="shared" si="315"/>
        <v>0.27471623864689398</v>
      </c>
      <c r="CO119" s="68">
        <f t="shared" si="315"/>
        <v>0.6321459421076705</v>
      </c>
      <c r="CP119" s="68">
        <f t="shared" ref="CP119:CP144" si="316">CP8-CN8</f>
        <v>0.90686218075456448</v>
      </c>
    </row>
    <row r="120" spans="1:94" x14ac:dyDescent="0.2">
      <c r="A120" t="str">
        <f t="shared" si="298"/>
        <v>12 Other managers and proprietors</v>
      </c>
      <c r="B120" s="27">
        <f t="shared" si="299"/>
        <v>0.24531329609591213</v>
      </c>
      <c r="C120" s="27">
        <f t="shared" si="299"/>
        <v>1.9861351787444192E-2</v>
      </c>
      <c r="D120" s="27">
        <f t="shared" si="299"/>
        <v>0.18020179106508549</v>
      </c>
      <c r="E120" s="27">
        <f t="shared" si="299"/>
        <v>0.42692686626496523</v>
      </c>
      <c r="F120" s="27">
        <f t="shared" si="300"/>
        <v>0.60712865733005072</v>
      </c>
      <c r="L120" t="str">
        <f t="shared" ref="L120:L143" si="317">A120</f>
        <v>12 Other managers and proprietors</v>
      </c>
      <c r="M120" s="27">
        <f t="shared" si="301"/>
        <v>1.7481016135937875</v>
      </c>
      <c r="N120" s="27">
        <f t="shared" si="301"/>
        <v>0.76982782764409841</v>
      </c>
      <c r="O120" s="27">
        <f t="shared" si="301"/>
        <v>1.4762103482443116</v>
      </c>
      <c r="P120" s="27">
        <f t="shared" si="301"/>
        <v>3.7910173151504498</v>
      </c>
      <c r="Q120" s="27">
        <f t="shared" si="302"/>
        <v>5.2672276633947614</v>
      </c>
      <c r="W120" t="str">
        <f t="shared" ref="W120:W143" si="318">A120</f>
        <v>12 Other managers and proprietors</v>
      </c>
      <c r="X120" s="27">
        <f t="shared" si="303"/>
        <v>2.0145565028997918</v>
      </c>
      <c r="Y120" s="27">
        <f t="shared" si="303"/>
        <v>-0.391738035075754</v>
      </c>
      <c r="Z120" s="27">
        <f t="shared" si="303"/>
        <v>1.2332411046250726</v>
      </c>
      <c r="AA120" s="27">
        <f t="shared" si="303"/>
        <v>3.7151497263768363</v>
      </c>
      <c r="AB120" s="27">
        <f t="shared" si="304"/>
        <v>4.9483908310019089</v>
      </c>
      <c r="AH120" t="str">
        <f t="shared" ref="AH120:AH143" si="319">L120</f>
        <v>12 Other managers and proprietors</v>
      </c>
      <c r="AI120" s="27">
        <f t="shared" si="305"/>
        <v>0.71720214484508293</v>
      </c>
      <c r="AJ120" s="27">
        <f t="shared" si="305"/>
        <v>0.21036503512548599</v>
      </c>
      <c r="AK120" s="27">
        <f t="shared" si="305"/>
        <v>7.4175757067092007E-2</v>
      </c>
      <c r="AL120" s="27">
        <f t="shared" si="305"/>
        <v>1.1800186609539303</v>
      </c>
      <c r="AM120" s="27">
        <f t="shared" si="306"/>
        <v>1.2541944180210223</v>
      </c>
      <c r="AS120" t="str">
        <f t="shared" ref="AS120:AS143" si="320">W120</f>
        <v>12 Other managers and proprietors</v>
      </c>
      <c r="AT120" s="27">
        <f t="shared" si="307"/>
        <v>0.53383293635743101</v>
      </c>
      <c r="AU120" s="27">
        <f t="shared" si="307"/>
        <v>2.5053191603515046E-2</v>
      </c>
      <c r="AV120" s="27">
        <f t="shared" si="307"/>
        <v>0.43751044905461089</v>
      </c>
      <c r="AW120" s="27">
        <f t="shared" si="307"/>
        <v>1.0870472297190998</v>
      </c>
      <c r="AX120" s="27">
        <f t="shared" si="308"/>
        <v>1.5245576787737107</v>
      </c>
      <c r="BD120" t="str">
        <f t="shared" ref="BD120:BD143" si="321">AH120</f>
        <v>12 Other managers and proprietors</v>
      </c>
      <c r="BE120" s="27">
        <f t="shared" si="309"/>
        <v>-1.107442863976841</v>
      </c>
      <c r="BF120" s="27">
        <f t="shared" si="309"/>
        <v>0.84615444554610875</v>
      </c>
      <c r="BG120" s="27">
        <f t="shared" si="309"/>
        <v>-0.43625521980844795</v>
      </c>
      <c r="BH120" s="27">
        <f t="shared" si="309"/>
        <v>0.5310165614223159</v>
      </c>
      <c r="BI120" s="27">
        <f t="shared" si="310"/>
        <v>9.4761341613867955E-2</v>
      </c>
      <c r="BO120" t="str">
        <f t="shared" ref="BO120:BO143" si="322">AS120</f>
        <v>12 Other managers and proprietors</v>
      </c>
      <c r="BP120" s="27">
        <f t="shared" si="311"/>
        <v>-7.6049616897098105E-2</v>
      </c>
      <c r="BQ120" s="27">
        <f t="shared" si="311"/>
        <v>-0.35374061385559052</v>
      </c>
      <c r="BR120" s="27">
        <f t="shared" si="311"/>
        <v>0.31178198536300172</v>
      </c>
      <c r="BS120" s="27">
        <f t="shared" si="311"/>
        <v>-0.42081927995199031</v>
      </c>
      <c r="BT120" s="27">
        <f t="shared" si="312"/>
        <v>-0.10903729458898859</v>
      </c>
      <c r="BZ120" t="str">
        <f t="shared" ref="BZ120:BZ143" si="323">BD120</f>
        <v>12 Other managers and proprietors</v>
      </c>
      <c r="CA120" s="68">
        <f t="shared" si="313"/>
        <v>-0.74966988410332025</v>
      </c>
      <c r="CB120" s="68">
        <f t="shared" si="313"/>
        <v>-0.84411269162333635</v>
      </c>
      <c r="CC120" s="68">
        <f t="shared" si="313"/>
        <v>6.1370647229252562E-2</v>
      </c>
      <c r="CD120" s="68">
        <f t="shared" si="313"/>
        <v>-1.4146795871960913</v>
      </c>
      <c r="CE120" s="68">
        <f t="shared" si="314"/>
        <v>-1.3533089399668388</v>
      </c>
      <c r="CK120" t="str">
        <f t="shared" ref="CK120:CK143" si="324">BO120</f>
        <v>12 Other managers and proprietors</v>
      </c>
      <c r="CL120" s="68">
        <f t="shared" si="315"/>
        <v>0.10192476065139289</v>
      </c>
      <c r="CM120" s="68">
        <f t="shared" si="315"/>
        <v>-0.25684849640347673</v>
      </c>
      <c r="CN120" s="68">
        <f t="shared" si="315"/>
        <v>0.44378703566460231</v>
      </c>
      <c r="CO120" s="68">
        <f t="shared" si="315"/>
        <v>0.71822197454823877</v>
      </c>
      <c r="CP120" s="68">
        <f t="shared" si="316"/>
        <v>1.1620090102128411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1.4346101782486977</v>
      </c>
      <c r="C121" s="27">
        <f t="shared" si="299"/>
        <v>0.45118058592124211</v>
      </c>
      <c r="D121" s="27">
        <f t="shared" si="299"/>
        <v>1.9326585999821546</v>
      </c>
      <c r="E121" s="27">
        <f t="shared" si="299"/>
        <v>2.6001118106288637</v>
      </c>
      <c r="F121" s="27">
        <f t="shared" si="300"/>
        <v>4.5327704106110183</v>
      </c>
      <c r="L121" t="str">
        <f t="shared" si="317"/>
        <v>21 Science, research, engineering and technology professionals</v>
      </c>
      <c r="M121" s="27">
        <f t="shared" si="301"/>
        <v>5.410838066176396</v>
      </c>
      <c r="N121" s="27">
        <f t="shared" si="301"/>
        <v>3.3082793681074527</v>
      </c>
      <c r="O121" s="27">
        <f t="shared" si="301"/>
        <v>10.544023460353923</v>
      </c>
      <c r="P121" s="27">
        <f t="shared" si="301"/>
        <v>13.675620123830178</v>
      </c>
      <c r="Q121" s="27">
        <f t="shared" si="302"/>
        <v>24.219643584184102</v>
      </c>
      <c r="W121" t="str">
        <f t="shared" si="318"/>
        <v>21 Science, research, engineering and technology professionals</v>
      </c>
      <c r="X121" s="27">
        <f t="shared" si="303"/>
        <v>3.9481757952939844</v>
      </c>
      <c r="Y121" s="27">
        <f t="shared" si="303"/>
        <v>-4.6637474769099185E-2</v>
      </c>
      <c r="Z121" s="27">
        <f t="shared" si="303"/>
        <v>8.8461354189778163</v>
      </c>
      <c r="AA121" s="27">
        <f t="shared" si="303"/>
        <v>5.2390422328466286</v>
      </c>
      <c r="AB121" s="27">
        <f t="shared" si="304"/>
        <v>14.085177651824445</v>
      </c>
      <c r="AH121" t="str">
        <f t="shared" si="319"/>
        <v>21 Science, research, engineering and technology professionals</v>
      </c>
      <c r="AI121" s="27">
        <f t="shared" si="305"/>
        <v>0.32608558962344159</v>
      </c>
      <c r="AJ121" s="27">
        <f t="shared" si="305"/>
        <v>0.2331739776491295</v>
      </c>
      <c r="AK121" s="27">
        <f t="shared" si="305"/>
        <v>0.90316339116563515</v>
      </c>
      <c r="AL121" s="27">
        <f t="shared" si="305"/>
        <v>0.9316682647698622</v>
      </c>
      <c r="AM121" s="27">
        <f t="shared" si="306"/>
        <v>1.8348316559354974</v>
      </c>
      <c r="AS121" t="str">
        <f t="shared" si="320"/>
        <v>21 Science, research, engineering and technology professionals</v>
      </c>
      <c r="AT121" s="27">
        <f t="shared" si="307"/>
        <v>0.93586654547841519</v>
      </c>
      <c r="AU121" s="27">
        <f t="shared" si="307"/>
        <v>-3.7987519194770059E-2</v>
      </c>
      <c r="AV121" s="27">
        <f t="shared" si="307"/>
        <v>1.0585971056286407</v>
      </c>
      <c r="AW121" s="27">
        <f t="shared" si="307"/>
        <v>0.39908149394519654</v>
      </c>
      <c r="AX121" s="27">
        <f t="shared" si="308"/>
        <v>1.4576785995738373</v>
      </c>
      <c r="BD121" t="str">
        <f t="shared" si="321"/>
        <v>21 Science, research, engineering and technology professionals</v>
      </c>
      <c r="BE121" s="27">
        <f t="shared" si="309"/>
        <v>-0.16135088514227469</v>
      </c>
      <c r="BF121" s="27">
        <f t="shared" si="309"/>
        <v>1.7952470392114677</v>
      </c>
      <c r="BG121" s="27">
        <f t="shared" si="309"/>
        <v>2.3418615906774694</v>
      </c>
      <c r="BH121" s="27">
        <f t="shared" si="309"/>
        <v>0.79222605380212485</v>
      </c>
      <c r="BI121" s="27">
        <f t="shared" si="310"/>
        <v>3.1340876444795942</v>
      </c>
      <c r="BO121" t="str">
        <f t="shared" si="322"/>
        <v>21 Science, research, engineering and technology professionals</v>
      </c>
      <c r="BP121" s="27">
        <f t="shared" si="311"/>
        <v>0.96335849014578123</v>
      </c>
      <c r="BQ121" s="27">
        <f t="shared" si="311"/>
        <v>-0.2605188056479335</v>
      </c>
      <c r="BR121" s="27">
        <f t="shared" si="311"/>
        <v>2.2844856386838295</v>
      </c>
      <c r="BS121" s="27">
        <f t="shared" si="311"/>
        <v>-0.44000529098346064</v>
      </c>
      <c r="BT121" s="27">
        <f t="shared" si="312"/>
        <v>1.8444803477003688</v>
      </c>
      <c r="BZ121" t="str">
        <f t="shared" si="323"/>
        <v>21 Science, research, engineering and technology professionals</v>
      </c>
      <c r="CA121" s="68">
        <f t="shared" si="313"/>
        <v>-0.38372757548274183</v>
      </c>
      <c r="CB121" s="68">
        <f t="shared" si="313"/>
        <v>-0.18854811092089285</v>
      </c>
      <c r="CC121" s="68">
        <f t="shared" si="313"/>
        <v>1.1894533346427778</v>
      </c>
      <c r="CD121" s="68">
        <f t="shared" si="313"/>
        <v>-2.313063237111094</v>
      </c>
      <c r="CE121" s="68">
        <f t="shared" si="314"/>
        <v>-1.1236099024683162</v>
      </c>
      <c r="CK121" t="str">
        <f t="shared" si="324"/>
        <v>21 Science, research, engineering and technology professionals</v>
      </c>
      <c r="CL121" s="68">
        <f t="shared" si="315"/>
        <v>0.32352121268171508</v>
      </c>
      <c r="CM121" s="68">
        <f t="shared" si="315"/>
        <v>1.6928663920859233E-2</v>
      </c>
      <c r="CN121" s="68">
        <f t="shared" si="315"/>
        <v>0.91875107864309791</v>
      </c>
      <c r="CO121" s="68">
        <f t="shared" si="315"/>
        <v>1.0214899333501921</v>
      </c>
      <c r="CP121" s="68">
        <f t="shared" si="316"/>
        <v>1.94024101199329</v>
      </c>
    </row>
    <row r="122" spans="1:94" x14ac:dyDescent="0.2">
      <c r="A122" t="str">
        <f t="shared" si="298"/>
        <v>22 Health professionals</v>
      </c>
      <c r="B122" s="27">
        <f t="shared" si="299"/>
        <v>1.3978494692831989</v>
      </c>
      <c r="C122" s="27">
        <f t="shared" si="299"/>
        <v>0.20098178670002653</v>
      </c>
      <c r="D122" s="27">
        <f t="shared" si="299"/>
        <v>0.8805204811305769</v>
      </c>
      <c r="E122" s="27">
        <f t="shared" si="299"/>
        <v>1.4998221031237851</v>
      </c>
      <c r="F122" s="27">
        <f t="shared" si="300"/>
        <v>2.380342584254362</v>
      </c>
      <c r="L122" t="str">
        <f t="shared" si="317"/>
        <v>22 Health professionals</v>
      </c>
      <c r="M122" s="27">
        <f t="shared" si="301"/>
        <v>4.4997996007913628</v>
      </c>
      <c r="N122" s="27">
        <f t="shared" si="301"/>
        <v>0.64649740003321554</v>
      </c>
      <c r="O122" s="27">
        <f t="shared" si="301"/>
        <v>1.6275554199605082</v>
      </c>
      <c r="P122" s="27">
        <f t="shared" si="301"/>
        <v>3.4868072411464084</v>
      </c>
      <c r="Q122" s="27">
        <f t="shared" si="302"/>
        <v>5.1143626611069166</v>
      </c>
      <c r="W122" t="str">
        <f t="shared" si="318"/>
        <v>22 Health professionals</v>
      </c>
      <c r="X122" s="27">
        <f t="shared" si="303"/>
        <v>6.6237516092021664</v>
      </c>
      <c r="Y122" s="27">
        <f t="shared" si="303"/>
        <v>-0.81325045228244619</v>
      </c>
      <c r="Z122" s="27">
        <f t="shared" si="303"/>
        <v>0.41852706445274279</v>
      </c>
      <c r="AA122" s="27">
        <f t="shared" si="303"/>
        <v>3.2937132779692</v>
      </c>
      <c r="AB122" s="27">
        <f t="shared" si="304"/>
        <v>3.7122403424219428</v>
      </c>
      <c r="AH122" t="str">
        <f t="shared" si="319"/>
        <v>22 Health professionals</v>
      </c>
      <c r="AI122" s="27">
        <f t="shared" si="305"/>
        <v>-1.7580896611788859</v>
      </c>
      <c r="AJ122" s="27">
        <f t="shared" si="305"/>
        <v>-1.4525904525290105</v>
      </c>
      <c r="AK122" s="27">
        <f t="shared" si="305"/>
        <v>-4.4952069289515419</v>
      </c>
      <c r="AL122" s="27">
        <f t="shared" si="305"/>
        <v>-3.2505975819388353</v>
      </c>
      <c r="AM122" s="27">
        <f t="shared" si="306"/>
        <v>-7.7458045108903768</v>
      </c>
      <c r="AS122" t="str">
        <f t="shared" si="320"/>
        <v>22 Health professionals</v>
      </c>
      <c r="AT122" s="27">
        <f t="shared" si="307"/>
        <v>0.38158859505703902</v>
      </c>
      <c r="AU122" s="27">
        <f t="shared" si="307"/>
        <v>0.23730135149147769</v>
      </c>
      <c r="AV122" s="27">
        <f t="shared" si="307"/>
        <v>5.7660903140427155E-2</v>
      </c>
      <c r="AW122" s="27">
        <f t="shared" si="307"/>
        <v>0.25165084321276199</v>
      </c>
      <c r="AX122" s="27">
        <f t="shared" si="308"/>
        <v>0.30931174635318914</v>
      </c>
      <c r="BD122" t="str">
        <f t="shared" si="321"/>
        <v>22 Health professionals</v>
      </c>
      <c r="BE122" s="27">
        <f t="shared" si="309"/>
        <v>1.3792548382433116</v>
      </c>
      <c r="BF122" s="27">
        <f t="shared" si="309"/>
        <v>0.56872206848943296</v>
      </c>
      <c r="BG122" s="27">
        <f t="shared" si="309"/>
        <v>9.0978474910560436E-2</v>
      </c>
      <c r="BH122" s="27">
        <f t="shared" si="309"/>
        <v>0.95418042917041745</v>
      </c>
      <c r="BI122" s="27">
        <f t="shared" si="310"/>
        <v>1.0451589040809779</v>
      </c>
      <c r="BO122" t="str">
        <f t="shared" si="322"/>
        <v>22 Health professionals</v>
      </c>
      <c r="BP122" s="27">
        <f t="shared" si="311"/>
        <v>0.62366324473301837</v>
      </c>
      <c r="BQ122" s="27">
        <f t="shared" si="311"/>
        <v>-5.6620767796283999E-2</v>
      </c>
      <c r="BR122" s="27">
        <f t="shared" si="311"/>
        <v>-0.10145038295039033</v>
      </c>
      <c r="BS122" s="27">
        <f t="shared" si="311"/>
        <v>-0.945041223496486</v>
      </c>
      <c r="BT122" s="27">
        <f t="shared" si="312"/>
        <v>-1.0464916064468763</v>
      </c>
      <c r="BZ122" t="str">
        <f t="shared" si="323"/>
        <v>22 Health professionals</v>
      </c>
      <c r="CA122" s="68">
        <f t="shared" si="313"/>
        <v>0.62743274092361156</v>
      </c>
      <c r="CB122" s="68">
        <f t="shared" si="313"/>
        <v>-0.65330863485712598</v>
      </c>
      <c r="CC122" s="68">
        <f t="shared" si="313"/>
        <v>5.8598112988942574E-2</v>
      </c>
      <c r="CD122" s="68">
        <f t="shared" si="313"/>
        <v>-0.96415984421785139</v>
      </c>
      <c r="CE122" s="68">
        <f t="shared" si="314"/>
        <v>-0.90556173122890882</v>
      </c>
      <c r="CK122" t="str">
        <f t="shared" si="324"/>
        <v>22 Health professionals</v>
      </c>
      <c r="CL122" s="68">
        <f t="shared" si="315"/>
        <v>0.15331618036927408</v>
      </c>
      <c r="CM122" s="68">
        <f t="shared" si="315"/>
        <v>5.6255038018667713E-3</v>
      </c>
      <c r="CN122" s="68">
        <f t="shared" si="315"/>
        <v>0.18083496513884689</v>
      </c>
      <c r="CO122" s="68">
        <f t="shared" si="315"/>
        <v>0.45814591946971417</v>
      </c>
      <c r="CP122" s="68">
        <f t="shared" si="316"/>
        <v>0.63898088460856106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1.2826399134174862</v>
      </c>
      <c r="C123" s="27">
        <f t="shared" si="299"/>
        <v>0.46405632412707565</v>
      </c>
      <c r="D123" s="27">
        <f t="shared" si="299"/>
        <v>0.45253436526807889</v>
      </c>
      <c r="E123" s="27">
        <f t="shared" si="299"/>
        <v>1.4017300664191659</v>
      </c>
      <c r="F123" s="27">
        <f t="shared" si="300"/>
        <v>1.8542644316872448</v>
      </c>
      <c r="L123" t="str">
        <f t="shared" si="317"/>
        <v>23 Teaching and other educational professionals</v>
      </c>
      <c r="M123" s="27">
        <f t="shared" si="301"/>
        <v>8.3296583538716149</v>
      </c>
      <c r="N123" s="27">
        <f t="shared" si="301"/>
        <v>1.4800806830761175</v>
      </c>
      <c r="O123" s="27">
        <f t="shared" si="301"/>
        <v>2.194884296340625</v>
      </c>
      <c r="P123" s="27">
        <f t="shared" si="301"/>
        <v>6.9062505257214823</v>
      </c>
      <c r="Q123" s="27">
        <f t="shared" si="302"/>
        <v>9.1011348220621073</v>
      </c>
      <c r="W123" t="str">
        <f t="shared" si="318"/>
        <v>23 Teaching and other educational professionals</v>
      </c>
      <c r="X123" s="27">
        <f t="shared" si="303"/>
        <v>-0.49252680050487641</v>
      </c>
      <c r="Y123" s="27">
        <f t="shared" si="303"/>
        <v>-0.39981191148433481</v>
      </c>
      <c r="Z123" s="27">
        <f t="shared" si="303"/>
        <v>-4.7262177803705363</v>
      </c>
      <c r="AA123" s="27">
        <f t="shared" si="303"/>
        <v>-2.9542965614810228</v>
      </c>
      <c r="AB123" s="27">
        <f t="shared" si="304"/>
        <v>-7.6805143418515591</v>
      </c>
      <c r="AH123" t="str">
        <f t="shared" si="319"/>
        <v>23 Teaching and other educational professionals</v>
      </c>
      <c r="AI123" s="27">
        <f t="shared" si="305"/>
        <v>-1.2680276320218358</v>
      </c>
      <c r="AJ123" s="27">
        <f t="shared" si="305"/>
        <v>-0.27857253926714654</v>
      </c>
      <c r="AK123" s="27">
        <f t="shared" si="305"/>
        <v>-0.8177219030777958</v>
      </c>
      <c r="AL123" s="27">
        <f t="shared" si="305"/>
        <v>2.6960938527262446E-2</v>
      </c>
      <c r="AM123" s="27">
        <f t="shared" si="306"/>
        <v>-0.79076096455053335</v>
      </c>
      <c r="AS123" t="str">
        <f t="shared" si="320"/>
        <v>23 Teaching and other educational professionals</v>
      </c>
      <c r="AT123" s="27">
        <f t="shared" si="307"/>
        <v>3.911786271704687E-2</v>
      </c>
      <c r="AU123" s="27">
        <f t="shared" si="307"/>
        <v>3.2299603310309011E-2</v>
      </c>
      <c r="AV123" s="27">
        <f t="shared" si="307"/>
        <v>-0.19308530188964812</v>
      </c>
      <c r="AW123" s="27">
        <f t="shared" si="307"/>
        <v>-6.8684308160500751E-2</v>
      </c>
      <c r="AX123" s="27">
        <f t="shared" si="308"/>
        <v>-0.26176961005014887</v>
      </c>
      <c r="BD123" t="str">
        <f t="shared" si="321"/>
        <v>23 Teaching and other educational professionals</v>
      </c>
      <c r="BE123" s="27">
        <f t="shared" si="309"/>
        <v>-6.8624411053297418E-2</v>
      </c>
      <c r="BF123" s="27">
        <f t="shared" si="309"/>
        <v>0.46136625602068904</v>
      </c>
      <c r="BG123" s="27">
        <f t="shared" si="309"/>
        <v>-0.20267532226310703</v>
      </c>
      <c r="BH123" s="27">
        <f t="shared" si="309"/>
        <v>0.65245886267968745</v>
      </c>
      <c r="BI123" s="27">
        <f t="shared" si="310"/>
        <v>0.44978354041658042</v>
      </c>
      <c r="BO123" t="str">
        <f t="shared" si="322"/>
        <v>23 Teaching and other educational professionals</v>
      </c>
      <c r="BP123" s="27">
        <f t="shared" si="311"/>
        <v>-3.5901745649054906E-2</v>
      </c>
      <c r="BQ123" s="27">
        <f t="shared" si="311"/>
        <v>5.3301029280512058E-2</v>
      </c>
      <c r="BR123" s="27">
        <f t="shared" si="311"/>
        <v>-0.27438541246842263</v>
      </c>
      <c r="BS123" s="27">
        <f t="shared" si="311"/>
        <v>-0.19344415754260158</v>
      </c>
      <c r="BT123" s="27">
        <f t="shared" si="312"/>
        <v>-0.46782957001102421</v>
      </c>
      <c r="BZ123" t="str">
        <f t="shared" si="323"/>
        <v>23 Teaching and other educational professionals</v>
      </c>
      <c r="CA123" s="68">
        <f t="shared" si="313"/>
        <v>-8.8361006225807781E-3</v>
      </c>
      <c r="CB123" s="68">
        <f t="shared" si="313"/>
        <v>-8.6694299231855343E-2</v>
      </c>
      <c r="CC123" s="68">
        <f t="shared" si="313"/>
        <v>3.6237196271621475E-2</v>
      </c>
      <c r="CD123" s="68">
        <f t="shared" si="313"/>
        <v>-0.26811981388552986</v>
      </c>
      <c r="CE123" s="68">
        <f t="shared" si="314"/>
        <v>-0.23188261761390838</v>
      </c>
      <c r="CK123" t="str">
        <f t="shared" si="324"/>
        <v>23 Teaching and other educational professionals</v>
      </c>
      <c r="CL123" s="68">
        <f t="shared" si="315"/>
        <v>9.5439594981114789E-2</v>
      </c>
      <c r="CM123" s="68">
        <f t="shared" si="315"/>
        <v>3.6641781994240286E-2</v>
      </c>
      <c r="CN123" s="68">
        <f t="shared" si="315"/>
        <v>9.6414137299345393E-2</v>
      </c>
      <c r="CO123" s="68">
        <f t="shared" si="315"/>
        <v>0.13281752027004423</v>
      </c>
      <c r="CP123" s="68">
        <f t="shared" si="316"/>
        <v>0.22923165756938962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0.56985688033781634</v>
      </c>
      <c r="C124" s="27">
        <f t="shared" si="299"/>
        <v>0.37271207379783267</v>
      </c>
      <c r="D124" s="27">
        <f t="shared" si="299"/>
        <v>0.49206868440835683</v>
      </c>
      <c r="E124" s="27">
        <f t="shared" si="299"/>
        <v>1.1181065267767298</v>
      </c>
      <c r="F124" s="27">
        <f t="shared" si="300"/>
        <v>1.6101752111850867</v>
      </c>
      <c r="L124" t="str">
        <f t="shared" si="317"/>
        <v>24 Business, media and public service professionals</v>
      </c>
      <c r="M124" s="27">
        <f t="shared" si="301"/>
        <v>7.5865081965352097</v>
      </c>
      <c r="N124" s="27">
        <f t="shared" si="301"/>
        <v>2.9481879544271905</v>
      </c>
      <c r="O124" s="27">
        <f t="shared" si="301"/>
        <v>4.6378432307214581</v>
      </c>
      <c r="P124" s="27">
        <f t="shared" si="301"/>
        <v>9.4615830495407067</v>
      </c>
      <c r="Q124" s="27">
        <f t="shared" si="302"/>
        <v>14.099426280262165</v>
      </c>
      <c r="W124" t="str">
        <f t="shared" si="318"/>
        <v>24 Business, media and public service professionals</v>
      </c>
      <c r="X124" s="27">
        <f t="shared" si="303"/>
        <v>7.1968908117544999</v>
      </c>
      <c r="Y124" s="27">
        <f t="shared" si="303"/>
        <v>2.2403101344245187</v>
      </c>
      <c r="Z124" s="27">
        <f t="shared" si="303"/>
        <v>1.9030072836613385</v>
      </c>
      <c r="AA124" s="27">
        <f t="shared" si="303"/>
        <v>5.2286476001765365</v>
      </c>
      <c r="AB124" s="27">
        <f t="shared" si="304"/>
        <v>7.131654883837875</v>
      </c>
      <c r="AH124" t="str">
        <f t="shared" si="319"/>
        <v>24 Business, media and public service professionals</v>
      </c>
      <c r="AI124" s="27">
        <f t="shared" si="305"/>
        <v>5.5513172618039341E-2</v>
      </c>
      <c r="AJ124" s="27">
        <f t="shared" si="305"/>
        <v>0.41000368958225764</v>
      </c>
      <c r="AK124" s="27">
        <f t="shared" si="305"/>
        <v>-0.41571052783556262</v>
      </c>
      <c r="AL124" s="27">
        <f t="shared" si="305"/>
        <v>0.44507370540227331</v>
      </c>
      <c r="AM124" s="27">
        <f t="shared" si="306"/>
        <v>2.9363177566710696E-2</v>
      </c>
      <c r="AS124" t="str">
        <f t="shared" si="320"/>
        <v>24 Business, media and public service professionals</v>
      </c>
      <c r="AT124" s="27">
        <f t="shared" si="307"/>
        <v>0.93947355801401944</v>
      </c>
      <c r="AU124" s="27">
        <f t="shared" si="307"/>
        <v>0.4109809430939606</v>
      </c>
      <c r="AV124" s="27">
        <f t="shared" si="307"/>
        <v>0.22960396773835079</v>
      </c>
      <c r="AW124" s="27">
        <f t="shared" si="307"/>
        <v>0.99898618463127065</v>
      </c>
      <c r="AX124" s="27">
        <f t="shared" si="308"/>
        <v>1.2285901523696214</v>
      </c>
      <c r="BD124" t="str">
        <f t="shared" si="321"/>
        <v>24 Business, media and public service professionals</v>
      </c>
      <c r="BE124" s="27">
        <f t="shared" si="309"/>
        <v>0.93073821451302408</v>
      </c>
      <c r="BF124" s="27">
        <f t="shared" si="309"/>
        <v>2.6366351493379749</v>
      </c>
      <c r="BG124" s="27">
        <f t="shared" si="309"/>
        <v>0.84916959962979277</v>
      </c>
      <c r="BH124" s="27">
        <f t="shared" si="309"/>
        <v>1.8734170775924426</v>
      </c>
      <c r="BI124" s="27">
        <f t="shared" si="310"/>
        <v>2.7225866772222354</v>
      </c>
      <c r="BO124" t="str">
        <f t="shared" si="322"/>
        <v>24 Business, media and public service professionals</v>
      </c>
      <c r="BP124" s="27">
        <f t="shared" si="311"/>
        <v>0.85471847969264125</v>
      </c>
      <c r="BQ124" s="27">
        <f t="shared" si="311"/>
        <v>-3.6131184143409101E-2</v>
      </c>
      <c r="BR124" s="27">
        <f t="shared" si="311"/>
        <v>3.5960283893757605E-2</v>
      </c>
      <c r="BS124" s="27">
        <f t="shared" si="311"/>
        <v>-1.2492517197718538</v>
      </c>
      <c r="BT124" s="27">
        <f t="shared" si="312"/>
        <v>-1.2132914358780962</v>
      </c>
      <c r="BZ124" t="str">
        <f t="shared" si="323"/>
        <v>24 Business, media and public service professionals</v>
      </c>
      <c r="CA124" s="68">
        <f t="shared" si="313"/>
        <v>0.22768913630809617</v>
      </c>
      <c r="CB124" s="68">
        <f t="shared" si="313"/>
        <v>-7.84559157279201E-2</v>
      </c>
      <c r="CC124" s="68">
        <f t="shared" si="313"/>
        <v>0.13635654035205569</v>
      </c>
      <c r="CD124" s="68">
        <f t="shared" si="313"/>
        <v>-2.0501540417205923</v>
      </c>
      <c r="CE124" s="68">
        <f t="shared" si="314"/>
        <v>-1.9137975013685367</v>
      </c>
      <c r="CK124" t="str">
        <f t="shared" si="324"/>
        <v>24 Business, media and public service professionals</v>
      </c>
      <c r="CL124" s="68">
        <f t="shared" si="315"/>
        <v>0.32219694884525718</v>
      </c>
      <c r="CM124" s="68">
        <f t="shared" si="315"/>
        <v>4.5102041247991442E-2</v>
      </c>
      <c r="CN124" s="68">
        <f t="shared" si="315"/>
        <v>0.47061006959948526</v>
      </c>
      <c r="CO124" s="68">
        <f t="shared" si="315"/>
        <v>0.85786041191320206</v>
      </c>
      <c r="CP124" s="68">
        <f t="shared" si="316"/>
        <v>1.3284704815126873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0.2481160885016469</v>
      </c>
      <c r="C125" s="27">
        <f t="shared" si="299"/>
        <v>9.0914552074124244E-2</v>
      </c>
      <c r="D125" s="27">
        <f t="shared" si="299"/>
        <v>0.10186701686797883</v>
      </c>
      <c r="E125" s="27">
        <f t="shared" si="299"/>
        <v>0.4595259042803429</v>
      </c>
      <c r="F125" s="27">
        <f t="shared" si="300"/>
        <v>0.56139292114832173</v>
      </c>
      <c r="L125" t="str">
        <f t="shared" si="317"/>
        <v>31 Science, engineering and technology associate professionals</v>
      </c>
      <c r="M125" s="27">
        <f t="shared" si="301"/>
        <v>1.067645412888333</v>
      </c>
      <c r="N125" s="27">
        <f t="shared" si="301"/>
        <v>0.78888060470234667</v>
      </c>
      <c r="O125" s="27">
        <f t="shared" si="301"/>
        <v>0.15643596144157446</v>
      </c>
      <c r="P125" s="27">
        <f t="shared" si="301"/>
        <v>1.6727298116568248</v>
      </c>
      <c r="Q125" s="27">
        <f t="shared" si="302"/>
        <v>1.8291657730983992</v>
      </c>
      <c r="W125" t="str">
        <f t="shared" si="318"/>
        <v>31 Science, engineering and technology associate professionals</v>
      </c>
      <c r="X125" s="27">
        <f t="shared" si="303"/>
        <v>1.6360245862173111</v>
      </c>
      <c r="Y125" s="27">
        <f t="shared" si="303"/>
        <v>0.30616139926969765</v>
      </c>
      <c r="Z125" s="27">
        <f t="shared" si="303"/>
        <v>-0.26979158407891113</v>
      </c>
      <c r="AA125" s="27">
        <f t="shared" si="303"/>
        <v>1.2161024725981964</v>
      </c>
      <c r="AB125" s="27">
        <f t="shared" si="304"/>
        <v>0.94631088851928524</v>
      </c>
      <c r="AH125" t="str">
        <f t="shared" si="319"/>
        <v>31 Science, engineering and technology associate professionals</v>
      </c>
      <c r="AI125" s="27">
        <f t="shared" si="305"/>
        <v>0.32302221380794749</v>
      </c>
      <c r="AJ125" s="27">
        <f t="shared" si="305"/>
        <v>0.16765801073164033</v>
      </c>
      <c r="AK125" s="27">
        <f t="shared" si="305"/>
        <v>9.7918049898610082E-2</v>
      </c>
      <c r="AL125" s="27">
        <f t="shared" si="305"/>
        <v>0.5648122025739335</v>
      </c>
      <c r="AM125" s="27">
        <f t="shared" si="306"/>
        <v>0.66273025247254358</v>
      </c>
      <c r="AS125" t="str">
        <f t="shared" si="320"/>
        <v>31 Science, engineering and technology associate professionals</v>
      </c>
      <c r="AT125" s="27">
        <f t="shared" si="307"/>
        <v>0.55928133480766595</v>
      </c>
      <c r="AU125" s="27">
        <f t="shared" si="307"/>
        <v>0.19331622146699434</v>
      </c>
      <c r="AV125" s="27">
        <f t="shared" si="307"/>
        <v>-0.48608036090509987</v>
      </c>
      <c r="AW125" s="27">
        <f t="shared" si="307"/>
        <v>0.11511922135434727</v>
      </c>
      <c r="AX125" s="27">
        <f t="shared" si="308"/>
        <v>-0.37096113955075261</v>
      </c>
      <c r="BD125" t="str">
        <f t="shared" si="321"/>
        <v>31 Science, engineering and technology associate professionals</v>
      </c>
      <c r="BE125" s="27">
        <f t="shared" si="309"/>
        <v>-0.11145805947702048</v>
      </c>
      <c r="BF125" s="27">
        <f t="shared" si="309"/>
        <v>0.88807660321869619</v>
      </c>
      <c r="BG125" s="27">
        <f t="shared" si="309"/>
        <v>-1.3068272773647491</v>
      </c>
      <c r="BH125" s="27">
        <f t="shared" si="309"/>
        <v>-1.0183091661339092</v>
      </c>
      <c r="BI125" s="27">
        <f t="shared" si="310"/>
        <v>-2.3251364434986583</v>
      </c>
      <c r="BO125" t="str">
        <f t="shared" si="322"/>
        <v>31 Science, engineering and technology associate professionals</v>
      </c>
      <c r="BP125" s="27">
        <f t="shared" si="311"/>
        <v>0.56829470903758805</v>
      </c>
      <c r="BQ125" s="27">
        <f t="shared" si="311"/>
        <v>0.13754359191706822</v>
      </c>
      <c r="BR125" s="27">
        <f t="shared" si="311"/>
        <v>-0.21990745615645579</v>
      </c>
      <c r="BS125" s="27">
        <f t="shared" si="311"/>
        <v>-6.5504027718888302E-2</v>
      </c>
      <c r="BT125" s="27">
        <f t="shared" si="312"/>
        <v>-0.2854114838753441</v>
      </c>
      <c r="BZ125" t="str">
        <f t="shared" si="323"/>
        <v>31 Science, engineering and technology associate professionals</v>
      </c>
      <c r="CA125" s="68">
        <f t="shared" si="313"/>
        <v>8.423020723792396E-2</v>
      </c>
      <c r="CB125" s="68">
        <f t="shared" si="313"/>
        <v>0.2057719370661002</v>
      </c>
      <c r="CC125" s="68">
        <f t="shared" si="313"/>
        <v>4.6941923305805489E-3</v>
      </c>
      <c r="CD125" s="68">
        <f t="shared" si="313"/>
        <v>-0.37417345232333155</v>
      </c>
      <c r="CE125" s="68">
        <f t="shared" si="314"/>
        <v>-0.369479259992751</v>
      </c>
      <c r="CK125" t="str">
        <f t="shared" si="324"/>
        <v>31 Science, engineering and technology associate professionals</v>
      </c>
      <c r="CL125" s="68">
        <f t="shared" si="315"/>
        <v>0.18438410226632496</v>
      </c>
      <c r="CM125" s="68">
        <f t="shared" si="315"/>
        <v>0.11752622927359146</v>
      </c>
      <c r="CN125" s="68">
        <f t="shared" si="315"/>
        <v>0.25932419575935151</v>
      </c>
      <c r="CO125" s="68">
        <f t="shared" si="315"/>
        <v>0.7872280525550992</v>
      </c>
      <c r="CP125" s="68">
        <f t="shared" si="316"/>
        <v>1.0465522483144507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4.3011780525721049E-2</v>
      </c>
      <c r="C126" s="27">
        <f t="shared" si="299"/>
        <v>-3.9139228160069983E-3</v>
      </c>
      <c r="D126" s="27">
        <f t="shared" si="299"/>
        <v>0.1418178283536333</v>
      </c>
      <c r="E126" s="27">
        <f t="shared" si="299"/>
        <v>0.15756940381810713</v>
      </c>
      <c r="F126" s="27">
        <f t="shared" si="300"/>
        <v>0.29938723217174046</v>
      </c>
      <c r="L126" t="str">
        <f t="shared" si="317"/>
        <v>32 Health and social care associate professionals</v>
      </c>
      <c r="M126" s="27">
        <f t="shared" si="301"/>
        <v>1.1320530178373396</v>
      </c>
      <c r="N126" s="27">
        <f t="shared" si="301"/>
        <v>0.18559919583654327</v>
      </c>
      <c r="O126" s="27">
        <f t="shared" si="301"/>
        <v>3.4819474044932877</v>
      </c>
      <c r="P126" s="27">
        <f t="shared" si="301"/>
        <v>3.2002646809063098</v>
      </c>
      <c r="Q126" s="27">
        <f t="shared" si="302"/>
        <v>6.6822120853995974</v>
      </c>
      <c r="W126" t="str">
        <f t="shared" si="318"/>
        <v>32 Health and social care associate professionals</v>
      </c>
      <c r="X126" s="27">
        <f t="shared" si="303"/>
        <v>2.2945341690282621</v>
      </c>
      <c r="Y126" s="27">
        <f t="shared" si="303"/>
        <v>5.0617211213026536E-3</v>
      </c>
      <c r="Z126" s="27">
        <f t="shared" si="303"/>
        <v>7.8963254421475337</v>
      </c>
      <c r="AA126" s="27">
        <f t="shared" si="303"/>
        <v>5.6001705838433864</v>
      </c>
      <c r="AB126" s="27">
        <f t="shared" si="304"/>
        <v>13.49649602599092</v>
      </c>
      <c r="AH126" t="str">
        <f t="shared" si="319"/>
        <v>32 Health and social care associate professionals</v>
      </c>
      <c r="AI126" s="27">
        <f t="shared" si="305"/>
        <v>-0.41580136976046322</v>
      </c>
      <c r="AJ126" s="27">
        <f t="shared" si="305"/>
        <v>-0.33457351516853784</v>
      </c>
      <c r="AK126" s="27">
        <f t="shared" si="305"/>
        <v>0.68227385139690711</v>
      </c>
      <c r="AL126" s="27">
        <f t="shared" si="305"/>
        <v>-2.1474148514016309</v>
      </c>
      <c r="AM126" s="27">
        <f t="shared" si="306"/>
        <v>-1.4651410000047238</v>
      </c>
      <c r="AS126" t="str">
        <f t="shared" si="320"/>
        <v>32 Health and social care associate professionals</v>
      </c>
      <c r="AT126" s="27">
        <f t="shared" si="307"/>
        <v>0.24590405449574737</v>
      </c>
      <c r="AU126" s="27">
        <f t="shared" si="307"/>
        <v>0.19703552638928667</v>
      </c>
      <c r="AV126" s="27">
        <f t="shared" si="307"/>
        <v>0.82223116666904228</v>
      </c>
      <c r="AW126" s="27">
        <f t="shared" si="307"/>
        <v>0.50735718201366264</v>
      </c>
      <c r="AX126" s="27">
        <f t="shared" si="308"/>
        <v>1.3295883486827049</v>
      </c>
      <c r="BD126" t="str">
        <f t="shared" si="321"/>
        <v>32 Health and social care associate professionals</v>
      </c>
      <c r="BE126" s="27">
        <f t="shared" si="309"/>
        <v>0.98469202651587118</v>
      </c>
      <c r="BF126" s="27">
        <f t="shared" si="309"/>
        <v>0.59327983019631425</v>
      </c>
      <c r="BG126" s="27">
        <f t="shared" si="309"/>
        <v>4.005993579439501</v>
      </c>
      <c r="BH126" s="27">
        <f t="shared" si="309"/>
        <v>2.9146214424439378</v>
      </c>
      <c r="BI126" s="27">
        <f t="shared" si="310"/>
        <v>6.9206150218834388</v>
      </c>
      <c r="BO126" t="str">
        <f t="shared" si="322"/>
        <v>32 Health and social care associate professionals</v>
      </c>
      <c r="BP126" s="27">
        <f t="shared" si="311"/>
        <v>0.35390085693711626</v>
      </c>
      <c r="BQ126" s="27">
        <f t="shared" si="311"/>
        <v>-7.6692759230452268E-3</v>
      </c>
      <c r="BR126" s="27">
        <f t="shared" si="311"/>
        <v>2.2907428084018466</v>
      </c>
      <c r="BS126" s="27">
        <f t="shared" si="311"/>
        <v>-0.5844216080300626</v>
      </c>
      <c r="BT126" s="27">
        <f t="shared" si="312"/>
        <v>1.706321200371784</v>
      </c>
      <c r="BZ126" t="str">
        <f t="shared" si="323"/>
        <v>32 Health and social care associate professionals</v>
      </c>
      <c r="CA126" s="68">
        <f t="shared" si="313"/>
        <v>-9.29047850130722E-2</v>
      </c>
      <c r="CB126" s="68">
        <f t="shared" si="313"/>
        <v>-0.24390489724819031</v>
      </c>
      <c r="CC126" s="68">
        <f t="shared" si="313"/>
        <v>0.56003302868363769</v>
      </c>
      <c r="CD126" s="68">
        <f t="shared" si="313"/>
        <v>-0.60253631912560923</v>
      </c>
      <c r="CE126" s="68">
        <f t="shared" si="314"/>
        <v>-4.2503290441971542E-2</v>
      </c>
      <c r="CK126" t="str">
        <f t="shared" si="324"/>
        <v>32 Health and social care associate professionals</v>
      </c>
      <c r="CL126" s="68">
        <f t="shared" si="315"/>
        <v>5.3582618133557774E-2</v>
      </c>
      <c r="CM126" s="68">
        <f t="shared" si="315"/>
        <v>1.19845693022467E-2</v>
      </c>
      <c r="CN126" s="68">
        <f t="shared" si="315"/>
        <v>0.25535532709551495</v>
      </c>
      <c r="CO126" s="68">
        <f t="shared" si="315"/>
        <v>0.43770946168484604</v>
      </c>
      <c r="CP126" s="68">
        <f t="shared" si="316"/>
        <v>0.69306478878036093</v>
      </c>
    </row>
    <row r="127" spans="1:94" x14ac:dyDescent="0.2">
      <c r="A127" t="str">
        <f t="shared" si="298"/>
        <v>33 Protective service occupations</v>
      </c>
      <c r="B127" s="27">
        <f t="shared" si="299"/>
        <v>4.6213902396578105E-3</v>
      </c>
      <c r="C127" s="27">
        <f t="shared" si="299"/>
        <v>1.2000171383740474E-2</v>
      </c>
      <c r="D127" s="27">
        <f t="shared" si="299"/>
        <v>3.0428942808220644E-3</v>
      </c>
      <c r="E127" s="27">
        <f t="shared" si="299"/>
        <v>3.7449549416511213E-2</v>
      </c>
      <c r="F127" s="27">
        <f t="shared" si="300"/>
        <v>4.0492443697333277E-2</v>
      </c>
      <c r="L127" t="str">
        <f t="shared" si="317"/>
        <v>33 Protective service occupations</v>
      </c>
      <c r="M127" s="27">
        <f t="shared" si="301"/>
        <v>0.17390132792836299</v>
      </c>
      <c r="N127" s="27">
        <f t="shared" si="301"/>
        <v>0.33420680155890725</v>
      </c>
      <c r="O127" s="27">
        <f t="shared" si="301"/>
        <v>-5.7127388629154341E-2</v>
      </c>
      <c r="P127" s="27">
        <f t="shared" si="301"/>
        <v>0.75686939984061463</v>
      </c>
      <c r="Q127" s="27">
        <f t="shared" si="302"/>
        <v>0.69974201121146029</v>
      </c>
      <c r="W127" t="str">
        <f t="shared" si="318"/>
        <v>33 Protective service occupations</v>
      </c>
      <c r="X127" s="27">
        <f t="shared" si="303"/>
        <v>0.70441873321252846</v>
      </c>
      <c r="Y127" s="27">
        <f t="shared" si="303"/>
        <v>0.58488450958416838</v>
      </c>
      <c r="Z127" s="27">
        <f t="shared" si="303"/>
        <v>-0.40585307171773977</v>
      </c>
      <c r="AA127" s="27">
        <f t="shared" si="303"/>
        <v>2.1721738753482374</v>
      </c>
      <c r="AB127" s="27">
        <f t="shared" si="304"/>
        <v>1.7663208036304976</v>
      </c>
      <c r="AH127" t="str">
        <f t="shared" si="319"/>
        <v>33 Protective service occupations</v>
      </c>
      <c r="AI127" s="27">
        <f t="shared" si="305"/>
        <v>0.117225998226133</v>
      </c>
      <c r="AJ127" s="27">
        <f t="shared" si="305"/>
        <v>0.15710852572277778</v>
      </c>
      <c r="AK127" s="27">
        <f t="shared" si="305"/>
        <v>-0.12560474785602782</v>
      </c>
      <c r="AL127" s="27">
        <f t="shared" si="305"/>
        <v>0.44488998362594256</v>
      </c>
      <c r="AM127" s="27">
        <f t="shared" si="306"/>
        <v>0.31928523576991474</v>
      </c>
      <c r="AS127" t="str">
        <f t="shared" si="320"/>
        <v>33 Protective service occupations</v>
      </c>
      <c r="AT127" s="27">
        <f t="shared" si="307"/>
        <v>-0.12612447981145225</v>
      </c>
      <c r="AU127" s="27">
        <f t="shared" si="307"/>
        <v>9.3465610356348261E-2</v>
      </c>
      <c r="AV127" s="27">
        <f t="shared" si="307"/>
        <v>-0.29720393764762409</v>
      </c>
      <c r="AW127" s="27">
        <f t="shared" si="307"/>
        <v>0.10041996339222536</v>
      </c>
      <c r="AX127" s="27">
        <f t="shared" si="308"/>
        <v>-0.19678397425539873</v>
      </c>
      <c r="BD127" t="str">
        <f t="shared" si="321"/>
        <v>33 Protective service occupations</v>
      </c>
      <c r="BE127" s="27">
        <f t="shared" si="309"/>
        <v>-0.94018256674686818</v>
      </c>
      <c r="BF127" s="27">
        <f t="shared" si="309"/>
        <v>0.49065483773462049</v>
      </c>
      <c r="BG127" s="27">
        <f t="shared" si="309"/>
        <v>-0.70728563286084523</v>
      </c>
      <c r="BH127" s="27">
        <f t="shared" si="309"/>
        <v>-0.37689121060732012</v>
      </c>
      <c r="BI127" s="27">
        <f t="shared" si="310"/>
        <v>-1.0841768434681653</v>
      </c>
      <c r="BO127" t="str">
        <f t="shared" si="322"/>
        <v>33 Protective service occupations</v>
      </c>
      <c r="BP127" s="27">
        <f t="shared" si="311"/>
        <v>-0.23299565193234173</v>
      </c>
      <c r="BQ127" s="27">
        <f t="shared" si="311"/>
        <v>-0.23281385416660338</v>
      </c>
      <c r="BR127" s="27">
        <f t="shared" si="311"/>
        <v>-0.83184560069838742</v>
      </c>
      <c r="BS127" s="27">
        <f t="shared" si="311"/>
        <v>-0.92221913788893906</v>
      </c>
      <c r="BT127" s="27">
        <f t="shared" si="312"/>
        <v>-1.7540647385873265</v>
      </c>
      <c r="BZ127" t="str">
        <f t="shared" si="323"/>
        <v>33 Protective service occupations</v>
      </c>
      <c r="CA127" s="68">
        <f t="shared" si="313"/>
        <v>-0.40155603283144492</v>
      </c>
      <c r="CB127" s="68">
        <f t="shared" si="313"/>
        <v>-3.8563610231459489E-2</v>
      </c>
      <c r="CC127" s="68">
        <f t="shared" si="313"/>
        <v>-0.34204311876955407</v>
      </c>
      <c r="CD127" s="68">
        <f t="shared" si="313"/>
        <v>-0.36963524440901852</v>
      </c>
      <c r="CE127" s="68">
        <f t="shared" si="314"/>
        <v>-0.71167836317857258</v>
      </c>
      <c r="CK127" t="str">
        <f t="shared" si="324"/>
        <v>33 Protective service occupations</v>
      </c>
      <c r="CL127" s="68">
        <f t="shared" si="315"/>
        <v>-5.31692784092197E-2</v>
      </c>
      <c r="CM127" s="68">
        <f t="shared" si="315"/>
        <v>-1.513214678191166E-2</v>
      </c>
      <c r="CN127" s="68">
        <f t="shared" si="315"/>
        <v>-0.16063013557543743</v>
      </c>
      <c r="CO127" s="68">
        <f t="shared" si="315"/>
        <v>9.7074481222658993E-3</v>
      </c>
      <c r="CP127" s="68">
        <f t="shared" si="316"/>
        <v>-0.15092268745317153</v>
      </c>
    </row>
    <row r="128" spans="1:94" x14ac:dyDescent="0.2">
      <c r="A128" t="str">
        <f t="shared" si="298"/>
        <v>34 Culture, media and sports occupations</v>
      </c>
      <c r="B128" s="27">
        <f t="shared" si="299"/>
        <v>0.10698234299418097</v>
      </c>
      <c r="C128" s="27">
        <f t="shared" si="299"/>
        <v>5.4209676832919551E-2</v>
      </c>
      <c r="D128" s="27">
        <f t="shared" si="299"/>
        <v>5.331972217224501E-2</v>
      </c>
      <c r="E128" s="27">
        <f t="shared" si="299"/>
        <v>0.17504172197195678</v>
      </c>
      <c r="F128" s="27">
        <f t="shared" si="300"/>
        <v>0.22836144414420179</v>
      </c>
      <c r="L128" t="str">
        <f t="shared" si="317"/>
        <v>34 Culture, media and sports occupations</v>
      </c>
      <c r="M128" s="27">
        <f t="shared" si="301"/>
        <v>0.68579032485381219</v>
      </c>
      <c r="N128" s="27">
        <f t="shared" si="301"/>
        <v>1.7988063091154984</v>
      </c>
      <c r="O128" s="27">
        <f t="shared" si="301"/>
        <v>0.1499682872265744</v>
      </c>
      <c r="P128" s="27">
        <f t="shared" si="301"/>
        <v>2.5744390705231748</v>
      </c>
      <c r="Q128" s="27">
        <f t="shared" si="302"/>
        <v>2.7244073577497492</v>
      </c>
      <c r="W128" t="str">
        <f t="shared" si="318"/>
        <v>34 Culture, media and sports occupations</v>
      </c>
      <c r="X128" s="27">
        <f t="shared" si="303"/>
        <v>-0.2094824017721848</v>
      </c>
      <c r="Y128" s="27">
        <f t="shared" si="303"/>
        <v>0.62217018725381124</v>
      </c>
      <c r="Z128" s="27">
        <f t="shared" si="303"/>
        <v>-1.6759820624780453</v>
      </c>
      <c r="AA128" s="27">
        <f t="shared" si="303"/>
        <v>1.143503571399453</v>
      </c>
      <c r="AB128" s="27">
        <f t="shared" si="304"/>
        <v>-0.53247849107859224</v>
      </c>
      <c r="AH128" t="str">
        <f t="shared" si="319"/>
        <v>34 Culture, media and sports occupations</v>
      </c>
      <c r="AI128" s="27">
        <f t="shared" si="305"/>
        <v>1.3141054924663553E-2</v>
      </c>
      <c r="AJ128" s="27">
        <f t="shared" si="305"/>
        <v>0.29672312524430122</v>
      </c>
      <c r="AK128" s="27">
        <f t="shared" si="305"/>
        <v>-0.26792533027032595</v>
      </c>
      <c r="AL128" s="27">
        <f t="shared" si="305"/>
        <v>0.4279731299044307</v>
      </c>
      <c r="AM128" s="27">
        <f t="shared" si="306"/>
        <v>0.16004779963410476</v>
      </c>
      <c r="AS128" t="str">
        <f t="shared" si="320"/>
        <v>34 Culture, media and sports occupations</v>
      </c>
      <c r="AT128" s="27">
        <f t="shared" si="307"/>
        <v>-0.12098526578891811</v>
      </c>
      <c r="AU128" s="27">
        <f t="shared" si="307"/>
        <v>2.5964413799300257E-2</v>
      </c>
      <c r="AV128" s="27">
        <f t="shared" si="307"/>
        <v>-0.42938665636855289</v>
      </c>
      <c r="AW128" s="27">
        <f t="shared" si="307"/>
        <v>-2.3605804487617732E-2</v>
      </c>
      <c r="AX128" s="27">
        <f t="shared" si="308"/>
        <v>-0.45299246085617062</v>
      </c>
      <c r="BD128" t="str">
        <f t="shared" si="321"/>
        <v>34 Culture, media and sports occupations</v>
      </c>
      <c r="BE128" s="27">
        <f t="shared" si="309"/>
        <v>-1.1959238098411999</v>
      </c>
      <c r="BF128" s="27">
        <f t="shared" si="309"/>
        <v>0.77785620944406553</v>
      </c>
      <c r="BG128" s="27">
        <f t="shared" si="309"/>
        <v>-1.1353247642524007</v>
      </c>
      <c r="BH128" s="27">
        <f t="shared" si="309"/>
        <v>-7.8496325915352827E-2</v>
      </c>
      <c r="BI128" s="27">
        <f t="shared" si="310"/>
        <v>-1.2138210901677535</v>
      </c>
      <c r="BO128" t="str">
        <f t="shared" si="322"/>
        <v>34 Culture, media and sports occupations</v>
      </c>
      <c r="BP128" s="27">
        <f t="shared" si="311"/>
        <v>-0.82957344495693386</v>
      </c>
      <c r="BQ128" s="27">
        <f t="shared" si="311"/>
        <v>-0.14452023966320038</v>
      </c>
      <c r="BR128" s="27">
        <f t="shared" si="311"/>
        <v>-0.81019488649535187</v>
      </c>
      <c r="BS128" s="27">
        <f t="shared" si="311"/>
        <v>-0.83703113308872368</v>
      </c>
      <c r="BT128" s="27">
        <f t="shared" si="312"/>
        <v>-1.6472260195840756</v>
      </c>
      <c r="BZ128" t="str">
        <f t="shared" si="323"/>
        <v>34 Culture, media and sports occupations</v>
      </c>
      <c r="CA128" s="68">
        <f t="shared" si="313"/>
        <v>-0.48909170003524327</v>
      </c>
      <c r="CB128" s="68">
        <f t="shared" si="313"/>
        <v>-0.18629694536667341</v>
      </c>
      <c r="CC128" s="68">
        <f t="shared" si="313"/>
        <v>-0.52651280850475346</v>
      </c>
      <c r="CD128" s="68">
        <f t="shared" si="313"/>
        <v>-0.72383294925460762</v>
      </c>
      <c r="CE128" s="68">
        <f t="shared" si="314"/>
        <v>-1.2503457577593611</v>
      </c>
      <c r="CK128" t="str">
        <f t="shared" si="324"/>
        <v>34 Culture, media and sports occupations</v>
      </c>
      <c r="CL128" s="68">
        <f t="shared" si="315"/>
        <v>6.8885977989502023E-2</v>
      </c>
      <c r="CM128" s="68">
        <f t="shared" si="315"/>
        <v>-1.138227620511667E-2</v>
      </c>
      <c r="CN128" s="68">
        <f t="shared" si="315"/>
        <v>0.10353490520495545</v>
      </c>
      <c r="CO128" s="68">
        <f t="shared" si="315"/>
        <v>0.30681700860431516</v>
      </c>
      <c r="CP128" s="68">
        <f t="shared" si="316"/>
        <v>0.41035191380927061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0.31371928152377704</v>
      </c>
      <c r="C129" s="27">
        <f t="shared" si="299"/>
        <v>0.24787763414924946</v>
      </c>
      <c r="D129" s="27">
        <f t="shared" si="299"/>
        <v>0.33980377658163574</v>
      </c>
      <c r="E129" s="27">
        <f t="shared" si="299"/>
        <v>0.78365857087998014</v>
      </c>
      <c r="F129" s="27">
        <f t="shared" si="300"/>
        <v>1.1234623474616159</v>
      </c>
      <c r="L129" t="str">
        <f t="shared" si="317"/>
        <v>35 Business and public service associate professionals</v>
      </c>
      <c r="M129" s="27">
        <f t="shared" si="301"/>
        <v>3.5254848077753032</v>
      </c>
      <c r="N129" s="27">
        <f t="shared" si="301"/>
        <v>1.3548515298392161</v>
      </c>
      <c r="O129" s="27">
        <f t="shared" si="301"/>
        <v>2.9540657561989612</v>
      </c>
      <c r="P129" s="27">
        <f t="shared" si="301"/>
        <v>5.8248828992504151</v>
      </c>
      <c r="Q129" s="27">
        <f t="shared" si="302"/>
        <v>8.7789486554493763</v>
      </c>
      <c r="W129" t="str">
        <f t="shared" si="318"/>
        <v>35 Business and public service associate professionals</v>
      </c>
      <c r="X129" s="27">
        <f t="shared" si="303"/>
        <v>3.4908685715860912</v>
      </c>
      <c r="Y129" s="27">
        <f t="shared" si="303"/>
        <v>9.1314792316680382E-2</v>
      </c>
      <c r="Z129" s="27">
        <f t="shared" si="303"/>
        <v>1.4146038494337034</v>
      </c>
      <c r="AA129" s="27">
        <f t="shared" si="303"/>
        <v>3.5655276718676063</v>
      </c>
      <c r="AB129" s="27">
        <f t="shared" si="304"/>
        <v>4.9801315213013098</v>
      </c>
      <c r="AH129" t="str">
        <f t="shared" si="319"/>
        <v>35 Business and public service associate professionals</v>
      </c>
      <c r="AI129" s="27">
        <f t="shared" si="305"/>
        <v>1.0023803878592616</v>
      </c>
      <c r="AJ129" s="27">
        <f t="shared" si="305"/>
        <v>0.44464354578910381</v>
      </c>
      <c r="AK129" s="27">
        <f t="shared" si="305"/>
        <v>0.4917642748109845</v>
      </c>
      <c r="AL129" s="27">
        <f t="shared" si="305"/>
        <v>1.601355226517736</v>
      </c>
      <c r="AM129" s="27">
        <f t="shared" si="306"/>
        <v>2.0931195013287205</v>
      </c>
      <c r="AS129" t="str">
        <f t="shared" si="320"/>
        <v>35 Business and public service associate professionals</v>
      </c>
      <c r="AT129" s="27">
        <f t="shared" si="307"/>
        <v>0.80227987902627262</v>
      </c>
      <c r="AU129" s="27">
        <f t="shared" si="307"/>
        <v>0.26671273838376841</v>
      </c>
      <c r="AV129" s="27">
        <f t="shared" si="307"/>
        <v>0.26412238555894341</v>
      </c>
      <c r="AW129" s="27">
        <f t="shared" si="307"/>
        <v>1.313444891114079</v>
      </c>
      <c r="AX129" s="27">
        <f t="shared" si="308"/>
        <v>1.5775672766730224</v>
      </c>
      <c r="BD129" t="str">
        <f t="shared" si="321"/>
        <v>35 Business and public service associate professionals</v>
      </c>
      <c r="BE129" s="27">
        <f t="shared" si="309"/>
        <v>-0.79256573962393517</v>
      </c>
      <c r="BF129" s="27">
        <f t="shared" si="309"/>
        <v>2.4458337885284926</v>
      </c>
      <c r="BG129" s="27">
        <f t="shared" si="309"/>
        <v>-0.82833762403652145</v>
      </c>
      <c r="BH129" s="27">
        <f t="shared" si="309"/>
        <v>7.7743462268692554E-2</v>
      </c>
      <c r="BI129" s="27">
        <f t="shared" si="310"/>
        <v>-0.75059416176782889</v>
      </c>
      <c r="BO129" t="str">
        <f t="shared" si="322"/>
        <v>35 Business and public service associate professionals</v>
      </c>
      <c r="BP129" s="27">
        <f t="shared" si="311"/>
        <v>-3.6750928934122129E-2</v>
      </c>
      <c r="BQ129" s="27">
        <f t="shared" si="311"/>
        <v>-0.53989168549218292</v>
      </c>
      <c r="BR129" s="27">
        <f t="shared" si="311"/>
        <v>-0.38412523855303249</v>
      </c>
      <c r="BS129" s="27">
        <f t="shared" si="311"/>
        <v>-1.9745859038100857</v>
      </c>
      <c r="BT129" s="27">
        <f t="shared" si="312"/>
        <v>-2.3587111423631182</v>
      </c>
      <c r="BZ129" t="str">
        <f t="shared" si="323"/>
        <v>35 Business and public service associate professionals</v>
      </c>
      <c r="CA129" s="68">
        <f t="shared" si="313"/>
        <v>-0.83861056971983317</v>
      </c>
      <c r="CB129" s="68">
        <f t="shared" si="313"/>
        <v>-0.76413835638581418</v>
      </c>
      <c r="CC129" s="68">
        <f t="shared" si="313"/>
        <v>-0.53847504351378106</v>
      </c>
      <c r="CD129" s="68">
        <f t="shared" si="313"/>
        <v>-3.310156258317595</v>
      </c>
      <c r="CE129" s="68">
        <f t="shared" si="314"/>
        <v>-3.848631301831376</v>
      </c>
      <c r="CK129" t="str">
        <f t="shared" si="324"/>
        <v>35 Business and public service associate professionals</v>
      </c>
      <c r="CL129" s="68">
        <f t="shared" si="315"/>
        <v>0.2259570998709457</v>
      </c>
      <c r="CM129" s="68">
        <f t="shared" si="315"/>
        <v>-1.0265125863282876E-2</v>
      </c>
      <c r="CN129" s="68">
        <f t="shared" si="315"/>
        <v>0.11023801357434238</v>
      </c>
      <c r="CO129" s="68">
        <f t="shared" si="315"/>
        <v>0.70242610836656594</v>
      </c>
      <c r="CP129" s="68">
        <f t="shared" si="316"/>
        <v>0.81266412194090831</v>
      </c>
    </row>
    <row r="130" spans="1:94" x14ac:dyDescent="0.2">
      <c r="A130" t="str">
        <f t="shared" si="298"/>
        <v>41 Administrative occupations</v>
      </c>
      <c r="B130" s="27">
        <f t="shared" si="299"/>
        <v>0.11990612055626126</v>
      </c>
      <c r="C130" s="27">
        <f t="shared" si="299"/>
        <v>0.20553700670106068</v>
      </c>
      <c r="D130" s="27">
        <f t="shared" si="299"/>
        <v>0.26335855237806549</v>
      </c>
      <c r="E130" s="27">
        <f t="shared" si="299"/>
        <v>0.58999726051160128</v>
      </c>
      <c r="F130" s="27">
        <f t="shared" si="300"/>
        <v>0.85335581288966678</v>
      </c>
      <c r="L130" t="str">
        <f t="shared" si="317"/>
        <v>41 Administrative occupations</v>
      </c>
      <c r="M130" s="27">
        <f t="shared" si="301"/>
        <v>1.8991731989913205</v>
      </c>
      <c r="N130" s="27">
        <f t="shared" si="301"/>
        <v>0.93779649368880236</v>
      </c>
      <c r="O130" s="27">
        <f t="shared" si="301"/>
        <v>3.022450350651658</v>
      </c>
      <c r="P130" s="27">
        <f t="shared" si="301"/>
        <v>5.0263589460476048</v>
      </c>
      <c r="Q130" s="27">
        <f t="shared" si="302"/>
        <v>8.0488092966992628</v>
      </c>
      <c r="W130" t="str">
        <f t="shared" si="318"/>
        <v>41 Administrative occupations</v>
      </c>
      <c r="X130" s="27">
        <f t="shared" si="303"/>
        <v>2.49610044476022</v>
      </c>
      <c r="Y130" s="27">
        <f t="shared" si="303"/>
        <v>1.4306368772578253</v>
      </c>
      <c r="Z130" s="27">
        <f t="shared" si="303"/>
        <v>5.716318237201186</v>
      </c>
      <c r="AA130" s="27">
        <f t="shared" si="303"/>
        <v>8.5031770912265543</v>
      </c>
      <c r="AB130" s="27">
        <f t="shared" si="304"/>
        <v>14.21949532842774</v>
      </c>
      <c r="AH130" t="str">
        <f t="shared" si="319"/>
        <v>41 Administrative occupations</v>
      </c>
      <c r="AI130" s="27">
        <f t="shared" si="305"/>
        <v>1.2376046256209037</v>
      </c>
      <c r="AJ130" s="27">
        <f t="shared" si="305"/>
        <v>0.86175808762680184</v>
      </c>
      <c r="AK130" s="27">
        <f t="shared" si="305"/>
        <v>1.994118048099951</v>
      </c>
      <c r="AL130" s="27">
        <f t="shared" si="305"/>
        <v>3.2917013562796846</v>
      </c>
      <c r="AM130" s="27">
        <f t="shared" si="306"/>
        <v>5.2858194043796356</v>
      </c>
      <c r="AS130" t="str">
        <f t="shared" si="320"/>
        <v>41 Administrative occupations</v>
      </c>
      <c r="AT130" s="27">
        <f t="shared" si="307"/>
        <v>0.72624456418491157</v>
      </c>
      <c r="AU130" s="27">
        <f t="shared" si="307"/>
        <v>0.64344753172111879</v>
      </c>
      <c r="AV130" s="27">
        <f t="shared" si="307"/>
        <v>0.79013804197773041</v>
      </c>
      <c r="AW130" s="27">
        <f t="shared" si="307"/>
        <v>2.2233220333286088</v>
      </c>
      <c r="AX130" s="27">
        <f t="shared" si="308"/>
        <v>3.0134600753063392</v>
      </c>
      <c r="BD130" t="str">
        <f t="shared" si="321"/>
        <v>41 Administrative occupations</v>
      </c>
      <c r="BE130" s="27">
        <f t="shared" si="309"/>
        <v>-2.9051246080028079</v>
      </c>
      <c r="BF130" s="27">
        <f t="shared" si="309"/>
        <v>2.962846394711022</v>
      </c>
      <c r="BG130" s="27">
        <f t="shared" si="309"/>
        <v>-1.2553457579610523</v>
      </c>
      <c r="BH130" s="27">
        <f t="shared" si="309"/>
        <v>-6.5200706069193366</v>
      </c>
      <c r="BI130" s="27">
        <f t="shared" si="310"/>
        <v>-7.7754163648803889</v>
      </c>
      <c r="BO130" t="str">
        <f t="shared" si="322"/>
        <v>41 Administrative occupations</v>
      </c>
      <c r="BP130" s="27">
        <f t="shared" si="311"/>
        <v>-4.6570131964833976</v>
      </c>
      <c r="BQ130" s="27">
        <f t="shared" si="311"/>
        <v>0.1309201630323642</v>
      </c>
      <c r="BR130" s="27">
        <f t="shared" si="311"/>
        <v>-1.4275185664641157</v>
      </c>
      <c r="BS130" s="27">
        <f t="shared" si="311"/>
        <v>-10.5103785590785</v>
      </c>
      <c r="BT130" s="27">
        <f t="shared" si="312"/>
        <v>-11.937897125542616</v>
      </c>
      <c r="BZ130" t="str">
        <f t="shared" si="323"/>
        <v>41 Administrative occupations</v>
      </c>
      <c r="CA130" s="68">
        <f t="shared" si="313"/>
        <v>-2.4630142467971403</v>
      </c>
      <c r="CB130" s="68">
        <f t="shared" si="313"/>
        <v>-2.478849303063992</v>
      </c>
      <c r="CC130" s="68">
        <f t="shared" si="313"/>
        <v>-3.3258087709060398</v>
      </c>
      <c r="CD130" s="68">
        <f t="shared" si="313"/>
        <v>-8.4308660451983659</v>
      </c>
      <c r="CE130" s="68">
        <f t="shared" si="314"/>
        <v>-11.756674816104406</v>
      </c>
      <c r="CK130" t="str">
        <f t="shared" si="324"/>
        <v>41 Administrative occupations</v>
      </c>
      <c r="CL130" s="68">
        <f t="shared" si="315"/>
        <v>0.23787471887484823</v>
      </c>
      <c r="CM130" s="68">
        <f t="shared" si="315"/>
        <v>-0.22529504714209603</v>
      </c>
      <c r="CN130" s="68">
        <f t="shared" si="315"/>
        <v>-0.89023915747641125</v>
      </c>
      <c r="CO130" s="68">
        <f t="shared" si="315"/>
        <v>-0.71786830232032051</v>
      </c>
      <c r="CP130" s="68">
        <f t="shared" si="316"/>
        <v>-1.6081074597967318</v>
      </c>
    </row>
    <row r="131" spans="1:94" x14ac:dyDescent="0.2">
      <c r="A131" t="str">
        <f t="shared" si="298"/>
        <v>42 Secretarial and related occupations</v>
      </c>
      <c r="B131" s="27">
        <f t="shared" si="299"/>
        <v>2.3285469858935884E-2</v>
      </c>
      <c r="C131" s="27">
        <f t="shared" si="299"/>
        <v>4.0833913584509968E-3</v>
      </c>
      <c r="D131" s="27">
        <f t="shared" si="299"/>
        <v>6.3522470785752919E-2</v>
      </c>
      <c r="E131" s="27">
        <f t="shared" si="299"/>
        <v>0.14387834452568629</v>
      </c>
      <c r="F131" s="27">
        <f t="shared" si="300"/>
        <v>0.20740081531143922</v>
      </c>
      <c r="L131" t="str">
        <f t="shared" si="317"/>
        <v>42 Secretarial and related occupations</v>
      </c>
      <c r="M131" s="27">
        <f t="shared" si="301"/>
        <v>0.30961128046816988</v>
      </c>
      <c r="N131" s="27">
        <f t="shared" si="301"/>
        <v>0.15389934376022518</v>
      </c>
      <c r="O131" s="27">
        <f t="shared" si="301"/>
        <v>0.91593621721150242</v>
      </c>
      <c r="P131" s="27">
        <f t="shared" si="301"/>
        <v>0.64798762048518022</v>
      </c>
      <c r="Q131" s="27">
        <f t="shared" si="302"/>
        <v>1.5639238376966826</v>
      </c>
      <c r="W131" t="str">
        <f t="shared" si="318"/>
        <v>42 Secretarial and related occupations</v>
      </c>
      <c r="X131" s="27">
        <f t="shared" si="303"/>
        <v>0.21423370541000075</v>
      </c>
      <c r="Y131" s="27">
        <f t="shared" si="303"/>
        <v>0.20694940440071807</v>
      </c>
      <c r="Z131" s="27">
        <f t="shared" si="303"/>
        <v>1.945388626862794</v>
      </c>
      <c r="AA131" s="27">
        <f t="shared" si="303"/>
        <v>4.4313303679936915</v>
      </c>
      <c r="AB131" s="27">
        <f t="shared" si="304"/>
        <v>6.3767189948564855</v>
      </c>
      <c r="AH131" t="str">
        <f t="shared" si="319"/>
        <v>42 Secretarial and related occupations</v>
      </c>
      <c r="AI131" s="27">
        <f t="shared" si="305"/>
        <v>0.12780681600454891</v>
      </c>
      <c r="AJ131" s="27">
        <f t="shared" si="305"/>
        <v>0.10786601816877406</v>
      </c>
      <c r="AK131" s="27">
        <f t="shared" si="305"/>
        <v>0.59661845176284833</v>
      </c>
      <c r="AL131" s="27">
        <f t="shared" si="305"/>
        <v>0.76036761217442805</v>
      </c>
      <c r="AM131" s="27">
        <f t="shared" si="306"/>
        <v>1.3569860639372764</v>
      </c>
      <c r="AS131" t="str">
        <f t="shared" si="320"/>
        <v>42 Secretarial and related occupations</v>
      </c>
      <c r="AT131" s="27">
        <f t="shared" si="307"/>
        <v>9.542894309855221E-4</v>
      </c>
      <c r="AU131" s="27">
        <f t="shared" si="307"/>
        <v>0.10625125507821753</v>
      </c>
      <c r="AV131" s="27">
        <f t="shared" si="307"/>
        <v>0.41890815566874862</v>
      </c>
      <c r="AW131" s="27">
        <f t="shared" si="307"/>
        <v>0.1922405373334537</v>
      </c>
      <c r="AX131" s="27">
        <f t="shared" si="308"/>
        <v>0.61114869300220231</v>
      </c>
      <c r="BD131" t="str">
        <f t="shared" si="321"/>
        <v>42 Secretarial and related occupations</v>
      </c>
      <c r="BE131" s="27">
        <f t="shared" si="309"/>
        <v>-1.0225933649561405</v>
      </c>
      <c r="BF131" s="27">
        <f t="shared" si="309"/>
        <v>0.38734224011215446</v>
      </c>
      <c r="BG131" s="27">
        <f t="shared" si="309"/>
        <v>-0.59996033932831949</v>
      </c>
      <c r="BH131" s="27">
        <f t="shared" si="309"/>
        <v>-6.5703442011059447</v>
      </c>
      <c r="BI131" s="27">
        <f t="shared" si="310"/>
        <v>-7.1703045404342642</v>
      </c>
      <c r="BO131" t="str">
        <f t="shared" si="322"/>
        <v>42 Secretarial and related occupations</v>
      </c>
      <c r="BP131" s="27">
        <f t="shared" si="311"/>
        <v>-2.9342255442904897</v>
      </c>
      <c r="BQ131" s="27">
        <f t="shared" si="311"/>
        <v>-0.20494904727844521</v>
      </c>
      <c r="BR131" s="27">
        <f t="shared" si="311"/>
        <v>-2.3755061292399713</v>
      </c>
      <c r="BS131" s="27">
        <f t="shared" si="311"/>
        <v>-5.3946951238676988</v>
      </c>
      <c r="BT131" s="27">
        <f t="shared" si="312"/>
        <v>-7.7702012531076701</v>
      </c>
      <c r="BZ131" t="str">
        <f t="shared" si="323"/>
        <v>42 Secretarial and related occupations</v>
      </c>
      <c r="CA131" s="68">
        <f t="shared" si="313"/>
        <v>-1.0483360456323254</v>
      </c>
      <c r="CB131" s="68">
        <f t="shared" si="313"/>
        <v>-1.5025840784846123</v>
      </c>
      <c r="CC131" s="68">
        <f t="shared" si="313"/>
        <v>-4.061768425434245</v>
      </c>
      <c r="CD131" s="68">
        <f t="shared" si="313"/>
        <v>-2.5273506570184123</v>
      </c>
      <c r="CE131" s="68">
        <f t="shared" si="314"/>
        <v>-6.5891190824526582</v>
      </c>
      <c r="CK131" t="str">
        <f t="shared" si="324"/>
        <v>42 Secretarial and related occupations</v>
      </c>
      <c r="CL131" s="68">
        <f t="shared" si="315"/>
        <v>0.14141664811917209</v>
      </c>
      <c r="CM131" s="68">
        <f t="shared" si="315"/>
        <v>-8.4451287538766628E-2</v>
      </c>
      <c r="CN131" s="68">
        <f t="shared" si="315"/>
        <v>-0.366413171244661</v>
      </c>
      <c r="CO131" s="68">
        <f t="shared" si="315"/>
        <v>-0.5660946376907936</v>
      </c>
      <c r="CP131" s="68">
        <f t="shared" si="316"/>
        <v>-0.9325078089354546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1.9772472986020875E-2</v>
      </c>
      <c r="C132" s="27">
        <f t="shared" si="299"/>
        <v>-1.4234400351296528E-2</v>
      </c>
      <c r="D132" s="27">
        <f t="shared" si="299"/>
        <v>1.597388653830277E-2</v>
      </c>
      <c r="E132" s="27">
        <f t="shared" si="299"/>
        <v>2.4180688557053298E-2</v>
      </c>
      <c r="F132" s="27">
        <f t="shared" si="300"/>
        <v>4.0154575095356068E-2</v>
      </c>
      <c r="L132" t="str">
        <f t="shared" si="317"/>
        <v>51 Skilled agricultural and related trades</v>
      </c>
      <c r="M132" s="27">
        <f t="shared" si="301"/>
        <v>0.13744914983439444</v>
      </c>
      <c r="N132" s="27">
        <f t="shared" si="301"/>
        <v>-0.16473735897117558</v>
      </c>
      <c r="O132" s="27">
        <f t="shared" si="301"/>
        <v>2.4950161273752991E-2</v>
      </c>
      <c r="P132" s="27">
        <f t="shared" si="301"/>
        <v>0.12848475107883689</v>
      </c>
      <c r="Q132" s="27">
        <f t="shared" si="302"/>
        <v>0.15343491235258988</v>
      </c>
      <c r="W132" t="str">
        <f t="shared" si="318"/>
        <v>51 Skilled agricultural and related trades</v>
      </c>
      <c r="X132" s="27">
        <f t="shared" si="303"/>
        <v>0.67746950178254561</v>
      </c>
      <c r="Y132" s="27">
        <f t="shared" si="303"/>
        <v>-0.59535470779822752</v>
      </c>
      <c r="Z132" s="27">
        <f t="shared" si="303"/>
        <v>0.4037806109641453</v>
      </c>
      <c r="AA132" s="27">
        <f t="shared" si="303"/>
        <v>1.543397187083047</v>
      </c>
      <c r="AB132" s="27">
        <f t="shared" si="304"/>
        <v>1.9471777980471923</v>
      </c>
      <c r="AH132" t="str">
        <f t="shared" si="319"/>
        <v>51 Skilled agricultural and related trades</v>
      </c>
      <c r="AI132" s="27">
        <f t="shared" si="305"/>
        <v>0.41631015497465995</v>
      </c>
      <c r="AJ132" s="27">
        <f t="shared" si="305"/>
        <v>-0.45636506929681819</v>
      </c>
      <c r="AK132" s="27">
        <f t="shared" si="305"/>
        <v>6.4331684636580011E-2</v>
      </c>
      <c r="AL132" s="27">
        <f t="shared" si="305"/>
        <v>0.40108246032474848</v>
      </c>
      <c r="AM132" s="27">
        <f t="shared" si="306"/>
        <v>0.46541414496132849</v>
      </c>
      <c r="AS132" t="str">
        <f t="shared" si="320"/>
        <v>51 Skilled agricultural and related trades</v>
      </c>
      <c r="AT132" s="27">
        <f t="shared" si="307"/>
        <v>0.85949626859360007</v>
      </c>
      <c r="AU132" s="27">
        <f t="shared" si="307"/>
        <v>-0.77248719649769337</v>
      </c>
      <c r="AV132" s="27">
        <f t="shared" si="307"/>
        <v>2.6038349574216024E-2</v>
      </c>
      <c r="AW132" s="27">
        <f t="shared" si="307"/>
        <v>0.69113669485837481</v>
      </c>
      <c r="AX132" s="27">
        <f t="shared" si="308"/>
        <v>0.71717504443259084</v>
      </c>
      <c r="BD132" t="str">
        <f t="shared" si="321"/>
        <v>51 Skilled agricultural and related trades</v>
      </c>
      <c r="BE132" s="27">
        <f t="shared" si="309"/>
        <v>0.16849400154480465</v>
      </c>
      <c r="BF132" s="27">
        <f t="shared" si="309"/>
        <v>-0.94347698085962417</v>
      </c>
      <c r="BG132" s="27">
        <f t="shared" si="309"/>
        <v>-0.19992676808900844</v>
      </c>
      <c r="BH132" s="27">
        <f t="shared" si="309"/>
        <v>1.0033093231806678E-2</v>
      </c>
      <c r="BI132" s="27">
        <f t="shared" si="310"/>
        <v>-0.18989367485720177</v>
      </c>
      <c r="BO132" t="str">
        <f t="shared" si="322"/>
        <v>51 Skilled agricultural and related trades</v>
      </c>
      <c r="BP132" s="27">
        <f t="shared" si="311"/>
        <v>0.93573088222604994</v>
      </c>
      <c r="BQ132" s="27">
        <f t="shared" si="311"/>
        <v>-2.0763770263294083</v>
      </c>
      <c r="BR132" s="27">
        <f t="shared" si="311"/>
        <v>-3.2910804637535929E-2</v>
      </c>
      <c r="BS132" s="27">
        <f t="shared" si="311"/>
        <v>2.6347081972945663E-2</v>
      </c>
      <c r="BT132" s="27">
        <f t="shared" si="312"/>
        <v>-6.5637226645902658E-3</v>
      </c>
      <c r="BZ132" t="str">
        <f t="shared" si="323"/>
        <v>51 Skilled agricultural and related trades</v>
      </c>
      <c r="CA132" s="68">
        <f t="shared" si="313"/>
        <v>8.0686896495079097E-3</v>
      </c>
      <c r="CB132" s="68">
        <f t="shared" si="313"/>
        <v>-0.99804328425818323</v>
      </c>
      <c r="CC132" s="68">
        <f t="shared" si="313"/>
        <v>-7.0083701216427041E-2</v>
      </c>
      <c r="CD132" s="68">
        <f t="shared" si="313"/>
        <v>0.66801033820391265</v>
      </c>
      <c r="CE132" s="68">
        <f t="shared" si="314"/>
        <v>0.5979266369874856</v>
      </c>
      <c r="CK132" t="str">
        <f t="shared" si="324"/>
        <v>51 Skilled agricultural and related trades</v>
      </c>
      <c r="CL132" s="68">
        <f t="shared" si="315"/>
        <v>0.80019416443268243</v>
      </c>
      <c r="CM132" s="68">
        <f t="shared" si="315"/>
        <v>-1.2065445410949822</v>
      </c>
      <c r="CN132" s="68">
        <f t="shared" si="315"/>
        <v>0.12015746134751848</v>
      </c>
      <c r="CO132" s="68">
        <f t="shared" si="315"/>
        <v>-0.62736732499816439</v>
      </c>
      <c r="CP132" s="68">
        <f t="shared" si="316"/>
        <v>-0.50720986365064591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8.3288264922522365E-3</v>
      </c>
      <c r="C133" s="27">
        <f t="shared" si="299"/>
        <v>4.1697005501019069E-3</v>
      </c>
      <c r="D133" s="27">
        <f t="shared" si="299"/>
        <v>4.7679933632901045E-3</v>
      </c>
      <c r="E133" s="27">
        <f t="shared" si="299"/>
        <v>2.9486607994760883E-2</v>
      </c>
      <c r="F133" s="27">
        <f t="shared" si="300"/>
        <v>3.4254601358050987E-2</v>
      </c>
      <c r="L133" t="str">
        <f t="shared" si="317"/>
        <v>52 Skilled metal, electrical and electronic trades</v>
      </c>
      <c r="M133" s="27">
        <f t="shared" si="301"/>
        <v>0.29198389743634334</v>
      </c>
      <c r="N133" s="27">
        <f t="shared" si="301"/>
        <v>-0.10651651102237447</v>
      </c>
      <c r="O133" s="27">
        <f t="shared" si="301"/>
        <v>0.48826405750750435</v>
      </c>
      <c r="P133" s="27">
        <f t="shared" si="301"/>
        <v>1.2561109708870877</v>
      </c>
      <c r="Q133" s="27">
        <f t="shared" si="302"/>
        <v>1.744375028394592</v>
      </c>
      <c r="W133" t="str">
        <f t="shared" si="318"/>
        <v>52 Skilled metal, electrical and electronic trades</v>
      </c>
      <c r="X133" s="27">
        <f t="shared" si="303"/>
        <v>0.61232809535847332</v>
      </c>
      <c r="Y133" s="27">
        <f t="shared" si="303"/>
        <v>-0.71283450627643719</v>
      </c>
      <c r="Z133" s="27">
        <f t="shared" si="303"/>
        <v>0.64557242014456451</v>
      </c>
      <c r="AA133" s="27">
        <f t="shared" si="303"/>
        <v>1.2053575418421865</v>
      </c>
      <c r="AB133" s="27">
        <f t="shared" si="304"/>
        <v>1.850929961986751</v>
      </c>
      <c r="AH133" t="str">
        <f t="shared" si="319"/>
        <v>52 Skilled metal, electrical and electronic trades</v>
      </c>
      <c r="AI133" s="27">
        <f t="shared" si="305"/>
        <v>0.22856856561700578</v>
      </c>
      <c r="AJ133" s="27">
        <f t="shared" si="305"/>
        <v>-0.21714423571747266</v>
      </c>
      <c r="AK133" s="27">
        <f t="shared" si="305"/>
        <v>0.1519966266767192</v>
      </c>
      <c r="AL133" s="27">
        <f t="shared" si="305"/>
        <v>0.42896713331314151</v>
      </c>
      <c r="AM133" s="27">
        <f t="shared" si="306"/>
        <v>0.58096375998986072</v>
      </c>
      <c r="AS133" t="str">
        <f t="shared" si="320"/>
        <v>52 Skilled metal, electrical and electronic trades</v>
      </c>
      <c r="AT133" s="27">
        <f t="shared" si="307"/>
        <v>0.72700642893341794</v>
      </c>
      <c r="AU133" s="27">
        <f t="shared" si="307"/>
        <v>-0.58635795683969505</v>
      </c>
      <c r="AV133" s="27">
        <f t="shared" si="307"/>
        <v>0.3575296223384381</v>
      </c>
      <c r="AW133" s="27">
        <f t="shared" si="307"/>
        <v>1.4871988447305142</v>
      </c>
      <c r="AX133" s="27">
        <f t="shared" si="308"/>
        <v>1.8447284670689523</v>
      </c>
      <c r="BD133" t="str">
        <f t="shared" si="321"/>
        <v>52 Skilled metal, electrical and electronic trades</v>
      </c>
      <c r="BE133" s="27">
        <f t="shared" si="309"/>
        <v>-0.87712304679872943</v>
      </c>
      <c r="BF133" s="27">
        <f t="shared" si="309"/>
        <v>-1.0103188204253044</v>
      </c>
      <c r="BG133" s="27">
        <f t="shared" si="309"/>
        <v>-3.3474623596376318E-2</v>
      </c>
      <c r="BH133" s="27">
        <f t="shared" si="309"/>
        <v>-0.31818756589271047</v>
      </c>
      <c r="BI133" s="27">
        <f t="shared" si="310"/>
        <v>-0.35166218948908678</v>
      </c>
      <c r="BO133" t="str">
        <f t="shared" si="322"/>
        <v>52 Skilled metal, electrical and electronic trades</v>
      </c>
      <c r="BP133" s="27">
        <f t="shared" si="311"/>
        <v>1.447807898104962</v>
      </c>
      <c r="BQ133" s="27">
        <f t="shared" si="311"/>
        <v>-2.9936200350616229</v>
      </c>
      <c r="BR133" s="27">
        <f t="shared" si="311"/>
        <v>0.27194475801470297</v>
      </c>
      <c r="BS133" s="27">
        <f t="shared" si="311"/>
        <v>-0.99850628459683044</v>
      </c>
      <c r="BT133" s="27">
        <f t="shared" si="312"/>
        <v>-0.72656152658212747</v>
      </c>
      <c r="BZ133" t="str">
        <f t="shared" si="323"/>
        <v>52 Skilled metal, electrical and electronic trades</v>
      </c>
      <c r="CA133" s="68">
        <f t="shared" si="313"/>
        <v>-1.2051119217839519</v>
      </c>
      <c r="CB133" s="68">
        <f t="shared" si="313"/>
        <v>-1.1690956883084365</v>
      </c>
      <c r="CC133" s="68">
        <f t="shared" si="313"/>
        <v>0.11046440997360651</v>
      </c>
      <c r="CD133" s="68">
        <f t="shared" si="313"/>
        <v>-2.4905628840087415</v>
      </c>
      <c r="CE133" s="68">
        <f t="shared" si="314"/>
        <v>-2.380098474035135</v>
      </c>
      <c r="CK133" t="str">
        <f t="shared" si="324"/>
        <v>52 Skilled metal, electrical and electronic trades</v>
      </c>
      <c r="CL133" s="68">
        <f t="shared" si="315"/>
        <v>0.32026860697361537</v>
      </c>
      <c r="CM133" s="68">
        <f t="shared" si="315"/>
        <v>-0.55559845923774809</v>
      </c>
      <c r="CN133" s="68">
        <f t="shared" si="315"/>
        <v>0.21805806456571775</v>
      </c>
      <c r="CO133" s="68">
        <f t="shared" si="315"/>
        <v>-0.71202352416392123</v>
      </c>
      <c r="CP133" s="68">
        <f t="shared" si="316"/>
        <v>-0.49396545959820348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-1.0619639801853924E-2</v>
      </c>
      <c r="C134" s="27">
        <f t="shared" si="299"/>
        <v>-2.0746701950575333E-3</v>
      </c>
      <c r="D134" s="27">
        <f t="shared" si="299"/>
        <v>1.0940242375797896E-2</v>
      </c>
      <c r="E134" s="27">
        <f t="shared" si="299"/>
        <v>2.922838820796185E-3</v>
      </c>
      <c r="F134" s="27">
        <f t="shared" si="300"/>
        <v>1.3863081196594081E-2</v>
      </c>
      <c r="L134" t="str">
        <f t="shared" si="317"/>
        <v>53 Skilled construction and building trades</v>
      </c>
      <c r="M134" s="27">
        <f t="shared" si="301"/>
        <v>8.4782632225663401E-2</v>
      </c>
      <c r="N134" s="27">
        <f t="shared" si="301"/>
        <v>4.3668136624945286E-2</v>
      </c>
      <c r="O134" s="27">
        <f t="shared" si="301"/>
        <v>0.13749820996053519</v>
      </c>
      <c r="P134" s="27">
        <f t="shared" si="301"/>
        <v>0.24770118714221345</v>
      </c>
      <c r="Q134" s="27">
        <f t="shared" si="302"/>
        <v>0.38519939710274864</v>
      </c>
      <c r="W134" t="str">
        <f t="shared" si="318"/>
        <v>53 Skilled construction and building trades</v>
      </c>
      <c r="X134" s="27">
        <f t="shared" si="303"/>
        <v>6.5479721140937919E-2</v>
      </c>
      <c r="Y134" s="27">
        <f t="shared" si="303"/>
        <v>-0.14190966410537564</v>
      </c>
      <c r="Z134" s="27">
        <f t="shared" si="303"/>
        <v>0.31757167924845575</v>
      </c>
      <c r="AA134" s="27">
        <f t="shared" si="303"/>
        <v>0.3802916488428747</v>
      </c>
      <c r="AB134" s="27">
        <f t="shared" si="304"/>
        <v>0.69786332809133045</v>
      </c>
      <c r="AH134" t="str">
        <f t="shared" si="319"/>
        <v>53 Skilled construction and building trades</v>
      </c>
      <c r="AI134" s="27">
        <f t="shared" si="305"/>
        <v>0.26173509746997436</v>
      </c>
      <c r="AJ134" s="27">
        <f t="shared" si="305"/>
        <v>-0.10258164352394417</v>
      </c>
      <c r="AK134" s="27">
        <f t="shared" si="305"/>
        <v>0.24106391524700665</v>
      </c>
      <c r="AL134" s="27">
        <f t="shared" si="305"/>
        <v>0.36035965367991118</v>
      </c>
      <c r="AM134" s="27">
        <f t="shared" si="306"/>
        <v>0.60142356892691784</v>
      </c>
      <c r="AS134" t="str">
        <f t="shared" si="320"/>
        <v>53 Skilled construction and building trades</v>
      </c>
      <c r="AT134" s="27">
        <f t="shared" si="307"/>
        <v>1.988722033341439E-3</v>
      </c>
      <c r="AU134" s="27">
        <f t="shared" si="307"/>
        <v>3.9601873899257622E-2</v>
      </c>
      <c r="AV134" s="27">
        <f t="shared" si="307"/>
        <v>0.33495131805689127</v>
      </c>
      <c r="AW134" s="27">
        <f t="shared" si="307"/>
        <v>0.16886561089711805</v>
      </c>
      <c r="AX134" s="27">
        <f t="shared" si="308"/>
        <v>0.50381692895400931</v>
      </c>
      <c r="BD134" t="str">
        <f t="shared" si="321"/>
        <v>53 Skilled construction and building trades</v>
      </c>
      <c r="BE134" s="27">
        <f t="shared" si="309"/>
        <v>-3.3215462351456715</v>
      </c>
      <c r="BF134" s="27">
        <f t="shared" si="309"/>
        <v>0.61981166741302118</v>
      </c>
      <c r="BG134" s="27">
        <f t="shared" si="309"/>
        <v>-0.43082843498086021</v>
      </c>
      <c r="BH134" s="27">
        <f t="shared" si="309"/>
        <v>-2.4469824941602418</v>
      </c>
      <c r="BI134" s="27">
        <f t="shared" si="310"/>
        <v>-2.877810929141102</v>
      </c>
      <c r="BO134" t="str">
        <f t="shared" si="322"/>
        <v>53 Skilled construction and building trades</v>
      </c>
      <c r="BP134" s="27">
        <f t="shared" si="311"/>
        <v>1.5231760539039065</v>
      </c>
      <c r="BQ134" s="27">
        <f t="shared" si="311"/>
        <v>-2.2822425692015251</v>
      </c>
      <c r="BR134" s="27">
        <f t="shared" si="311"/>
        <v>1.7618307803012208</v>
      </c>
      <c r="BS134" s="27">
        <f t="shared" si="311"/>
        <v>-9.1294493627447793E-2</v>
      </c>
      <c r="BT134" s="27">
        <f t="shared" si="312"/>
        <v>1.670536286673773</v>
      </c>
      <c r="BZ134" t="str">
        <f t="shared" si="323"/>
        <v>53 Skilled construction and building trades</v>
      </c>
      <c r="CA134" s="68">
        <f t="shared" si="313"/>
        <v>-2.0471331607908194</v>
      </c>
      <c r="CB134" s="68">
        <f t="shared" si="313"/>
        <v>-0.38289298296431973</v>
      </c>
      <c r="CC134" s="68">
        <f t="shared" si="313"/>
        <v>0.97800878536108549</v>
      </c>
      <c r="CD134" s="68">
        <f t="shared" si="313"/>
        <v>-0.18238179423742373</v>
      </c>
      <c r="CE134" s="68">
        <f t="shared" si="314"/>
        <v>0.79562699112366175</v>
      </c>
      <c r="CK134" t="str">
        <f t="shared" si="324"/>
        <v>53 Skilled construction and building trades</v>
      </c>
      <c r="CL134" s="68">
        <f t="shared" si="315"/>
        <v>-0.41292488830693141</v>
      </c>
      <c r="CM134" s="68">
        <f t="shared" si="315"/>
        <v>-0.64322298408718082</v>
      </c>
      <c r="CN134" s="68">
        <f t="shared" si="315"/>
        <v>-0.51685936682653555</v>
      </c>
      <c r="CO134" s="68">
        <f t="shared" si="315"/>
        <v>-2.3950157167753838</v>
      </c>
      <c r="CP134" s="68">
        <f t="shared" si="316"/>
        <v>-2.9118750836019194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1.1527017308770093E-2</v>
      </c>
      <c r="C135" s="27">
        <f t="shared" si="299"/>
        <v>9.7913729195307775E-3</v>
      </c>
      <c r="D135" s="27">
        <f t="shared" si="299"/>
        <v>5.6125123522549475E-2</v>
      </c>
      <c r="E135" s="27">
        <f t="shared" si="299"/>
        <v>8.4332824270310192E-2</v>
      </c>
      <c r="F135" s="27">
        <f t="shared" si="300"/>
        <v>0.14045794779285967</v>
      </c>
      <c r="L135" t="str">
        <f t="shared" si="317"/>
        <v>54 Textiles, printing and other skilled trades</v>
      </c>
      <c r="M135" s="27">
        <f t="shared" si="301"/>
        <v>0.17052396453146534</v>
      </c>
      <c r="N135" s="27">
        <f t="shared" si="301"/>
        <v>0.12356914464906921</v>
      </c>
      <c r="O135" s="27">
        <f t="shared" si="301"/>
        <v>0.46154924184623303</v>
      </c>
      <c r="P135" s="27">
        <f t="shared" si="301"/>
        <v>1.0201995975487463</v>
      </c>
      <c r="Q135" s="27">
        <f t="shared" si="302"/>
        <v>1.4817488393949794</v>
      </c>
      <c r="W135" t="str">
        <f t="shared" si="318"/>
        <v>54 Textiles, printing and other skilled trades</v>
      </c>
      <c r="X135" s="27">
        <f t="shared" si="303"/>
        <v>0.1476152243653206</v>
      </c>
      <c r="Y135" s="27">
        <f t="shared" si="303"/>
        <v>-0.22477808507568486</v>
      </c>
      <c r="Z135" s="27">
        <f t="shared" si="303"/>
        <v>1.0044296833341524</v>
      </c>
      <c r="AA135" s="27">
        <f t="shared" si="303"/>
        <v>1.6071751231369502</v>
      </c>
      <c r="AB135" s="27">
        <f t="shared" si="304"/>
        <v>2.6116048064711026</v>
      </c>
      <c r="AH135" t="str">
        <f t="shared" si="319"/>
        <v>54 Textiles, printing and other skilled trades</v>
      </c>
      <c r="AI135" s="27">
        <f t="shared" si="305"/>
        <v>-2.0324181838584199E-2</v>
      </c>
      <c r="AJ135" s="27">
        <f t="shared" si="305"/>
        <v>-3.8554364723147216E-2</v>
      </c>
      <c r="AK135" s="27">
        <f t="shared" si="305"/>
        <v>0.16809539772603799</v>
      </c>
      <c r="AL135" s="27">
        <f t="shared" si="305"/>
        <v>0.46179911279010533</v>
      </c>
      <c r="AM135" s="27">
        <f t="shared" si="306"/>
        <v>0.62989451051614331</v>
      </c>
      <c r="AS135" t="str">
        <f t="shared" si="320"/>
        <v>54 Textiles, printing and other skilled trades</v>
      </c>
      <c r="AT135" s="27">
        <f t="shared" si="307"/>
        <v>-1.0176827201011873E-2</v>
      </c>
      <c r="AU135" s="27">
        <f t="shared" si="307"/>
        <v>-4.7443426072245387E-2</v>
      </c>
      <c r="AV135" s="27">
        <f t="shared" si="307"/>
        <v>0.29993430893915485</v>
      </c>
      <c r="AW135" s="27">
        <f t="shared" si="307"/>
        <v>0.5280881056291804</v>
      </c>
      <c r="AX135" s="27">
        <f t="shared" si="308"/>
        <v>0.82802241456833525</v>
      </c>
      <c r="BD135" t="str">
        <f t="shared" si="321"/>
        <v>54 Textiles, printing and other skilled trades</v>
      </c>
      <c r="BE135" s="27">
        <f t="shared" si="309"/>
        <v>-1.1208957733516129</v>
      </c>
      <c r="BF135" s="27">
        <f t="shared" si="309"/>
        <v>-0.17995585593709329</v>
      </c>
      <c r="BG135" s="27">
        <f t="shared" si="309"/>
        <v>1.4734437727324341</v>
      </c>
      <c r="BH135" s="27">
        <f t="shared" si="309"/>
        <v>1.5657562558854252</v>
      </c>
      <c r="BI135" s="27">
        <f t="shared" si="310"/>
        <v>3.0392000286178593</v>
      </c>
      <c r="BO135" t="str">
        <f t="shared" si="322"/>
        <v>54 Textiles, printing and other skilled trades</v>
      </c>
      <c r="BP135" s="27">
        <f t="shared" si="311"/>
        <v>-1.7093299942940643</v>
      </c>
      <c r="BQ135" s="27">
        <f t="shared" si="311"/>
        <v>-0.67897121638514157</v>
      </c>
      <c r="BR135" s="27">
        <f t="shared" si="311"/>
        <v>-0.28916796287366431</v>
      </c>
      <c r="BS135" s="27">
        <f t="shared" si="311"/>
        <v>-0.83664742138962378</v>
      </c>
      <c r="BT135" s="27">
        <f t="shared" si="312"/>
        <v>-1.1258153842632881</v>
      </c>
      <c r="BZ135" t="str">
        <f t="shared" si="323"/>
        <v>54 Textiles, printing and other skilled trades</v>
      </c>
      <c r="CA135" s="68">
        <f t="shared" si="313"/>
        <v>-1.6738052679775368</v>
      </c>
      <c r="CB135" s="68">
        <f t="shared" si="313"/>
        <v>-0.97201279136843244</v>
      </c>
      <c r="CC135" s="68">
        <f t="shared" si="313"/>
        <v>0.86329093626731623</v>
      </c>
      <c r="CD135" s="68">
        <f t="shared" si="313"/>
        <v>-1.438803250699455</v>
      </c>
      <c r="CE135" s="68">
        <f t="shared" si="314"/>
        <v>-0.57551231443213879</v>
      </c>
      <c r="CK135" t="str">
        <f t="shared" si="324"/>
        <v>54 Textiles, printing and other skilled trades</v>
      </c>
      <c r="CL135" s="68">
        <f t="shared" si="315"/>
        <v>-0.21670834870816691</v>
      </c>
      <c r="CM135" s="68">
        <f t="shared" si="315"/>
        <v>-0.35294631716902947</v>
      </c>
      <c r="CN135" s="68">
        <f t="shared" si="315"/>
        <v>-0.55221677175169059</v>
      </c>
      <c r="CO135" s="68">
        <f t="shared" si="315"/>
        <v>-0.74551055356053064</v>
      </c>
      <c r="CP135" s="68">
        <f t="shared" si="316"/>
        <v>-1.2977273253122212</v>
      </c>
    </row>
    <row r="136" spans="1:94" x14ac:dyDescent="0.2">
      <c r="A136" t="str">
        <f t="shared" si="298"/>
        <v>61 Caring personal service occupations</v>
      </c>
      <c r="B136" s="27">
        <f t="shared" si="299"/>
        <v>2.6611563780347985E-2</v>
      </c>
      <c r="C136" s="27">
        <f t="shared" si="299"/>
        <v>-3.532791904069521E-4</v>
      </c>
      <c r="D136" s="27">
        <f t="shared" si="299"/>
        <v>5.0957832485448024E-2</v>
      </c>
      <c r="E136" s="27">
        <f t="shared" si="299"/>
        <v>8.2116669253291141E-2</v>
      </c>
      <c r="F136" s="27">
        <f t="shared" si="300"/>
        <v>0.13307450173873916</v>
      </c>
      <c r="L136" t="str">
        <f t="shared" si="317"/>
        <v>61 Caring personal service occupations</v>
      </c>
      <c r="M136" s="27">
        <f t="shared" si="301"/>
        <v>1.8592651181223872</v>
      </c>
      <c r="N136" s="27">
        <f t="shared" si="301"/>
        <v>8.9664922550195314E-2</v>
      </c>
      <c r="O136" s="27">
        <f t="shared" si="301"/>
        <v>2.2897254637286011</v>
      </c>
      <c r="P136" s="27">
        <f t="shared" si="301"/>
        <v>3.3594747143814239</v>
      </c>
      <c r="Q136" s="27">
        <f t="shared" si="302"/>
        <v>5.649200178110025</v>
      </c>
      <c r="W136" t="str">
        <f t="shared" si="318"/>
        <v>61 Caring personal service occupations</v>
      </c>
      <c r="X136" s="27">
        <f t="shared" si="303"/>
        <v>3.519214624270731</v>
      </c>
      <c r="Y136" s="27">
        <f t="shared" si="303"/>
        <v>-1.0836956315974184</v>
      </c>
      <c r="Z136" s="27">
        <f t="shared" si="303"/>
        <v>3.1000092323751716</v>
      </c>
      <c r="AA136" s="27">
        <f t="shared" si="303"/>
        <v>4.2951525473507139</v>
      </c>
      <c r="AB136" s="27">
        <f t="shared" si="304"/>
        <v>7.3951617797258855</v>
      </c>
      <c r="AH136" t="str">
        <f t="shared" si="319"/>
        <v>61 Caring personal service occupations</v>
      </c>
      <c r="AI136" s="27">
        <f t="shared" si="305"/>
        <v>1.1351051928453852</v>
      </c>
      <c r="AJ136" s="27">
        <f t="shared" si="305"/>
        <v>-0.7542898167516654</v>
      </c>
      <c r="AK136" s="27">
        <f t="shared" si="305"/>
        <v>0.18151982342980055</v>
      </c>
      <c r="AL136" s="27">
        <f t="shared" si="305"/>
        <v>0.99538495825952289</v>
      </c>
      <c r="AM136" s="27">
        <f t="shared" si="306"/>
        <v>1.1769047816893234</v>
      </c>
      <c r="AS136" t="str">
        <f t="shared" si="320"/>
        <v>61 Caring personal service occupations</v>
      </c>
      <c r="AT136" s="27">
        <f t="shared" si="307"/>
        <v>1.3964517899467932</v>
      </c>
      <c r="AU136" s="27">
        <f t="shared" si="307"/>
        <v>-0.40376776269390113</v>
      </c>
      <c r="AV136" s="27">
        <f t="shared" si="307"/>
        <v>0.34543284780092343</v>
      </c>
      <c r="AW136" s="27">
        <f t="shared" si="307"/>
        <v>0.91144503330014714</v>
      </c>
      <c r="AX136" s="27">
        <f t="shared" si="308"/>
        <v>1.2568778811010706</v>
      </c>
      <c r="BD136" t="str">
        <f t="shared" si="321"/>
        <v>61 Caring personal service occupations</v>
      </c>
      <c r="BE136" s="27">
        <f t="shared" si="309"/>
        <v>4.2377190565312119</v>
      </c>
      <c r="BF136" s="27">
        <f t="shared" si="309"/>
        <v>-0.26141761346421788</v>
      </c>
      <c r="BG136" s="27">
        <f t="shared" si="309"/>
        <v>1.8263528004348402</v>
      </c>
      <c r="BH136" s="27">
        <f t="shared" si="309"/>
        <v>7.8428336815219097</v>
      </c>
      <c r="BI136" s="27">
        <f t="shared" si="310"/>
        <v>9.6691864819567499</v>
      </c>
      <c r="BO136" t="str">
        <f t="shared" si="322"/>
        <v>61 Caring personal service occupations</v>
      </c>
      <c r="BP136" s="27">
        <f t="shared" si="311"/>
        <v>-0.98154069221244811</v>
      </c>
      <c r="BQ136" s="27">
        <f t="shared" si="311"/>
        <v>-3.2733314476990465</v>
      </c>
      <c r="BR136" s="27">
        <f t="shared" si="311"/>
        <v>-0.43852494042282331</v>
      </c>
      <c r="BS136" s="27">
        <f t="shared" si="311"/>
        <v>-4.5068195406084151</v>
      </c>
      <c r="BT136" s="27">
        <f t="shared" si="312"/>
        <v>-4.9453444810312384</v>
      </c>
      <c r="BZ136" t="str">
        <f t="shared" si="323"/>
        <v>61 Caring personal service occupations</v>
      </c>
      <c r="CA136" s="68">
        <f t="shared" si="313"/>
        <v>-4.3783534118760254</v>
      </c>
      <c r="CB136" s="68">
        <f t="shared" si="313"/>
        <v>-1.1301402417843587</v>
      </c>
      <c r="CC136" s="68">
        <f t="shared" si="313"/>
        <v>-0.86819940360256798</v>
      </c>
      <c r="CD136" s="68">
        <f t="shared" si="313"/>
        <v>-0.79343907555348903</v>
      </c>
      <c r="CE136" s="68">
        <f t="shared" si="314"/>
        <v>-1.661638479156057</v>
      </c>
      <c r="CK136" t="str">
        <f t="shared" si="324"/>
        <v>61 Caring personal service occupations</v>
      </c>
      <c r="CL136" s="68">
        <f t="shared" si="315"/>
        <v>-0.22284512802270684</v>
      </c>
      <c r="CM136" s="68">
        <f t="shared" si="315"/>
        <v>-3.875191026452951E-2</v>
      </c>
      <c r="CN136" s="68">
        <f t="shared" si="315"/>
        <v>0.30327893052934796</v>
      </c>
      <c r="CO136" s="68">
        <f t="shared" si="315"/>
        <v>0.405355965503013</v>
      </c>
      <c r="CP136" s="68">
        <f t="shared" si="316"/>
        <v>0.70863489603236096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2.3680954024534427E-2</v>
      </c>
      <c r="C137" s="27">
        <f t="shared" si="299"/>
        <v>5.9091713152956138E-3</v>
      </c>
      <c r="D137" s="27">
        <f t="shared" si="299"/>
        <v>1.3420117388504141E-2</v>
      </c>
      <c r="E137" s="27">
        <f t="shared" si="299"/>
        <v>3.2127028048968137E-2</v>
      </c>
      <c r="F137" s="27">
        <f t="shared" si="300"/>
        <v>4.5547145437472278E-2</v>
      </c>
      <c r="L137" t="str">
        <f t="shared" si="317"/>
        <v>62 Leisure, travel and related personal service occupations</v>
      </c>
      <c r="M137" s="27">
        <f t="shared" si="301"/>
        <v>0.32182174236167982</v>
      </c>
      <c r="N137" s="27">
        <f t="shared" si="301"/>
        <v>-3.0978980394552602E-2</v>
      </c>
      <c r="O137" s="27">
        <f t="shared" si="301"/>
        <v>0.13354004483249593</v>
      </c>
      <c r="P137" s="27">
        <f t="shared" si="301"/>
        <v>0.41405390929406205</v>
      </c>
      <c r="Q137" s="27">
        <f t="shared" si="302"/>
        <v>0.54759395412655798</v>
      </c>
      <c r="W137" t="str">
        <f t="shared" si="318"/>
        <v>62 Leisure, travel and related personal service occupations</v>
      </c>
      <c r="X137" s="27">
        <f t="shared" si="303"/>
        <v>1.4420426613268233</v>
      </c>
      <c r="Y137" s="27">
        <f t="shared" si="303"/>
        <v>-0.50191936494268141</v>
      </c>
      <c r="Z137" s="27">
        <f t="shared" si="303"/>
        <v>0.77324407726705235</v>
      </c>
      <c r="AA137" s="27">
        <f t="shared" si="303"/>
        <v>2.0745420018684895</v>
      </c>
      <c r="AB137" s="27">
        <f t="shared" si="304"/>
        <v>2.8477860791355418</v>
      </c>
      <c r="AH137" t="str">
        <f t="shared" si="319"/>
        <v>62 Leisure, travel and related personal service occupations</v>
      </c>
      <c r="AI137" s="27">
        <f t="shared" si="305"/>
        <v>0.76976163487443339</v>
      </c>
      <c r="AJ137" s="27">
        <f t="shared" si="305"/>
        <v>-0.20197142164885173</v>
      </c>
      <c r="AK137" s="27">
        <f t="shared" si="305"/>
        <v>0.14039949294667275</v>
      </c>
      <c r="AL137" s="27">
        <f t="shared" si="305"/>
        <v>1.1111667269635772</v>
      </c>
      <c r="AM137" s="27">
        <f t="shared" si="306"/>
        <v>1.25156621991025</v>
      </c>
      <c r="AS137" t="str">
        <f t="shared" si="320"/>
        <v>62 Leisure, travel and related personal service occupations</v>
      </c>
      <c r="AT137" s="27">
        <f t="shared" si="307"/>
        <v>1.0007031665207879</v>
      </c>
      <c r="AU137" s="27">
        <f t="shared" si="307"/>
        <v>0.10098856446620363</v>
      </c>
      <c r="AV137" s="27">
        <f t="shared" si="307"/>
        <v>0.304265731927571</v>
      </c>
      <c r="AW137" s="27">
        <f t="shared" si="307"/>
        <v>1.8584994145577278</v>
      </c>
      <c r="AX137" s="27">
        <f t="shared" si="308"/>
        <v>2.1627651464852988</v>
      </c>
      <c r="BD137" t="str">
        <f t="shared" si="321"/>
        <v>62 Leisure, travel and related personal service occupations</v>
      </c>
      <c r="BE137" s="27">
        <f t="shared" si="309"/>
        <v>-0.17336169729471784</v>
      </c>
      <c r="BF137" s="27">
        <f t="shared" si="309"/>
        <v>0.14789870590034404</v>
      </c>
      <c r="BG137" s="27">
        <f t="shared" si="309"/>
        <v>-1.3667511052537691</v>
      </c>
      <c r="BH137" s="27">
        <f t="shared" si="309"/>
        <v>-1.0692244319219597</v>
      </c>
      <c r="BI137" s="27">
        <f t="shared" si="310"/>
        <v>-2.4359755371757288</v>
      </c>
      <c r="BO137" t="str">
        <f t="shared" si="322"/>
        <v>62 Leisure, travel and related personal service occupations</v>
      </c>
      <c r="BP137" s="27">
        <f t="shared" si="311"/>
        <v>-0.61729611183380406</v>
      </c>
      <c r="BQ137" s="27">
        <f t="shared" si="311"/>
        <v>-0.79828266071509901</v>
      </c>
      <c r="BR137" s="27">
        <f t="shared" si="311"/>
        <v>-1.6213448661846304</v>
      </c>
      <c r="BS137" s="27">
        <f t="shared" si="311"/>
        <v>-1.8157691156411051</v>
      </c>
      <c r="BT137" s="27">
        <f t="shared" si="312"/>
        <v>-3.4371139818257355</v>
      </c>
      <c r="BZ137" t="str">
        <f t="shared" si="323"/>
        <v>62 Leisure, travel and related personal service occupations</v>
      </c>
      <c r="CA137" s="68">
        <f t="shared" si="313"/>
        <v>0.1063582043297906</v>
      </c>
      <c r="CB137" s="68">
        <f t="shared" si="313"/>
        <v>-1.1883455938616052</v>
      </c>
      <c r="CC137" s="68">
        <f t="shared" si="313"/>
        <v>-0.55422207001324963</v>
      </c>
      <c r="CD137" s="68">
        <f t="shared" si="313"/>
        <v>-1.6444925744012124</v>
      </c>
      <c r="CE137" s="68">
        <f t="shared" si="314"/>
        <v>-2.1987146444144621</v>
      </c>
      <c r="CK137" t="str">
        <f t="shared" si="324"/>
        <v>62 Leisure, travel and related personal service occupations</v>
      </c>
      <c r="CL137" s="68">
        <f t="shared" si="315"/>
        <v>0.12264311366605973</v>
      </c>
      <c r="CM137" s="68">
        <f t="shared" si="315"/>
        <v>-0.28433279321135529</v>
      </c>
      <c r="CN137" s="68">
        <f t="shared" si="315"/>
        <v>-0.5545304530320605</v>
      </c>
      <c r="CO137" s="68">
        <f t="shared" si="315"/>
        <v>-0.25211015957196414</v>
      </c>
      <c r="CP137" s="68">
        <f t="shared" si="316"/>
        <v>-0.80664061260402464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6.4200025922681037E-5</v>
      </c>
      <c r="C138" s="27">
        <f t="shared" si="299"/>
        <v>4.2972062528867302E-4</v>
      </c>
      <c r="D138" s="27">
        <f t="shared" si="299"/>
        <v>1.5014923431803766E-4</v>
      </c>
      <c r="E138" s="27">
        <f t="shared" si="299"/>
        <v>1.9814133406284174E-3</v>
      </c>
      <c r="F138" s="27">
        <f t="shared" si="300"/>
        <v>2.1315625749464551E-3</v>
      </c>
      <c r="L138" t="str">
        <f t="shared" si="317"/>
        <v>63 Community and civil enforcement occupations</v>
      </c>
      <c r="M138" s="27">
        <f t="shared" si="301"/>
        <v>-3.2435704150266254E-3</v>
      </c>
      <c r="N138" s="27">
        <f t="shared" si="301"/>
        <v>3.4139749102640685E-2</v>
      </c>
      <c r="O138" s="27">
        <f t="shared" si="301"/>
        <v>-1.9552263683713794E-2</v>
      </c>
      <c r="P138" s="27">
        <f t="shared" si="301"/>
        <v>4.3498667931304622E-2</v>
      </c>
      <c r="Q138" s="27">
        <f t="shared" si="302"/>
        <v>2.3946404247590827E-2</v>
      </c>
      <c r="W138" t="str">
        <f t="shared" si="318"/>
        <v>63 Community and civil enforcement occupations</v>
      </c>
      <c r="X138" s="27">
        <f t="shared" si="303"/>
        <v>2.3038091018098894E-2</v>
      </c>
      <c r="Y138" s="27">
        <f t="shared" si="303"/>
        <v>2.4304178614793281E-2</v>
      </c>
      <c r="Z138" s="27">
        <f t="shared" si="303"/>
        <v>2.537374049292862E-2</v>
      </c>
      <c r="AA138" s="27">
        <f t="shared" si="303"/>
        <v>0.10673232740213023</v>
      </c>
      <c r="AB138" s="27">
        <f t="shared" si="304"/>
        <v>0.13210606789505885</v>
      </c>
      <c r="AH138" t="str">
        <f t="shared" si="319"/>
        <v>63 Community and civil enforcement occupations</v>
      </c>
      <c r="AI138" s="27">
        <f t="shared" si="305"/>
        <v>-3.9285569460490027E-3</v>
      </c>
      <c r="AJ138" s="27">
        <f t="shared" si="305"/>
        <v>2.7266473999374014E-2</v>
      </c>
      <c r="AK138" s="27">
        <f t="shared" si="305"/>
        <v>-2.6646213315577358E-2</v>
      </c>
      <c r="AL138" s="27">
        <f t="shared" si="305"/>
        <v>2.2238753028643601E-2</v>
      </c>
      <c r="AM138" s="27">
        <f t="shared" si="306"/>
        <v>-4.4074602869337565E-3</v>
      </c>
      <c r="AS138" t="str">
        <f t="shared" si="320"/>
        <v>63 Community and civil enforcement occupations</v>
      </c>
      <c r="AT138" s="27">
        <f t="shared" si="307"/>
        <v>-1.3622126317002561E-2</v>
      </c>
      <c r="AU138" s="27">
        <f t="shared" si="307"/>
        <v>1.9951280463284565E-2</v>
      </c>
      <c r="AV138" s="27">
        <f t="shared" si="307"/>
        <v>-3.1159736248496411E-2</v>
      </c>
      <c r="AW138" s="27">
        <f t="shared" si="307"/>
        <v>6.1803064108425371E-3</v>
      </c>
      <c r="AX138" s="27">
        <f t="shared" si="308"/>
        <v>-2.4979429837653874E-2</v>
      </c>
      <c r="BD138" t="str">
        <f t="shared" si="321"/>
        <v>63 Community and civil enforcement occupations</v>
      </c>
      <c r="BE138" s="27">
        <f t="shared" si="309"/>
        <v>-0.151860986438908</v>
      </c>
      <c r="BF138" s="27">
        <f t="shared" si="309"/>
        <v>0.13172633246183313</v>
      </c>
      <c r="BG138" s="27">
        <f t="shared" si="309"/>
        <v>-0.14115271366553839</v>
      </c>
      <c r="BH138" s="27">
        <f t="shared" si="309"/>
        <v>2.7598176826537979E-2</v>
      </c>
      <c r="BI138" s="27">
        <f t="shared" si="310"/>
        <v>-0.11355453683900041</v>
      </c>
      <c r="BO138" t="str">
        <f t="shared" si="322"/>
        <v>63 Community and civil enforcement occupations</v>
      </c>
      <c r="BP138" s="27">
        <f t="shared" si="311"/>
        <v>-8.493476241854192E-2</v>
      </c>
      <c r="BQ138" s="27">
        <f t="shared" si="311"/>
        <v>8.0210579245130975E-2</v>
      </c>
      <c r="BR138" s="27">
        <f t="shared" si="311"/>
        <v>-0.15064026312944429</v>
      </c>
      <c r="BS138" s="27">
        <f t="shared" si="311"/>
        <v>-1.5503856433910779E-2</v>
      </c>
      <c r="BT138" s="27">
        <f t="shared" si="312"/>
        <v>-0.16614411956335506</v>
      </c>
      <c r="BZ138" t="str">
        <f t="shared" si="323"/>
        <v>63 Community and civil enforcement occupations</v>
      </c>
      <c r="CA138" s="68">
        <f t="shared" si="313"/>
        <v>-8.5844913941426959E-2</v>
      </c>
      <c r="CB138" s="68">
        <f t="shared" si="313"/>
        <v>5.8449928917671368E-2</v>
      </c>
      <c r="CC138" s="68">
        <f t="shared" si="313"/>
        <v>-9.1092373828045137E-2</v>
      </c>
      <c r="CD138" s="68">
        <f t="shared" si="313"/>
        <v>-4.8807609179627121E-2</v>
      </c>
      <c r="CE138" s="68">
        <f t="shared" si="314"/>
        <v>-0.13989998300767226</v>
      </c>
      <c r="CK138" t="str">
        <f t="shared" si="324"/>
        <v>63 Community and civil enforcement occupations</v>
      </c>
      <c r="CL138" s="68">
        <f t="shared" si="315"/>
        <v>-3.1925289561979112E-2</v>
      </c>
      <c r="CM138" s="68">
        <f t="shared" si="315"/>
        <v>2.730935535093594E-2</v>
      </c>
      <c r="CN138" s="68">
        <f t="shared" si="315"/>
        <v>-6.1908315295652709E-2</v>
      </c>
      <c r="CO138" s="68">
        <f t="shared" si="315"/>
        <v>-1.3441035137073926E-2</v>
      </c>
      <c r="CP138" s="68">
        <f t="shared" si="316"/>
        <v>-7.5349350432726642E-2</v>
      </c>
    </row>
    <row r="139" spans="1:94" x14ac:dyDescent="0.2">
      <c r="A139" t="str">
        <f t="shared" si="298"/>
        <v>71 Sales occupations</v>
      </c>
      <c r="B139" s="27">
        <f t="shared" si="299"/>
        <v>4.9385262024864429E-2</v>
      </c>
      <c r="C139" s="27">
        <f t="shared" si="299"/>
        <v>-2.5522041193277945E-2</v>
      </c>
      <c r="D139" s="27">
        <f t="shared" si="299"/>
        <v>4.0148124794328555E-2</v>
      </c>
      <c r="E139" s="27">
        <f t="shared" si="299"/>
        <v>0.10414881897438277</v>
      </c>
      <c r="F139" s="27">
        <f t="shared" si="300"/>
        <v>0.14429694376871133</v>
      </c>
      <c r="L139" t="str">
        <f t="shared" si="317"/>
        <v>71 Sales occupations</v>
      </c>
      <c r="M139" s="27">
        <f t="shared" si="301"/>
        <v>0.72823564138528019</v>
      </c>
      <c r="N139" s="27">
        <f t="shared" si="301"/>
        <v>0.44957222450372747</v>
      </c>
      <c r="O139" s="27">
        <f t="shared" si="301"/>
        <v>1.0572335542727336</v>
      </c>
      <c r="P139" s="27">
        <f t="shared" si="301"/>
        <v>2.6770416517168547</v>
      </c>
      <c r="Q139" s="27">
        <f t="shared" si="302"/>
        <v>3.7342752059895883</v>
      </c>
      <c r="W139" t="str">
        <f t="shared" si="318"/>
        <v>71 Sales occupations</v>
      </c>
      <c r="X139" s="27">
        <f t="shared" si="303"/>
        <v>1.6481494056300594</v>
      </c>
      <c r="Y139" s="27">
        <f t="shared" si="303"/>
        <v>0.35878470305741317</v>
      </c>
      <c r="Z139" s="27">
        <f t="shared" si="303"/>
        <v>1.9162164027873239</v>
      </c>
      <c r="AA139" s="27">
        <f t="shared" si="303"/>
        <v>5.2296693106962273</v>
      </c>
      <c r="AB139" s="27">
        <f t="shared" si="304"/>
        <v>7.1458857134835512</v>
      </c>
      <c r="AH139" t="str">
        <f t="shared" si="319"/>
        <v>71 Sales occupations</v>
      </c>
      <c r="AI139" s="27">
        <f t="shared" si="305"/>
        <v>0.13028587516152879</v>
      </c>
      <c r="AJ139" s="27">
        <f t="shared" si="305"/>
        <v>0.12702256422876612</v>
      </c>
      <c r="AK139" s="27">
        <f t="shared" si="305"/>
        <v>0.22474638048326057</v>
      </c>
      <c r="AL139" s="27">
        <f t="shared" si="305"/>
        <v>1.1251391221413369</v>
      </c>
      <c r="AM139" s="27">
        <f t="shared" si="306"/>
        <v>1.3498855026245975</v>
      </c>
      <c r="AS139" t="str">
        <f t="shared" si="320"/>
        <v>71 Sales occupations</v>
      </c>
      <c r="AT139" s="27">
        <f t="shared" si="307"/>
        <v>3.239380430241301E-2</v>
      </c>
      <c r="AU139" s="27">
        <f t="shared" si="307"/>
        <v>6.6584336026199509E-2</v>
      </c>
      <c r="AV139" s="27">
        <f t="shared" si="307"/>
        <v>3.9242833942747524E-2</v>
      </c>
      <c r="AW139" s="27">
        <f t="shared" si="307"/>
        <v>0.89782093721934864</v>
      </c>
      <c r="AX139" s="27">
        <f t="shared" si="308"/>
        <v>0.93706377116209616</v>
      </c>
      <c r="BD139" t="str">
        <f t="shared" si="321"/>
        <v>71 Sales occupations</v>
      </c>
      <c r="BE139" s="27">
        <f t="shared" si="309"/>
        <v>-2.4499093471337403</v>
      </c>
      <c r="BF139" s="27">
        <f t="shared" si="309"/>
        <v>2.6889491423946623</v>
      </c>
      <c r="BG139" s="27">
        <f t="shared" si="309"/>
        <v>-9.9276597950414214E-2</v>
      </c>
      <c r="BH139" s="27">
        <f t="shared" si="309"/>
        <v>1.450715877902077</v>
      </c>
      <c r="BI139" s="27">
        <f t="shared" si="310"/>
        <v>1.3514392799516628</v>
      </c>
      <c r="BO139" t="str">
        <f t="shared" si="322"/>
        <v>71 Sales occupations</v>
      </c>
      <c r="BP139" s="27">
        <f t="shared" si="311"/>
        <v>-3.9402924213644823</v>
      </c>
      <c r="BQ139" s="27">
        <f t="shared" si="311"/>
        <v>-1.5507996096800731</v>
      </c>
      <c r="BR139" s="27">
        <f t="shared" si="311"/>
        <v>-1.2314433497632749</v>
      </c>
      <c r="BS139" s="27">
        <f t="shared" si="311"/>
        <v>-4.6346819076780257</v>
      </c>
      <c r="BT139" s="27">
        <f t="shared" si="312"/>
        <v>-5.8661252574413005</v>
      </c>
      <c r="BZ139" t="str">
        <f t="shared" si="323"/>
        <v>71 Sales occupations</v>
      </c>
      <c r="CA139" s="68">
        <f t="shared" si="313"/>
        <v>-2.07133180749301</v>
      </c>
      <c r="CB139" s="68">
        <f t="shared" si="313"/>
        <v>-2.6199528853141096</v>
      </c>
      <c r="CC139" s="68">
        <f t="shared" si="313"/>
        <v>-2.1057485868622319</v>
      </c>
      <c r="CD139" s="68">
        <f t="shared" si="313"/>
        <v>-8.8314448458127597</v>
      </c>
      <c r="CE139" s="68">
        <f t="shared" si="314"/>
        <v>-10.937193432674992</v>
      </c>
      <c r="CK139" t="str">
        <f t="shared" si="324"/>
        <v>71 Sales occupations</v>
      </c>
      <c r="CL139" s="68">
        <f t="shared" si="315"/>
        <v>-0.36124332555079786</v>
      </c>
      <c r="CM139" s="68">
        <f t="shared" si="315"/>
        <v>-0.82577514055509305</v>
      </c>
      <c r="CN139" s="68">
        <f t="shared" si="315"/>
        <v>-0.63335268425287428</v>
      </c>
      <c r="CO139" s="68">
        <f t="shared" si="315"/>
        <v>-1.0414773901866452</v>
      </c>
      <c r="CP139" s="68">
        <f t="shared" si="316"/>
        <v>-1.6748300744395195</v>
      </c>
    </row>
    <row r="140" spans="1:94" x14ac:dyDescent="0.2">
      <c r="A140" t="str">
        <f t="shared" si="298"/>
        <v>72 Customer service occupations</v>
      </c>
      <c r="B140" s="27">
        <f t="shared" si="299"/>
        <v>1.639326607390286E-2</v>
      </c>
      <c r="C140" s="27">
        <f t="shared" si="299"/>
        <v>1.7987707239835782E-2</v>
      </c>
      <c r="D140" s="27">
        <f t="shared" si="299"/>
        <v>4.435843842052542E-2</v>
      </c>
      <c r="E140" s="27">
        <f t="shared" si="299"/>
        <v>5.938300188999332E-2</v>
      </c>
      <c r="F140" s="27">
        <f t="shared" si="300"/>
        <v>0.10374144031051874</v>
      </c>
      <c r="L140" t="str">
        <f t="shared" si="317"/>
        <v>72 Customer service occupations</v>
      </c>
      <c r="M140" s="27">
        <f t="shared" si="301"/>
        <v>0.32428358979831162</v>
      </c>
      <c r="N140" s="27">
        <f t="shared" si="301"/>
        <v>6.3471194990627477E-2</v>
      </c>
      <c r="O140" s="27">
        <f t="shared" si="301"/>
        <v>0.44914890484112013</v>
      </c>
      <c r="P140" s="27">
        <f t="shared" si="301"/>
        <v>0.66190721056960533</v>
      </c>
      <c r="Q140" s="27">
        <f t="shared" si="302"/>
        <v>1.1110561154107255</v>
      </c>
      <c r="W140" t="str">
        <f t="shared" si="318"/>
        <v>72 Customer service occupations</v>
      </c>
      <c r="X140" s="27">
        <f t="shared" si="303"/>
        <v>0.82041432975810302</v>
      </c>
      <c r="Y140" s="27">
        <f t="shared" si="303"/>
        <v>0.17296418638139599</v>
      </c>
      <c r="Z140" s="27">
        <f t="shared" si="303"/>
        <v>1.0839804282352326</v>
      </c>
      <c r="AA140" s="27">
        <f t="shared" si="303"/>
        <v>1.9480916384297835</v>
      </c>
      <c r="AB140" s="27">
        <f t="shared" si="304"/>
        <v>3.0320720666650161</v>
      </c>
      <c r="AH140" t="str">
        <f t="shared" si="319"/>
        <v>72 Customer service occupations</v>
      </c>
      <c r="AI140" s="27">
        <f t="shared" si="305"/>
        <v>0.35346146955758928</v>
      </c>
      <c r="AJ140" s="27">
        <f t="shared" si="305"/>
        <v>0.1900645313373035</v>
      </c>
      <c r="AK140" s="27">
        <f t="shared" si="305"/>
        <v>0.37100412335958977</v>
      </c>
      <c r="AL140" s="27">
        <f t="shared" si="305"/>
        <v>0.55755422550274414</v>
      </c>
      <c r="AM140" s="27">
        <f t="shared" si="306"/>
        <v>0.9285583488623339</v>
      </c>
      <c r="AS140" t="str">
        <f t="shared" si="320"/>
        <v>72 Customer service occupations</v>
      </c>
      <c r="AT140" s="27">
        <f t="shared" si="307"/>
        <v>0.24918612079796598</v>
      </c>
      <c r="AU140" s="27">
        <f t="shared" si="307"/>
        <v>4.5428567382546969E-2</v>
      </c>
      <c r="AV140" s="27">
        <f t="shared" si="307"/>
        <v>0.25216712133882258</v>
      </c>
      <c r="AW140" s="27">
        <f t="shared" si="307"/>
        <v>0.33740131413189189</v>
      </c>
      <c r="AX140" s="27">
        <f t="shared" si="308"/>
        <v>0.58956843547071447</v>
      </c>
      <c r="BD140" t="str">
        <f t="shared" si="321"/>
        <v>72 Customer service occupations</v>
      </c>
      <c r="BE140" s="27">
        <f t="shared" si="309"/>
        <v>8.8496540496444176E-2</v>
      </c>
      <c r="BF140" s="27">
        <f t="shared" si="309"/>
        <v>0.61766697970502271</v>
      </c>
      <c r="BG140" s="27">
        <f t="shared" si="309"/>
        <v>0.35210175704451174</v>
      </c>
      <c r="BH140" s="27">
        <f t="shared" si="309"/>
        <v>0.74793663776768771</v>
      </c>
      <c r="BI140" s="27">
        <f t="shared" si="310"/>
        <v>1.1000383948121994</v>
      </c>
      <c r="BO140" t="str">
        <f t="shared" si="322"/>
        <v>72 Customer service occupations</v>
      </c>
      <c r="BP140" s="27">
        <f t="shared" si="311"/>
        <v>3.7206146220400527E-2</v>
      </c>
      <c r="BQ140" s="27">
        <f t="shared" si="311"/>
        <v>-0.15170854611682572</v>
      </c>
      <c r="BR140" s="27">
        <f t="shared" si="311"/>
        <v>0.59566653134071323</v>
      </c>
      <c r="BS140" s="27">
        <f t="shared" si="311"/>
        <v>-0.48603512544520111</v>
      </c>
      <c r="BT140" s="27">
        <f t="shared" si="312"/>
        <v>0.10963140589551212</v>
      </c>
      <c r="BZ140" t="str">
        <f t="shared" si="323"/>
        <v>72 Customer service occupations</v>
      </c>
      <c r="CA140" s="68">
        <f t="shared" si="313"/>
        <v>-0.25915627471253355</v>
      </c>
      <c r="CB140" s="68">
        <f t="shared" si="313"/>
        <v>-0.27916963553551</v>
      </c>
      <c r="CC140" s="68">
        <f t="shared" si="313"/>
        <v>8.9609806930533331E-2</v>
      </c>
      <c r="CD140" s="68">
        <f t="shared" si="313"/>
        <v>-0.3079953837777416</v>
      </c>
      <c r="CE140" s="68">
        <f t="shared" si="314"/>
        <v>-0.21838557684720827</v>
      </c>
      <c r="CK140" t="str">
        <f t="shared" si="324"/>
        <v>72 Customer service occupations</v>
      </c>
      <c r="CL140" s="68">
        <f t="shared" si="315"/>
        <v>0.27603679178621632</v>
      </c>
      <c r="CM140" s="68">
        <f t="shared" si="315"/>
        <v>-1.0352655886316064E-2</v>
      </c>
      <c r="CN140" s="68">
        <f t="shared" si="315"/>
        <v>0.40469264820416773</v>
      </c>
      <c r="CO140" s="68">
        <f t="shared" si="315"/>
        <v>0.42351914939374335</v>
      </c>
      <c r="CP140" s="68">
        <f t="shared" si="316"/>
        <v>0.82821179759791108</v>
      </c>
    </row>
    <row r="141" spans="1:94" x14ac:dyDescent="0.2">
      <c r="A141" t="str">
        <f t="shared" si="298"/>
        <v>81 Process, plant and machine operatives</v>
      </c>
      <c r="B141" s="27">
        <f t="shared" si="299"/>
        <v>2.2028350802534277E-2</v>
      </c>
      <c r="C141" s="27">
        <f t="shared" si="299"/>
        <v>-1.0904572005947244E-3</v>
      </c>
      <c r="D141" s="27">
        <f t="shared" si="299"/>
        <v>2.5058402709179445E-2</v>
      </c>
      <c r="E141" s="27">
        <f t="shared" si="299"/>
        <v>5.7662325753395444E-2</v>
      </c>
      <c r="F141" s="27">
        <f t="shared" si="300"/>
        <v>8.2720728462574888E-2</v>
      </c>
      <c r="L141" t="str">
        <f t="shared" si="317"/>
        <v>81 Process, plant and machine operatives</v>
      </c>
      <c r="M141" s="27">
        <f t="shared" si="301"/>
        <v>0.11705828263951146</v>
      </c>
      <c r="N141" s="27">
        <f t="shared" si="301"/>
        <v>1.5878375037421066E-2</v>
      </c>
      <c r="O141" s="27">
        <f t="shared" si="301"/>
        <v>0.22457672678797957</v>
      </c>
      <c r="P141" s="27">
        <f t="shared" si="301"/>
        <v>0.43301800377222077</v>
      </c>
      <c r="Q141" s="27">
        <f t="shared" si="302"/>
        <v>0.65759473056020035</v>
      </c>
      <c r="W141" t="str">
        <f t="shared" si="318"/>
        <v>81 Process, plant and machine operatives</v>
      </c>
      <c r="X141" s="27">
        <f t="shared" si="303"/>
        <v>7.9947477353076613E-2</v>
      </c>
      <c r="Y141" s="27">
        <f t="shared" si="303"/>
        <v>-6.4117201664980472E-2</v>
      </c>
      <c r="Z141" s="27">
        <f t="shared" si="303"/>
        <v>0.54152708751431211</v>
      </c>
      <c r="AA141" s="27">
        <f t="shared" si="303"/>
        <v>0.91905433916660551</v>
      </c>
      <c r="AB141" s="27">
        <f t="shared" si="304"/>
        <v>1.4605814266809176</v>
      </c>
      <c r="AH141" t="str">
        <f t="shared" si="319"/>
        <v>81 Process, plant and machine operatives</v>
      </c>
      <c r="AI141" s="27">
        <f t="shared" si="305"/>
        <v>7.9340733745761227E-2</v>
      </c>
      <c r="AJ141" s="27">
        <f t="shared" si="305"/>
        <v>-2.4014503160322609E-2</v>
      </c>
      <c r="AK141" s="27">
        <f t="shared" si="305"/>
        <v>0.22851408532437023</v>
      </c>
      <c r="AL141" s="27">
        <f t="shared" si="305"/>
        <v>0.44411820437827176</v>
      </c>
      <c r="AM141" s="27">
        <f t="shared" si="306"/>
        <v>0.67263228970264199</v>
      </c>
      <c r="AS141" t="str">
        <f t="shared" si="320"/>
        <v>81 Process, plant and machine operatives</v>
      </c>
      <c r="AT141" s="27">
        <f t="shared" si="307"/>
        <v>0.17277031639892648</v>
      </c>
      <c r="AU141" s="27">
        <f t="shared" si="307"/>
        <v>-8.5218369936582272E-2</v>
      </c>
      <c r="AV141" s="27">
        <f t="shared" si="307"/>
        <v>0.29129036894920168</v>
      </c>
      <c r="AW141" s="27">
        <f t="shared" si="307"/>
        <v>0.44473030244293676</v>
      </c>
      <c r="AX141" s="27">
        <f t="shared" si="308"/>
        <v>0.73602067139213845</v>
      </c>
      <c r="BD141" t="str">
        <f t="shared" si="321"/>
        <v>81 Process, plant and machine operatives</v>
      </c>
      <c r="BE141" s="27">
        <f t="shared" si="309"/>
        <v>-9.2057611259086514E-2</v>
      </c>
      <c r="BF141" s="27">
        <f t="shared" si="309"/>
        <v>-6.5189239848021607E-2</v>
      </c>
      <c r="BG141" s="27">
        <f t="shared" si="309"/>
        <v>1.0501230990108468</v>
      </c>
      <c r="BH141" s="27">
        <f t="shared" si="309"/>
        <v>1.0335797786804015</v>
      </c>
      <c r="BI141" s="27">
        <f t="shared" si="310"/>
        <v>2.0837028776912483</v>
      </c>
      <c r="BO141" t="str">
        <f t="shared" si="322"/>
        <v>81 Process, plant and machine operatives</v>
      </c>
      <c r="BP141" s="27">
        <f t="shared" si="311"/>
        <v>1.0216458759800613</v>
      </c>
      <c r="BQ141" s="27">
        <f t="shared" si="311"/>
        <v>-1.6230051799651442</v>
      </c>
      <c r="BR141" s="27">
        <f t="shared" si="311"/>
        <v>1.2017720680755861</v>
      </c>
      <c r="BS141" s="27">
        <f t="shared" si="311"/>
        <v>-0.53317008088177609</v>
      </c>
      <c r="BT141" s="27">
        <f t="shared" si="312"/>
        <v>0.66860198719381003</v>
      </c>
      <c r="BZ141" t="str">
        <f t="shared" si="323"/>
        <v>81 Process, plant and machine operatives</v>
      </c>
      <c r="CA141" s="68">
        <f t="shared" si="313"/>
        <v>-1.347576780366432</v>
      </c>
      <c r="CB141" s="68">
        <f t="shared" si="313"/>
        <v>-0.82549335493217413</v>
      </c>
      <c r="CC141" s="68">
        <f t="shared" si="313"/>
        <v>-0.17479671022461751</v>
      </c>
      <c r="CD141" s="68">
        <f t="shared" si="313"/>
        <v>-3.3465725617167741</v>
      </c>
      <c r="CE141" s="68">
        <f t="shared" si="314"/>
        <v>-3.5213692719413916</v>
      </c>
      <c r="CK141" t="str">
        <f t="shared" si="324"/>
        <v>81 Process, plant and machine operatives</v>
      </c>
      <c r="CL141" s="68">
        <f t="shared" si="315"/>
        <v>-0.47370626430711926</v>
      </c>
      <c r="CM141" s="68">
        <f t="shared" si="315"/>
        <v>-0.48487201090733256</v>
      </c>
      <c r="CN141" s="68">
        <f t="shared" si="315"/>
        <v>-0.94595280694620976</v>
      </c>
      <c r="CO141" s="68">
        <f t="shared" si="315"/>
        <v>-0.33972340274372381</v>
      </c>
      <c r="CP141" s="68">
        <f t="shared" si="316"/>
        <v>-1.2856762096899335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7.1746323123087291E-2</v>
      </c>
      <c r="C142" s="27">
        <f t="shared" si="299"/>
        <v>-2.4662944111157686E-2</v>
      </c>
      <c r="D142" s="27">
        <f t="shared" si="299"/>
        <v>5.1390332334067979E-2</v>
      </c>
      <c r="E142" s="27">
        <f t="shared" si="299"/>
        <v>9.6315391986518173E-2</v>
      </c>
      <c r="F142" s="27">
        <f t="shared" si="300"/>
        <v>0.14770572432058615</v>
      </c>
      <c r="L142" t="str">
        <f t="shared" si="317"/>
        <v>82 Transport and mobile machine drivers and operatives</v>
      </c>
      <c r="M142" s="27">
        <f t="shared" si="301"/>
        <v>0.48745287634984735</v>
      </c>
      <c r="N142" s="27">
        <f t="shared" si="301"/>
        <v>-5.0359012178378126E-2</v>
      </c>
      <c r="O142" s="27">
        <f t="shared" si="301"/>
        <v>0.2249082588387612</v>
      </c>
      <c r="P142" s="27">
        <f t="shared" si="301"/>
        <v>0.65004831920890216</v>
      </c>
      <c r="Q142" s="27">
        <f t="shared" si="302"/>
        <v>0.87495657804766336</v>
      </c>
      <c r="W142" t="str">
        <f t="shared" si="318"/>
        <v>82 Transport and mobile machine drivers and operatives</v>
      </c>
      <c r="X142" s="27">
        <f t="shared" si="303"/>
        <v>1.2326008227939136</v>
      </c>
      <c r="Y142" s="27">
        <f t="shared" si="303"/>
        <v>-0.56743912287346365</v>
      </c>
      <c r="Z142" s="27">
        <f t="shared" si="303"/>
        <v>0.45936778303275716</v>
      </c>
      <c r="AA142" s="27">
        <f t="shared" si="303"/>
        <v>1.4187883027894541</v>
      </c>
      <c r="AB142" s="27">
        <f t="shared" si="304"/>
        <v>1.8781560858222113</v>
      </c>
      <c r="AH142" t="str">
        <f t="shared" si="319"/>
        <v>82 Transport and mobile machine drivers and operatives</v>
      </c>
      <c r="AI142" s="27">
        <f t="shared" si="305"/>
        <v>0.57751220354596255</v>
      </c>
      <c r="AJ142" s="27">
        <f t="shared" si="305"/>
        <v>-0.25789943335703946</v>
      </c>
      <c r="AK142" s="27">
        <f t="shared" si="305"/>
        <v>0.21168114789745474</v>
      </c>
      <c r="AL142" s="27">
        <f t="shared" si="305"/>
        <v>0.46048168925884814</v>
      </c>
      <c r="AM142" s="27">
        <f t="shared" si="306"/>
        <v>0.67216283715630287</v>
      </c>
      <c r="AS142" t="str">
        <f t="shared" si="320"/>
        <v>82 Transport and mobile machine drivers and operatives</v>
      </c>
      <c r="AT142" s="27">
        <f t="shared" si="307"/>
        <v>0.78663567904260745</v>
      </c>
      <c r="AU142" s="27">
        <f t="shared" si="307"/>
        <v>-0.26002463230278972</v>
      </c>
      <c r="AV142" s="27">
        <f t="shared" si="307"/>
        <v>0.17079772197246568</v>
      </c>
      <c r="AW142" s="27">
        <f t="shared" si="307"/>
        <v>0.53659516000257401</v>
      </c>
      <c r="AX142" s="27">
        <f t="shared" si="308"/>
        <v>0.70739288197503969</v>
      </c>
      <c r="BD142" t="str">
        <f t="shared" si="321"/>
        <v>82 Transport and mobile machine drivers and operatives</v>
      </c>
      <c r="BE142" s="27">
        <f t="shared" si="309"/>
        <v>1.2588251919377544</v>
      </c>
      <c r="BF142" s="27">
        <f t="shared" si="309"/>
        <v>-0.88203538323264752</v>
      </c>
      <c r="BG142" s="27">
        <f t="shared" si="309"/>
        <v>1.0214760828982747</v>
      </c>
      <c r="BH142" s="27">
        <f t="shared" si="309"/>
        <v>1.7809377891120235</v>
      </c>
      <c r="BI142" s="27">
        <f t="shared" si="310"/>
        <v>2.8024138720102982</v>
      </c>
      <c r="BO142" t="str">
        <f t="shared" si="322"/>
        <v>82 Transport and mobile machine drivers and operatives</v>
      </c>
      <c r="BP142" s="27">
        <f t="shared" si="311"/>
        <v>3.9370770321589355</v>
      </c>
      <c r="BQ142" s="27">
        <f t="shared" si="311"/>
        <v>-5.2743341020004912</v>
      </c>
      <c r="BR142" s="27">
        <f t="shared" si="311"/>
        <v>0.55100888625034017</v>
      </c>
      <c r="BS142" s="27">
        <f t="shared" si="311"/>
        <v>-1.1948715002118568</v>
      </c>
      <c r="BT142" s="27">
        <f t="shared" si="312"/>
        <v>-0.64386261396151667</v>
      </c>
      <c r="BZ142" t="str">
        <f t="shared" si="323"/>
        <v>82 Transport and mobile machine drivers and operatives</v>
      </c>
      <c r="CA142" s="68">
        <f t="shared" si="313"/>
        <v>-1.1713681578952837</v>
      </c>
      <c r="CB142" s="68">
        <f t="shared" si="313"/>
        <v>-4.1916553619788157</v>
      </c>
      <c r="CC142" s="68">
        <f t="shared" si="313"/>
        <v>-0.87601113651325235</v>
      </c>
      <c r="CD142" s="68">
        <f t="shared" si="313"/>
        <v>-3.3919132760935824</v>
      </c>
      <c r="CE142" s="68">
        <f t="shared" si="314"/>
        <v>-4.2679244126068347</v>
      </c>
      <c r="CK142" t="str">
        <f t="shared" si="324"/>
        <v>82 Transport and mobile machine drivers and operatives</v>
      </c>
      <c r="CL142" s="68">
        <f t="shared" si="315"/>
        <v>1.2807388135013786</v>
      </c>
      <c r="CM142" s="68">
        <f t="shared" si="315"/>
        <v>-1.6763767806782601</v>
      </c>
      <c r="CN142" s="68">
        <f t="shared" si="315"/>
        <v>-0.3571540985251076</v>
      </c>
      <c r="CO142" s="68">
        <f t="shared" si="315"/>
        <v>-1.7594409472528589</v>
      </c>
      <c r="CP142" s="68">
        <f t="shared" si="316"/>
        <v>-2.1165950457779665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-3.45659638605745E-4</v>
      </c>
      <c r="C143" s="27">
        <f t="shared" si="299"/>
        <v>4.5972472744701485E-5</v>
      </c>
      <c r="D143" s="27">
        <f t="shared" si="299"/>
        <v>5.2265274557765674E-3</v>
      </c>
      <c r="E143" s="27">
        <f t="shared" si="299"/>
        <v>3.8169803829968133E-3</v>
      </c>
      <c r="F143" s="27">
        <f t="shared" si="300"/>
        <v>9.0435078387733816E-3</v>
      </c>
      <c r="L143" t="str">
        <f t="shared" si="317"/>
        <v>91 Elementary trades and related occupations</v>
      </c>
      <c r="M143" s="27">
        <f t="shared" si="301"/>
        <v>6.6475821294579129E-2</v>
      </c>
      <c r="N143" s="27">
        <f t="shared" si="301"/>
        <v>-2.4054793473275438E-2</v>
      </c>
      <c r="O143" s="27">
        <f t="shared" si="301"/>
        <v>0.32442432298164553</v>
      </c>
      <c r="P143" s="27">
        <f t="shared" si="301"/>
        <v>0.41414902123108499</v>
      </c>
      <c r="Q143" s="27">
        <f t="shared" si="302"/>
        <v>0.73857334421273046</v>
      </c>
      <c r="W143" t="str">
        <f t="shared" si="318"/>
        <v>91 Elementary trades and related occupations</v>
      </c>
      <c r="X143" s="27">
        <f t="shared" si="303"/>
        <v>4.4989115503891508E-2</v>
      </c>
      <c r="Y143" s="27">
        <f t="shared" si="303"/>
        <v>-0.16039971940061193</v>
      </c>
      <c r="Z143" s="27">
        <f t="shared" si="303"/>
        <v>1.4962957298766266</v>
      </c>
      <c r="AA143" s="27">
        <f t="shared" si="303"/>
        <v>1.059619417093284</v>
      </c>
      <c r="AB143" s="27">
        <f t="shared" si="304"/>
        <v>2.5559151469699106</v>
      </c>
      <c r="AH143" t="str">
        <f t="shared" si="319"/>
        <v>91 Elementary trades and related occupations</v>
      </c>
      <c r="AI143" s="27">
        <f t="shared" si="305"/>
        <v>7.813929643425177E-2</v>
      </c>
      <c r="AJ143" s="27">
        <f t="shared" si="305"/>
        <v>-0.14681190876955796</v>
      </c>
      <c r="AK143" s="27">
        <f t="shared" si="305"/>
        <v>1.0037453175776925</v>
      </c>
      <c r="AL143" s="27">
        <f t="shared" si="305"/>
        <v>0.78067317926435997</v>
      </c>
      <c r="AM143" s="27">
        <f t="shared" si="306"/>
        <v>1.7844184968420524</v>
      </c>
      <c r="AS143" t="str">
        <f t="shared" si="320"/>
        <v>91 Elementary trades and related occupations</v>
      </c>
      <c r="AT143" s="27">
        <f t="shared" si="307"/>
        <v>6.35103685183247E-3</v>
      </c>
      <c r="AU143" s="27">
        <f t="shared" si="307"/>
        <v>-4.3871605595628971E-3</v>
      </c>
      <c r="AV143" s="27">
        <f t="shared" si="307"/>
        <v>1.268143406792442</v>
      </c>
      <c r="AW143" s="27">
        <f t="shared" si="307"/>
        <v>0.87253456968517229</v>
      </c>
      <c r="AX143" s="27">
        <f t="shared" si="308"/>
        <v>2.1406779764776145</v>
      </c>
      <c r="BD143" t="str">
        <f t="shared" si="321"/>
        <v>91 Elementary trades and related occupations</v>
      </c>
      <c r="BE143" s="27">
        <f t="shared" si="309"/>
        <v>-0.65244829030429319</v>
      </c>
      <c r="BF143" s="27">
        <f t="shared" si="309"/>
        <v>-6.0251052405959626E-3</v>
      </c>
      <c r="BG143" s="27">
        <f t="shared" si="309"/>
        <v>3.4397344368611584</v>
      </c>
      <c r="BH143" s="27">
        <f t="shared" si="309"/>
        <v>2.2050604020535776</v>
      </c>
      <c r="BI143" s="27">
        <f t="shared" si="310"/>
        <v>5.644794838914736</v>
      </c>
      <c r="BO143" t="str">
        <f t="shared" si="322"/>
        <v>91 Elementary trades and related occupations</v>
      </c>
      <c r="BP143" s="27">
        <f t="shared" si="311"/>
        <v>-0.39629544108000481</v>
      </c>
      <c r="BQ143" s="27">
        <f t="shared" si="311"/>
        <v>-0.95543974389887953</v>
      </c>
      <c r="BR143" s="27">
        <f t="shared" si="311"/>
        <v>4.2116281180238238</v>
      </c>
      <c r="BS143" s="27">
        <f t="shared" si="311"/>
        <v>0.56753559994132274</v>
      </c>
      <c r="BT143" s="27">
        <f t="shared" si="312"/>
        <v>4.7791637179651465</v>
      </c>
      <c r="BZ143" t="str">
        <f t="shared" si="323"/>
        <v>91 Elementary trades and related occupations</v>
      </c>
      <c r="CA143" s="68">
        <f t="shared" si="313"/>
        <v>-2.0578287936422326</v>
      </c>
      <c r="CB143" s="68">
        <f t="shared" si="313"/>
        <v>-0.945877854604114</v>
      </c>
      <c r="CC143" s="68">
        <f t="shared" si="313"/>
        <v>4.0241097620901005</v>
      </c>
      <c r="CD143" s="68">
        <f t="shared" si="313"/>
        <v>-1.6473494111464895</v>
      </c>
      <c r="CE143" s="68">
        <f t="shared" si="314"/>
        <v>2.376760350943611</v>
      </c>
      <c r="CK143" t="str">
        <f t="shared" si="324"/>
        <v>91 Elementary trades and related occupations</v>
      </c>
      <c r="CL143" s="68">
        <f t="shared" si="315"/>
        <v>-0.54197488296930763</v>
      </c>
      <c r="CM143" s="68">
        <f t="shared" si="315"/>
        <v>-0.24281895446312252</v>
      </c>
      <c r="CN143" s="68">
        <f t="shared" si="315"/>
        <v>2.6029555115221168</v>
      </c>
      <c r="CO143" s="68">
        <f t="shared" si="315"/>
        <v>0.52117689560056135</v>
      </c>
      <c r="CP143" s="68">
        <f t="shared" si="316"/>
        <v>3.1241324071226781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2.2254194278490402E-2</v>
      </c>
      <c r="C144" s="27">
        <f t="shared" si="299"/>
        <v>1.2570699802569363E-2</v>
      </c>
      <c r="D144" s="27">
        <f t="shared" si="299"/>
        <v>7.5657592701723619E-3</v>
      </c>
      <c r="E144" s="27">
        <f t="shared" si="299"/>
        <v>3.5992285478270158E-2</v>
      </c>
      <c r="F144" s="27">
        <f t="shared" si="300"/>
        <v>4.355804474844252E-2</v>
      </c>
      <c r="L144" t="str">
        <f t="shared" ref="L144" si="325">A144</f>
        <v>92 Elementary administration and service occupations</v>
      </c>
      <c r="M144" s="27">
        <f t="shared" si="301"/>
        <v>1.171915508774934</v>
      </c>
      <c r="N144" s="27">
        <f t="shared" si="301"/>
        <v>0.49023104710247711</v>
      </c>
      <c r="O144" s="27">
        <f t="shared" si="301"/>
        <v>0.73483781622729083</v>
      </c>
      <c r="P144" s="27">
        <f t="shared" si="301"/>
        <v>2.0448672439066087</v>
      </c>
      <c r="Q144" s="27">
        <f t="shared" si="302"/>
        <v>2.7797050601338995</v>
      </c>
      <c r="W144" t="str">
        <f t="shared" ref="W144" si="326">A144</f>
        <v>92 Elementary administration and service occupations</v>
      </c>
      <c r="X144" s="27">
        <f t="shared" si="303"/>
        <v>3.0240651151132472</v>
      </c>
      <c r="Y144" s="27">
        <f t="shared" si="303"/>
        <v>7.5004771432070072E-2</v>
      </c>
      <c r="Z144" s="27">
        <f t="shared" si="303"/>
        <v>0.9144924115586015</v>
      </c>
      <c r="AA144" s="27">
        <f t="shared" si="303"/>
        <v>4.4199606587470299</v>
      </c>
      <c r="AB144" s="27">
        <f t="shared" si="304"/>
        <v>5.3344530703056314</v>
      </c>
      <c r="AH144" t="str">
        <f t="shared" ref="AH144" si="327">L144</f>
        <v>92 Elementary administration and service occupations</v>
      </c>
      <c r="AI144" s="27">
        <f t="shared" si="305"/>
        <v>1.6266466724390627</v>
      </c>
      <c r="AJ144" s="27">
        <f t="shared" si="305"/>
        <v>0.13231517293273498</v>
      </c>
      <c r="AK144" s="27">
        <f t="shared" si="305"/>
        <v>0.19635321206564527</v>
      </c>
      <c r="AL144" s="27">
        <f t="shared" si="305"/>
        <v>2.1754753314784541</v>
      </c>
      <c r="AM144" s="27">
        <f t="shared" si="306"/>
        <v>2.3718285435440993</v>
      </c>
      <c r="AS144" t="str">
        <f t="shared" ref="AS144" si="328">W144</f>
        <v>92 Elementary administration and service occupations</v>
      </c>
      <c r="AT144" s="27">
        <f t="shared" si="307"/>
        <v>1.0372608802528696</v>
      </c>
      <c r="AU144" s="27">
        <f t="shared" si="307"/>
        <v>0.36892314614481059</v>
      </c>
      <c r="AV144" s="27">
        <f t="shared" si="307"/>
        <v>4.5369043128293818E-2</v>
      </c>
      <c r="AW144" s="27">
        <f t="shared" si="307"/>
        <v>2.0204606975853103</v>
      </c>
      <c r="AX144" s="27">
        <f t="shared" si="308"/>
        <v>2.0658297407136041</v>
      </c>
      <c r="BD144" t="str">
        <f t="shared" ref="BD144" si="329">AH144</f>
        <v>92 Elementary administration and service occupations</v>
      </c>
      <c r="BE144" s="27">
        <f t="shared" si="309"/>
        <v>-3.2444892238799738</v>
      </c>
      <c r="BF144" s="27">
        <f t="shared" si="309"/>
        <v>0.846253724908685</v>
      </c>
      <c r="BG144" s="27">
        <f t="shared" si="309"/>
        <v>-5.9152485497206122</v>
      </c>
      <c r="BH144" s="27">
        <f t="shared" si="309"/>
        <v>-2.152119982619503</v>
      </c>
      <c r="BI144" s="27">
        <f t="shared" si="310"/>
        <v>-8.0673685323401152</v>
      </c>
      <c r="BO144" t="str">
        <f t="shared" ref="BO144" si="330">AS144</f>
        <v>92 Elementary administration and service occupations</v>
      </c>
      <c r="BP144" s="27">
        <f t="shared" si="311"/>
        <v>0.10971441688424477</v>
      </c>
      <c r="BQ144" s="27">
        <f t="shared" si="311"/>
        <v>-5.5893305252482861</v>
      </c>
      <c r="BR144" s="27">
        <f t="shared" si="311"/>
        <v>-3.681620666354668</v>
      </c>
      <c r="BS144" s="27">
        <f t="shared" si="311"/>
        <v>-6.169084061086977</v>
      </c>
      <c r="BT144" s="27">
        <f t="shared" si="312"/>
        <v>-9.850704727441645</v>
      </c>
      <c r="BZ144" t="str">
        <f t="shared" ref="BZ144" si="331">BD144</f>
        <v>92 Elementary administration and service occupations</v>
      </c>
      <c r="CA144" s="68">
        <f t="shared" si="313"/>
        <v>-3.0498239065598938</v>
      </c>
      <c r="CB144" s="68">
        <f t="shared" si="313"/>
        <v>-6.99003510170553</v>
      </c>
      <c r="CC144" s="68">
        <f t="shared" si="313"/>
        <v>-3.4741206361829526</v>
      </c>
      <c r="CD144" s="68">
        <f t="shared" si="313"/>
        <v>-11.781582678382037</v>
      </c>
      <c r="CE144" s="68">
        <f t="shared" si="314"/>
        <v>-15.25570331456499</v>
      </c>
      <c r="CK144" t="str">
        <f t="shared" ref="CK144" si="332">BO144</f>
        <v>92 Elementary administration and service occupations</v>
      </c>
      <c r="CL144" s="68">
        <f t="shared" si="315"/>
        <v>-2.340689425046218</v>
      </c>
      <c r="CM144" s="68">
        <f t="shared" si="315"/>
        <v>-2.5861756204906214</v>
      </c>
      <c r="CN144" s="68">
        <f t="shared" si="315"/>
        <v>-5.4518972777838712</v>
      </c>
      <c r="CO144" s="68">
        <f t="shared" si="315"/>
        <v>-2.4283312183416577</v>
      </c>
      <c r="CP144" s="68">
        <f t="shared" si="316"/>
        <v>-7.8802284961255289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6.6004172642710763</v>
      </c>
      <c r="C146" s="29">
        <f>D35-C35</f>
        <v>2.4289784136601575</v>
      </c>
      <c r="D146" s="29">
        <f>E35-D35</f>
        <v>5.2933423375385757</v>
      </c>
      <c r="E146" s="29">
        <f>F35-E35</f>
        <v>10.938482392035226</v>
      </c>
      <c r="F146" s="29">
        <f t="shared" ref="F146" si="334">F35-D35</f>
        <v>16.231824729573802</v>
      </c>
      <c r="L146" s="24" t="str">
        <f t="shared" ref="L146" si="335">L35</f>
        <v>All occupations</v>
      </c>
      <c r="M146" s="29">
        <f>N35-M35</f>
        <v>47.743414038997543</v>
      </c>
      <c r="N146" s="29">
        <f t="shared" ref="N146" si="336">O35-N35</f>
        <v>17.798292740495356</v>
      </c>
      <c r="O146" s="29">
        <f>P35-O35</f>
        <v>37.923172204269775</v>
      </c>
      <c r="P146" s="29">
        <f>Q35-P35</f>
        <v>77.476277597841886</v>
      </c>
      <c r="Q146" s="29">
        <f>Q35-O35</f>
        <v>115.39944980211166</v>
      </c>
      <c r="W146" s="24" t="str">
        <f t="shared" ref="W146" si="337">W35</f>
        <v>All occupations</v>
      </c>
      <c r="X146" s="29">
        <f>Y35-X35</f>
        <v>52.881156652726929</v>
      </c>
      <c r="Y146" s="29">
        <f t="shared" ref="Y146" si="338">Z35-Y35</f>
        <v>-0.37463524379199953</v>
      </c>
      <c r="Z146" s="29">
        <f>AA35-Z35</f>
        <v>31.792713730093794</v>
      </c>
      <c r="AA146" s="29">
        <f>AB35-AA35</f>
        <v>74.250576444936939</v>
      </c>
      <c r="AB146" s="29">
        <f>AB35-Z35</f>
        <v>106.04329017503073</v>
      </c>
      <c r="AH146" s="24" t="str">
        <f t="shared" ref="AH146" si="339">AH35</f>
        <v>All occupations</v>
      </c>
      <c r="AI146" s="29">
        <f>AJ35-AI35</f>
        <v>7.7094729213890645</v>
      </c>
      <c r="AJ146" s="29">
        <f t="shared" ref="AJ146" si="340">AK35-AJ35</f>
        <v>-0.71160213112196402</v>
      </c>
      <c r="AK146" s="29">
        <f>AL35-AK35</f>
        <v>0.93829903523456437</v>
      </c>
      <c r="AL146" s="29">
        <f>AM35-AL35</f>
        <v>14.659717834428676</v>
      </c>
      <c r="AM146" s="29">
        <f>AM35-AK35</f>
        <v>15.59801686966324</v>
      </c>
      <c r="AS146" s="24" t="str">
        <f t="shared" ref="AS146" si="341">AS35</f>
        <v>All occupations</v>
      </c>
      <c r="AT146" s="29">
        <f>AU35-AT35</f>
        <v>13.504458421063632</v>
      </c>
      <c r="AU146" s="29">
        <f t="shared" ref="AU146" si="342">AV35-AU35</f>
        <v>0.94137715944756906</v>
      </c>
      <c r="AV146" s="29">
        <f>AW35-AV35</f>
        <v>4.6360674666399717</v>
      </c>
      <c r="AW146" s="29">
        <f>AX35-AW35</f>
        <v>19.521940816359773</v>
      </c>
      <c r="AX146" s="29">
        <f>AX35-AV35</f>
        <v>24.158008282999745</v>
      </c>
      <c r="BD146" s="24" t="str">
        <f t="shared" ref="BD146" si="343">BD35</f>
        <v>All occupations</v>
      </c>
      <c r="BE146" s="29">
        <f>BF35-BE35</f>
        <v>-9.5058146545259774</v>
      </c>
      <c r="BF146" s="29">
        <f t="shared" ref="BF146" si="344">BG35-BF35</f>
        <v>19.520274731198526</v>
      </c>
      <c r="BG146" s="29">
        <f>BH35-BG35</f>
        <v>-2.144022632730298</v>
      </c>
      <c r="BH146" s="29">
        <f>BI35-BH35</f>
        <v>6.2917883915025072</v>
      </c>
      <c r="BI146" s="29">
        <f>BI35-BG35</f>
        <v>4.1477657587722092</v>
      </c>
      <c r="BO146" s="24" t="str">
        <f t="shared" ref="BO146" si="345">BO35</f>
        <v>All occupations</v>
      </c>
      <c r="BP146" s="29">
        <f>BQ35-BP35</f>
        <v>-2.0588171008138261</v>
      </c>
      <c r="BQ146" s="29">
        <f t="shared" ref="BQ146" si="346">BR35-BQ35</f>
        <v>-29.757838432005201</v>
      </c>
      <c r="BR146" s="29">
        <f>BS35-BR35</f>
        <v>-3.4720336634218825</v>
      </c>
      <c r="BS146" s="29">
        <f>BT35-BS35</f>
        <v>-47.216408514098532</v>
      </c>
      <c r="BT146" s="29">
        <f>BT35-BR35</f>
        <v>-50.688442177520415</v>
      </c>
      <c r="BZ146" s="24" t="str">
        <f t="shared" ref="BZ146" si="347">BZ35</f>
        <v>All occupations</v>
      </c>
      <c r="CA146" s="70">
        <f>CB35-CA35</f>
        <v>-24.61490759276964</v>
      </c>
      <c r="CB146" s="70">
        <f t="shared" ref="CB146" si="348">CC35-CB35</f>
        <v>-28.687511815217277</v>
      </c>
      <c r="CC146" s="70">
        <f>CD35-CC35</f>
        <v>-9.905092821710582</v>
      </c>
      <c r="CD146" s="70">
        <f>CE35-CD35</f>
        <v>-61.602592541752415</v>
      </c>
      <c r="CE146" s="70">
        <f>CE35-CC35</f>
        <v>-71.507685363462997</v>
      </c>
      <c r="CK146" s="24" t="str">
        <f t="shared" ref="CK146" si="349">CK35</f>
        <v>All occupations</v>
      </c>
      <c r="CL146" s="70">
        <f>CM35-CL35</f>
        <v>0.59062004966177994</v>
      </c>
      <c r="CM146" s="70">
        <f t="shared" ref="CM146" si="350">CN35-CM35</f>
        <v>-9.4473354226652191</v>
      </c>
      <c r="CN146" s="70">
        <f>CO35-CN35</f>
        <v>-3.7284456559152162</v>
      </c>
      <c r="CO146" s="70">
        <f>CP35-CO35</f>
        <v>-4.1837824212535608</v>
      </c>
      <c r="CP146" s="70">
        <f>CP35-CN35</f>
        <v>-7.912228077168777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South East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2.7838738662502158</v>
      </c>
      <c r="C8" s="69">
        <f>'Basic T2'!O8</f>
        <v>23.568768002715842</v>
      </c>
      <c r="D8" s="69">
        <f>'Basic T2'!Z8</f>
        <v>49.107599234120642</v>
      </c>
      <c r="E8" s="69">
        <f>'Basic T2'!AK8</f>
        <v>9.8597457416492169</v>
      </c>
      <c r="F8" s="69">
        <f>'Basic T2'!AV8</f>
        <v>14.462019903854477</v>
      </c>
      <c r="G8" s="69">
        <f>'Basic T2'!BG8</f>
        <v>31.151314313621917</v>
      </c>
      <c r="H8" s="69">
        <f>'Basic T2'!BR8</f>
        <v>21.986841141154766</v>
      </c>
      <c r="I8" s="69">
        <f>'Basic T2'!CC8</f>
        <v>14.519643063725791</v>
      </c>
      <c r="J8" s="69">
        <f>'Basic T2'!CN8</f>
        <v>2.6742036332572079</v>
      </c>
      <c r="K8" s="309">
        <f>SUM(B8:J8)</f>
        <v>170.11400890035009</v>
      </c>
      <c r="L8" s="97"/>
      <c r="M8" s="97">
        <f t="shared" ref="M8:M33" si="0">B8/B$35*100</f>
        <v>8.4287182807275247</v>
      </c>
      <c r="N8" s="97">
        <f t="shared" ref="N8:N33" si="1">C8/C$35*100</f>
        <v>9.9840223977659228</v>
      </c>
      <c r="O8" s="97">
        <f t="shared" ref="O8:O33" si="2">D8/D$35*100</f>
        <v>11.690893172867058</v>
      </c>
      <c r="P8" s="97">
        <f t="shared" ref="P8:P33" si="3">E8/E$35*100</f>
        <v>8.329078876708488</v>
      </c>
      <c r="Q8" s="97">
        <f t="shared" ref="Q8:Q33" si="4">F8/F$35*100</f>
        <v>11.933763915237931</v>
      </c>
      <c r="R8" s="97">
        <f t="shared" ref="R8:R33" si="5">G8/G$35*100</f>
        <v>7.7092099826498366</v>
      </c>
      <c r="S8" s="97">
        <f t="shared" ref="S8:S33" si="6">H8/H$35*100</f>
        <v>6.3071870235567635</v>
      </c>
      <c r="T8" s="97">
        <f t="shared" ref="T8:T33" si="7">I8/I$35*100</f>
        <v>7.028444771687349</v>
      </c>
      <c r="U8" s="97">
        <f t="shared" ref="U8:U33" si="8">J8/J$35*100</f>
        <v>4.0771791831767707</v>
      </c>
      <c r="V8" s="97">
        <f t="shared" ref="V8:V33" si="9">K8/K$35*100</f>
        <v>8.7079022901458352</v>
      </c>
      <c r="W8" s="97"/>
      <c r="X8" s="97">
        <f t="shared" ref="X8:X32" si="10">IF($K8&gt;0,B8/$K8*100,0)</f>
        <v>1.6364753756881727</v>
      </c>
      <c r="Y8" s="97">
        <f t="shared" ref="Y8:AG23" si="11">IF($K8&gt;0,C8/$K8*100,0)</f>
        <v>13.854689660815664</v>
      </c>
      <c r="Z8" s="97">
        <f t="shared" si="11"/>
        <v>28.867463386208858</v>
      </c>
      <c r="AA8" s="97">
        <f t="shared" si="11"/>
        <v>5.7959634279296122</v>
      </c>
      <c r="AB8" s="97">
        <f t="shared" si="11"/>
        <v>8.5013691684416681</v>
      </c>
      <c r="AC8" s="97">
        <f t="shared" si="11"/>
        <v>18.312021752347174</v>
      </c>
      <c r="AD8" s="97">
        <f t="shared" si="11"/>
        <v>12.924768091282997</v>
      </c>
      <c r="AE8" s="97">
        <f t="shared" si="11"/>
        <v>8.5352424280537367</v>
      </c>
      <c r="AF8" s="97">
        <f>IF($K8&gt;0,J8/$K8*100,0)</f>
        <v>1.5720067092321075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1.0026424903203934</v>
      </c>
      <c r="C9" s="69">
        <f>'Basic T2'!O9</f>
        <v>8.7763721752165225</v>
      </c>
      <c r="D9" s="69">
        <f>'Basic T2'!Z9</f>
        <v>16.556073780831699</v>
      </c>
      <c r="E9" s="69">
        <f>'Basic T2'!AK9</f>
        <v>5.2697258387998476</v>
      </c>
      <c r="F9" s="69">
        <f>'Basic T2'!AV9</f>
        <v>5.4160584086566743</v>
      </c>
      <c r="G9" s="69">
        <f>'Basic T2'!BG9</f>
        <v>12.32134146721449</v>
      </c>
      <c r="H9" s="69">
        <f>'Basic T2'!BR9</f>
        <v>11.865577606360519</v>
      </c>
      <c r="I9" s="69">
        <f>'Basic T2'!CC9</f>
        <v>6.1312210213732596</v>
      </c>
      <c r="J9" s="69">
        <f>'Basic T2'!CN9</f>
        <v>2.0891344710730735</v>
      </c>
      <c r="K9" s="309">
        <f>SUM(B9:J9)</f>
        <v>69.428147259846469</v>
      </c>
      <c r="L9" s="97"/>
      <c r="M9" s="97">
        <f t="shared" si="0"/>
        <v>3.0356946805858236</v>
      </c>
      <c r="N9" s="97">
        <f t="shared" si="1"/>
        <v>3.7177800875461324</v>
      </c>
      <c r="O9" s="97">
        <f t="shared" si="2"/>
        <v>3.9414529105980756</v>
      </c>
      <c r="P9" s="97">
        <f t="shared" si="3"/>
        <v>4.4516322550373415</v>
      </c>
      <c r="Q9" s="97">
        <f t="shared" si="4"/>
        <v>4.4692209545930357</v>
      </c>
      <c r="R9" s="97">
        <f t="shared" si="5"/>
        <v>3.0492391968563219</v>
      </c>
      <c r="S9" s="97">
        <f t="shared" si="6"/>
        <v>3.4037821361141751</v>
      </c>
      <c r="T9" s="97">
        <f t="shared" si="7"/>
        <v>2.9679068653821754</v>
      </c>
      <c r="U9" s="97">
        <f t="shared" si="8"/>
        <v>3.1851634147775831</v>
      </c>
      <c r="V9" s="97">
        <f t="shared" si="9"/>
        <v>3.5539314277094505</v>
      </c>
      <c r="W9" s="97"/>
      <c r="X9" s="97">
        <f t="shared" si="10"/>
        <v>1.4441440970156325</v>
      </c>
      <c r="Y9" s="97">
        <f t="shared" si="11"/>
        <v>12.6409425018494</v>
      </c>
      <c r="Z9" s="97">
        <f t="shared" si="11"/>
        <v>23.846342491133775</v>
      </c>
      <c r="AA9" s="97">
        <f t="shared" si="11"/>
        <v>7.5901864687199794</v>
      </c>
      <c r="AB9" s="97">
        <f t="shared" si="11"/>
        <v>7.8009548323191877</v>
      </c>
      <c r="AC9" s="97">
        <f t="shared" si="11"/>
        <v>17.746896544854934</v>
      </c>
      <c r="AD9" s="97">
        <f t="shared" si="11"/>
        <v>17.090442528952426</v>
      </c>
      <c r="AE9" s="97">
        <f t="shared" si="11"/>
        <v>8.8310307322851909</v>
      </c>
      <c r="AF9" s="97">
        <f t="shared" si="11"/>
        <v>3.009059802869487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6.8624723988977774</v>
      </c>
      <c r="C10" s="69">
        <f>'Basic T2'!O10</f>
        <v>27.549235994660759</v>
      </c>
      <c r="D10" s="69">
        <f>'Basic T2'!Z10</f>
        <v>41.030855873297362</v>
      </c>
      <c r="E10" s="69">
        <f>'Basic T2'!AK10</f>
        <v>4.4917344844607143</v>
      </c>
      <c r="F10" s="69">
        <f>'Basic T2'!AV10</f>
        <v>10.8437082861128</v>
      </c>
      <c r="G10" s="69">
        <f>'Basic T2'!BG10</f>
        <v>15.437045962023594</v>
      </c>
      <c r="H10" s="69">
        <f>'Basic T2'!BR10</f>
        <v>10.61034916751291</v>
      </c>
      <c r="I10" s="69">
        <f>'Basic T2'!CC10</f>
        <v>5.4185429113053249</v>
      </c>
      <c r="J10" s="69">
        <f>'Basic T2'!CN10</f>
        <v>1.4049363835044224</v>
      </c>
      <c r="K10" s="309">
        <f t="shared" ref="K10:K32" si="12">SUM(B10:J10)</f>
        <v>123.64888146177566</v>
      </c>
      <c r="L10" s="97"/>
      <c r="M10" s="97">
        <f t="shared" si="0"/>
        <v>20.777466702357742</v>
      </c>
      <c r="N10" s="97">
        <f t="shared" si="1"/>
        <v>11.670198000181331</v>
      </c>
      <c r="O10" s="97">
        <f t="shared" si="2"/>
        <v>9.7680880411016116</v>
      </c>
      <c r="P10" s="97">
        <f t="shared" si="3"/>
        <v>3.7944194297293317</v>
      </c>
      <c r="Q10" s="97">
        <f t="shared" si="4"/>
        <v>8.9480069528662174</v>
      </c>
      <c r="R10" s="97">
        <f t="shared" si="5"/>
        <v>3.8203020147055824</v>
      </c>
      <c r="S10" s="97">
        <f t="shared" si="6"/>
        <v>3.0437049212804279</v>
      </c>
      <c r="T10" s="97">
        <f t="shared" si="7"/>
        <v>2.6229246427050246</v>
      </c>
      <c r="U10" s="97">
        <f t="shared" si="8"/>
        <v>2.1420124126953288</v>
      </c>
      <c r="V10" s="97">
        <f t="shared" si="9"/>
        <v>6.329416283909298</v>
      </c>
      <c r="W10" s="97"/>
      <c r="X10" s="97">
        <f t="shared" si="10"/>
        <v>5.5499672279843599</v>
      </c>
      <c r="Y10" s="97">
        <f t="shared" si="11"/>
        <v>22.280214482309912</v>
      </c>
      <c r="Z10" s="97">
        <f t="shared" si="11"/>
        <v>33.183361942486705</v>
      </c>
      <c r="AA10" s="97">
        <f t="shared" si="11"/>
        <v>3.6326527432836277</v>
      </c>
      <c r="AB10" s="97">
        <f t="shared" si="11"/>
        <v>8.7697584951182783</v>
      </c>
      <c r="AC10" s="97">
        <f t="shared" si="11"/>
        <v>12.484581970760281</v>
      </c>
      <c r="AD10" s="97">
        <f t="shared" si="11"/>
        <v>8.5810312572806833</v>
      </c>
      <c r="AE10" s="97">
        <f t="shared" si="11"/>
        <v>4.3822013165403302</v>
      </c>
      <c r="AF10" s="97">
        <f t="shared" si="11"/>
        <v>1.136230564235827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5.162882314085504</v>
      </c>
      <c r="C11" s="69">
        <f>'Basic T2'!O11</f>
        <v>16.381152499523644</v>
      </c>
      <c r="D11" s="69">
        <f>'Basic T2'!Z11</f>
        <v>30.857640968011673</v>
      </c>
      <c r="E11" s="69">
        <f>'Basic T2'!AK11</f>
        <v>9.8483040876970751</v>
      </c>
      <c r="F11" s="69">
        <f>'Basic T2'!AV11</f>
        <v>2.389777040778899</v>
      </c>
      <c r="G11" s="69">
        <f>'Basic T2'!BG11</f>
        <v>8.5253799750720791</v>
      </c>
      <c r="H11" s="69">
        <f>'Basic T2'!BR11</f>
        <v>5.4207372386978347</v>
      </c>
      <c r="I11" s="69">
        <f>'Basic T2'!CC11</f>
        <v>2.8541447222133831</v>
      </c>
      <c r="J11" s="69">
        <f>'Basic T2'!CN11</f>
        <v>0.41157802311695735</v>
      </c>
      <c r="K11" s="309">
        <f t="shared" si="12"/>
        <v>81.851596869197053</v>
      </c>
      <c r="L11" s="97"/>
      <c r="M11" s="97">
        <f t="shared" si="0"/>
        <v>15.631627951805354</v>
      </c>
      <c r="N11" s="97">
        <f t="shared" si="1"/>
        <v>6.9392593383590242</v>
      </c>
      <c r="O11" s="97">
        <f t="shared" si="2"/>
        <v>7.3461824595378324</v>
      </c>
      <c r="P11" s="97">
        <f t="shared" si="3"/>
        <v>8.31941347145926</v>
      </c>
      <c r="Q11" s="97">
        <f t="shared" si="4"/>
        <v>1.9719952817317241</v>
      </c>
      <c r="R11" s="97">
        <f t="shared" si="5"/>
        <v>2.1098289384524871</v>
      </c>
      <c r="S11" s="97">
        <f t="shared" si="6"/>
        <v>1.5550029833994718</v>
      </c>
      <c r="T11" s="97">
        <f t="shared" si="7"/>
        <v>1.3815903367897377</v>
      </c>
      <c r="U11" s="97">
        <f t="shared" si="8"/>
        <v>0.6275054476915769</v>
      </c>
      <c r="V11" s="97">
        <f t="shared" si="9"/>
        <v>4.1898707369061814</v>
      </c>
      <c r="W11" s="97"/>
      <c r="X11" s="97">
        <f t="shared" si="10"/>
        <v>6.307613426694715</v>
      </c>
      <c r="Y11" s="97">
        <f t="shared" si="11"/>
        <v>20.013235081658269</v>
      </c>
      <c r="Z11" s="97">
        <f t="shared" si="11"/>
        <v>37.699497808605649</v>
      </c>
      <c r="AA11" s="97">
        <f t="shared" si="11"/>
        <v>12.031902203979183</v>
      </c>
      <c r="AB11" s="97">
        <f t="shared" si="11"/>
        <v>2.9196462038460682</v>
      </c>
      <c r="AC11" s="97">
        <f t="shared" si="11"/>
        <v>10.415655040543758</v>
      </c>
      <c r="AD11" s="97">
        <f t="shared" si="11"/>
        <v>6.6226407865450003</v>
      </c>
      <c r="AE11" s="97">
        <f t="shared" si="11"/>
        <v>3.4869750027900484</v>
      </c>
      <c r="AF11" s="97">
        <f t="shared" si="11"/>
        <v>0.50283444533730925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8.1107037211002311</v>
      </c>
      <c r="C12" s="69">
        <f>'Basic T2'!O12</f>
        <v>46.461444338051265</v>
      </c>
      <c r="D12" s="69">
        <f>'Basic T2'!Z12</f>
        <v>25.902027725953982</v>
      </c>
      <c r="E12" s="69">
        <f>'Basic T2'!AK12</f>
        <v>2.0215635902809037</v>
      </c>
      <c r="F12" s="69">
        <f>'Basic T2'!AV12</f>
        <v>1.0242024508607905</v>
      </c>
      <c r="G12" s="69">
        <f>'Basic T2'!BG12</f>
        <v>3.7065259923338734</v>
      </c>
      <c r="H12" s="69">
        <f>'Basic T2'!BR12</f>
        <v>2.752225566510754</v>
      </c>
      <c r="I12" s="69">
        <f>'Basic T2'!CC12</f>
        <v>1.6744401266525228</v>
      </c>
      <c r="J12" s="69">
        <f>'Basic T2'!CN12</f>
        <v>0.38151683121601471</v>
      </c>
      <c r="K12" s="309">
        <f t="shared" si="12"/>
        <v>92.034650342960347</v>
      </c>
      <c r="L12" s="97"/>
      <c r="M12" s="97">
        <f t="shared" si="0"/>
        <v>24.556729222680161</v>
      </c>
      <c r="N12" s="97">
        <f t="shared" si="1"/>
        <v>19.681643981145143</v>
      </c>
      <c r="O12" s="97">
        <f t="shared" si="2"/>
        <v>6.1664150524053039</v>
      </c>
      <c r="P12" s="97">
        <f t="shared" si="3"/>
        <v>1.7077278703654719</v>
      </c>
      <c r="Q12" s="97">
        <f t="shared" si="4"/>
        <v>0.84515097692011454</v>
      </c>
      <c r="R12" s="97">
        <f t="shared" si="5"/>
        <v>0.91727709763296628</v>
      </c>
      <c r="S12" s="97">
        <f t="shared" si="6"/>
        <v>0.78950865508850865</v>
      </c>
      <c r="T12" s="97">
        <f t="shared" si="7"/>
        <v>0.81053713937886107</v>
      </c>
      <c r="U12" s="97">
        <f t="shared" si="8"/>
        <v>0.5816731616548102</v>
      </c>
      <c r="V12" s="97">
        <f t="shared" si="9"/>
        <v>4.7111272473961794</v>
      </c>
      <c r="W12" s="97"/>
      <c r="X12" s="97">
        <f t="shared" si="10"/>
        <v>8.8126631555357591</v>
      </c>
      <c r="Y12" s="97">
        <f t="shared" si="11"/>
        <v>50.482556477279061</v>
      </c>
      <c r="Z12" s="97">
        <f t="shared" si="11"/>
        <v>28.143778054713071</v>
      </c>
      <c r="AA12" s="97">
        <f t="shared" si="11"/>
        <v>2.1965244424221702</v>
      </c>
      <c r="AB12" s="97">
        <f t="shared" si="11"/>
        <v>1.1128443983262559</v>
      </c>
      <c r="AC12" s="97">
        <f t="shared" si="11"/>
        <v>4.027315775658165</v>
      </c>
      <c r="AD12" s="97">
        <f t="shared" si="11"/>
        <v>2.990423233265719</v>
      </c>
      <c r="AE12" s="97">
        <f t="shared" si="11"/>
        <v>1.8193583834054294</v>
      </c>
      <c r="AF12" s="97">
        <f t="shared" si="11"/>
        <v>0.41453607939435888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2.7747630611441454</v>
      </c>
      <c r="C13" s="69">
        <f>'Basic T2'!O13</f>
        <v>33.364321807709501</v>
      </c>
      <c r="D13" s="69">
        <f>'Basic T2'!Z13</f>
        <v>51.927774256990809</v>
      </c>
      <c r="E13" s="69">
        <f>'Basic T2'!AK13</f>
        <v>5.2749868992222879</v>
      </c>
      <c r="F13" s="69">
        <f>'Basic T2'!AV13</f>
        <v>8.3873961770412073</v>
      </c>
      <c r="G13" s="69">
        <f>'Basic T2'!BG13</f>
        <v>18.399800911820719</v>
      </c>
      <c r="H13" s="69">
        <f>'Basic T2'!BR13</f>
        <v>11.341536194607167</v>
      </c>
      <c r="I13" s="69">
        <f>'Basic T2'!CC13</f>
        <v>6.7023988288064826</v>
      </c>
      <c r="J13" s="69">
        <f>'Basic T2'!CN13</f>
        <v>1.5104245602269928</v>
      </c>
      <c r="K13" s="309">
        <f t="shared" si="12"/>
        <v>139.68340269756931</v>
      </c>
      <c r="L13" s="97"/>
      <c r="M13" s="97">
        <f t="shared" si="0"/>
        <v>8.4011335505137534</v>
      </c>
      <c r="N13" s="97">
        <f t="shared" si="1"/>
        <v>14.133540462363465</v>
      </c>
      <c r="O13" s="97">
        <f t="shared" si="2"/>
        <v>12.362283455335904</v>
      </c>
      <c r="P13" s="97">
        <f t="shared" si="3"/>
        <v>4.4560765671303537</v>
      </c>
      <c r="Q13" s="97">
        <f t="shared" si="4"/>
        <v>6.9211082895620741</v>
      </c>
      <c r="R13" s="97">
        <f t="shared" si="5"/>
        <v>4.5535134550053407</v>
      </c>
      <c r="S13" s="97">
        <f t="shared" si="6"/>
        <v>3.2534546210883621</v>
      </c>
      <c r="T13" s="97">
        <f t="shared" si="7"/>
        <v>3.2443938049535221</v>
      </c>
      <c r="U13" s="97">
        <f t="shared" si="8"/>
        <v>2.3028431710024955</v>
      </c>
      <c r="V13" s="97">
        <f t="shared" si="9"/>
        <v>7.1502013861659304</v>
      </c>
      <c r="W13" s="97"/>
      <c r="X13" s="97">
        <f t="shared" si="10"/>
        <v>1.9864658274052986</v>
      </c>
      <c r="Y13" s="97">
        <f t="shared" si="11"/>
        <v>23.885673718836241</v>
      </c>
      <c r="Z13" s="97">
        <f t="shared" si="11"/>
        <v>37.175335977045485</v>
      </c>
      <c r="AA13" s="97">
        <f t="shared" si="11"/>
        <v>3.7763877435340287</v>
      </c>
      <c r="AB13" s="97">
        <f t="shared" si="11"/>
        <v>6.0045760735088107</v>
      </c>
      <c r="AC13" s="97">
        <f t="shared" si="11"/>
        <v>13.172503358654867</v>
      </c>
      <c r="AD13" s="97">
        <f t="shared" si="11"/>
        <v>8.119458701305339</v>
      </c>
      <c r="AE13" s="97">
        <f t="shared" si="11"/>
        <v>4.7982786067418122</v>
      </c>
      <c r="AF13" s="97">
        <f t="shared" si="11"/>
        <v>1.0813199929681241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0.8803088531479466</v>
      </c>
      <c r="C14" s="69">
        <f>'Basic T2'!O14</f>
        <v>4.9428541560471668</v>
      </c>
      <c r="D14" s="69">
        <f>'Basic T2'!Z14</f>
        <v>9.3533069964726021</v>
      </c>
      <c r="E14" s="69">
        <f>'Basic T2'!AK14</f>
        <v>1.7860843954138339</v>
      </c>
      <c r="F14" s="69">
        <f>'Basic T2'!AV14</f>
        <v>4.244989781443576</v>
      </c>
      <c r="G14" s="69">
        <f>'Basic T2'!BG14</f>
        <v>6.0473163971228194</v>
      </c>
      <c r="H14" s="69">
        <f>'Basic T2'!BR14</f>
        <v>4.5659897590038847</v>
      </c>
      <c r="I14" s="69">
        <f>'Basic T2'!CC14</f>
        <v>3.2950449578960659</v>
      </c>
      <c r="J14" s="69">
        <f>'Basic T2'!CN14</f>
        <v>0.75799648650785367</v>
      </c>
      <c r="K14" s="309">
        <f t="shared" si="12"/>
        <v>35.873891783055747</v>
      </c>
      <c r="L14" s="97"/>
      <c r="M14" s="97">
        <f t="shared" si="0"/>
        <v>2.6653058578435891</v>
      </c>
      <c r="N14" s="97">
        <f t="shared" si="1"/>
        <v>2.0938543158971532</v>
      </c>
      <c r="O14" s="97">
        <f t="shared" si="2"/>
        <v>2.2267126598364513</v>
      </c>
      <c r="P14" s="97">
        <f t="shared" si="3"/>
        <v>1.5088054194967169</v>
      </c>
      <c r="Q14" s="97">
        <f t="shared" si="4"/>
        <v>3.5028790038411808</v>
      </c>
      <c r="R14" s="97">
        <f t="shared" si="5"/>
        <v>1.4965670940103859</v>
      </c>
      <c r="S14" s="97">
        <f t="shared" si="6"/>
        <v>1.3098084974006345</v>
      </c>
      <c r="T14" s="97">
        <f t="shared" si="7"/>
        <v>1.5950145196514682</v>
      </c>
      <c r="U14" s="97">
        <f t="shared" si="8"/>
        <v>1.1556664785271817</v>
      </c>
      <c r="V14" s="97">
        <f t="shared" si="9"/>
        <v>1.8363352109179061</v>
      </c>
      <c r="W14" s="97"/>
      <c r="X14" s="97">
        <f t="shared" si="10"/>
        <v>2.4538983907058038</v>
      </c>
      <c r="Y14" s="97">
        <f t="shared" si="11"/>
        <v>13.778416308826067</v>
      </c>
      <c r="Z14" s="97">
        <f t="shared" si="11"/>
        <v>26.072741293406125</v>
      </c>
      <c r="AA14" s="97">
        <f t="shared" si="11"/>
        <v>4.9787862610921181</v>
      </c>
      <c r="AB14" s="97">
        <f t="shared" si="11"/>
        <v>11.833089666197312</v>
      </c>
      <c r="AC14" s="97">
        <f t="shared" si="11"/>
        <v>16.857151807485625</v>
      </c>
      <c r="AD14" s="97">
        <f t="shared" si="11"/>
        <v>12.727890764169977</v>
      </c>
      <c r="AE14" s="97">
        <f t="shared" si="11"/>
        <v>9.1850780445638982</v>
      </c>
      <c r="AF14" s="97">
        <f t="shared" si="11"/>
        <v>2.1129474635530814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0.18896480980220823</v>
      </c>
      <c r="C15" s="69">
        <f>'Basic T2'!O15</f>
        <v>4.2657560061882913</v>
      </c>
      <c r="D15" s="69">
        <f>'Basic T2'!Z15</f>
        <v>11.380565909040778</v>
      </c>
      <c r="E15" s="69">
        <f>'Basic T2'!AK15</f>
        <v>5.4574722437651673</v>
      </c>
      <c r="F15" s="69">
        <f>'Basic T2'!AV15</f>
        <v>1.8643223068876955</v>
      </c>
      <c r="G15" s="69">
        <f>'Basic T2'!BG15</f>
        <v>6.7675745430069369</v>
      </c>
      <c r="H15" s="69">
        <f>'Basic T2'!BR15</f>
        <v>4.4647353369205787</v>
      </c>
      <c r="I15" s="69">
        <f>'Basic T2'!CC15</f>
        <v>1.3407719866736092</v>
      </c>
      <c r="J15" s="69">
        <f>'Basic T2'!CN15</f>
        <v>0.25618195465177102</v>
      </c>
      <c r="K15" s="309">
        <f t="shared" si="12"/>
        <v>35.986345096937036</v>
      </c>
      <c r="L15" s="97"/>
      <c r="M15" s="97">
        <f t="shared" si="0"/>
        <v>0.572127626220159</v>
      </c>
      <c r="N15" s="97">
        <f t="shared" si="1"/>
        <v>1.8070271430513807</v>
      </c>
      <c r="O15" s="97">
        <f t="shared" si="2"/>
        <v>2.7093358739664097</v>
      </c>
      <c r="P15" s="97">
        <f t="shared" si="3"/>
        <v>4.6102321476460366</v>
      </c>
      <c r="Q15" s="97">
        <f t="shared" si="4"/>
        <v>1.5384007503944719</v>
      </c>
      <c r="R15" s="97">
        <f t="shared" si="5"/>
        <v>1.6748138682052918</v>
      </c>
      <c r="S15" s="97">
        <f t="shared" si="6"/>
        <v>1.2807624615039097</v>
      </c>
      <c r="T15" s="97">
        <f t="shared" si="7"/>
        <v>0.64902021478087735</v>
      </c>
      <c r="U15" s="97">
        <f t="shared" si="8"/>
        <v>0.39058346926988674</v>
      </c>
      <c r="V15" s="97">
        <f t="shared" si="9"/>
        <v>1.8420915414859254</v>
      </c>
      <c r="W15" s="97"/>
      <c r="X15" s="97">
        <f t="shared" si="10"/>
        <v>0.52510142192320575</v>
      </c>
      <c r="Y15" s="97">
        <f t="shared" si="11"/>
        <v>11.853818426676984</v>
      </c>
      <c r="Z15" s="97">
        <f t="shared" si="11"/>
        <v>31.624678411727423</v>
      </c>
      <c r="AA15" s="97">
        <f t="shared" si="11"/>
        <v>15.165397400220224</v>
      </c>
      <c r="AB15" s="97">
        <f t="shared" si="11"/>
        <v>5.1806381055529211</v>
      </c>
      <c r="AC15" s="97">
        <f t="shared" si="11"/>
        <v>18.805951326196102</v>
      </c>
      <c r="AD15" s="97">
        <f t="shared" si="11"/>
        <v>12.406748517788746</v>
      </c>
      <c r="AE15" s="97">
        <f t="shared" si="11"/>
        <v>3.7257798286042907</v>
      </c>
      <c r="AF15" s="97">
        <f t="shared" si="11"/>
        <v>0.71188656131010053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9.0021641019392265E-2</v>
      </c>
      <c r="C16" s="69">
        <f>'Basic T2'!O16</f>
        <v>1.7670631776340824</v>
      </c>
      <c r="D16" s="69">
        <f>'Basic T2'!Z16</f>
        <v>7.0079086353515319</v>
      </c>
      <c r="E16" s="69">
        <f>'Basic T2'!AK16</f>
        <v>1.830904568564544</v>
      </c>
      <c r="F16" s="69">
        <f>'Basic T2'!AV16</f>
        <v>1.4622096457058242</v>
      </c>
      <c r="G16" s="69">
        <f>'Basic T2'!BG16</f>
        <v>4.8953072460867331</v>
      </c>
      <c r="H16" s="69">
        <f>'Basic T2'!BR16</f>
        <v>5.0781066592218282</v>
      </c>
      <c r="I16" s="69">
        <f>'Basic T2'!CC16</f>
        <v>2.7694191687950616</v>
      </c>
      <c r="J16" s="69">
        <f>'Basic T2'!CN16</f>
        <v>0.3535713899562743</v>
      </c>
      <c r="K16" s="309">
        <f t="shared" si="12"/>
        <v>25.254512132335272</v>
      </c>
      <c r="L16" s="97"/>
      <c r="M16" s="97">
        <f t="shared" si="0"/>
        <v>0.27255798494321731</v>
      </c>
      <c r="N16" s="97">
        <f t="shared" si="1"/>
        <v>0.74854987506063775</v>
      </c>
      <c r="O16" s="97">
        <f t="shared" si="2"/>
        <v>1.6683509782368291</v>
      </c>
      <c r="P16" s="97">
        <f t="shared" si="3"/>
        <v>1.5466675274274588</v>
      </c>
      <c r="Q16" s="97">
        <f t="shared" si="4"/>
        <v>1.2065855822661569</v>
      </c>
      <c r="R16" s="97">
        <f t="shared" si="5"/>
        <v>1.211472206588964</v>
      </c>
      <c r="S16" s="97">
        <f t="shared" si="6"/>
        <v>1.4567153243914757</v>
      </c>
      <c r="T16" s="97">
        <f t="shared" si="7"/>
        <v>1.3405776982325943</v>
      </c>
      <c r="U16" s="97">
        <f t="shared" si="8"/>
        <v>0.53906661892488184</v>
      </c>
      <c r="V16" s="97">
        <f t="shared" si="9"/>
        <v>1.2927437631694394</v>
      </c>
      <c r="W16" s="97"/>
      <c r="X16" s="97">
        <f t="shared" si="10"/>
        <v>0.35645765219170761</v>
      </c>
      <c r="Y16" s="97">
        <f t="shared" si="11"/>
        <v>6.9970196548424983</v>
      </c>
      <c r="Z16" s="97">
        <f t="shared" si="11"/>
        <v>27.749134881836714</v>
      </c>
      <c r="AA16" s="97">
        <f t="shared" si="11"/>
        <v>7.2498116731397779</v>
      </c>
      <c r="AB16" s="97">
        <f t="shared" si="11"/>
        <v>5.789894645534039</v>
      </c>
      <c r="AC16" s="97">
        <f t="shared" si="11"/>
        <v>19.383891561377258</v>
      </c>
      <c r="AD16" s="97">
        <f t="shared" si="11"/>
        <v>20.107720286229338</v>
      </c>
      <c r="AE16" s="97">
        <f t="shared" si="11"/>
        <v>10.966037095799463</v>
      </c>
      <c r="AF16" s="97">
        <f t="shared" si="11"/>
        <v>1.4000325490492052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0.61037592023734843</v>
      </c>
      <c r="C17" s="69">
        <f>'Basic T2'!O17</f>
        <v>9.7316389592151822</v>
      </c>
      <c r="D17" s="69">
        <f>'Basic T2'!Z17</f>
        <v>16.812774598759965</v>
      </c>
      <c r="E17" s="69">
        <f>'Basic T2'!AK17</f>
        <v>2.1643358980266978</v>
      </c>
      <c r="F17" s="69">
        <f>'Basic T2'!AV17</f>
        <v>2.6233398895316036</v>
      </c>
      <c r="G17" s="69">
        <f>'Basic T2'!BG17</f>
        <v>6.0286520737128058</v>
      </c>
      <c r="H17" s="69">
        <f>'Basic T2'!BR17</f>
        <v>2.8075898920082296</v>
      </c>
      <c r="I17" s="69">
        <f>'Basic T2'!CC17</f>
        <v>2.1411029305413711</v>
      </c>
      <c r="J17" s="69">
        <f>'Basic T2'!CN17</f>
        <v>0.74802612616288688</v>
      </c>
      <c r="K17" s="309">
        <f t="shared" si="12"/>
        <v>43.667836288196085</v>
      </c>
      <c r="L17" s="97"/>
      <c r="M17" s="97">
        <f t="shared" si="0"/>
        <v>1.8480315287955715</v>
      </c>
      <c r="N17" s="97">
        <f t="shared" si="1"/>
        <v>4.122442943329915</v>
      </c>
      <c r="O17" s="97">
        <f t="shared" si="2"/>
        <v>4.0025648746645617</v>
      </c>
      <c r="P17" s="97">
        <f t="shared" si="3"/>
        <v>1.8283356267705078</v>
      </c>
      <c r="Q17" s="97">
        <f t="shared" si="4"/>
        <v>2.1647265817102506</v>
      </c>
      <c r="R17" s="97">
        <f t="shared" si="5"/>
        <v>1.4919481175234461</v>
      </c>
      <c r="S17" s="97">
        <f t="shared" si="6"/>
        <v>0.8053905706899287</v>
      </c>
      <c r="T17" s="97">
        <f t="shared" si="7"/>
        <v>1.0364320687334054</v>
      </c>
      <c r="U17" s="97">
        <f t="shared" si="8"/>
        <v>1.1404653378430087</v>
      </c>
      <c r="V17" s="97">
        <f t="shared" si="9"/>
        <v>2.2352965171871477</v>
      </c>
      <c r="W17" s="97"/>
      <c r="X17" s="97">
        <f t="shared" si="10"/>
        <v>1.3977700113397651</v>
      </c>
      <c r="Y17" s="97">
        <f t="shared" si="11"/>
        <v>22.285599164998597</v>
      </c>
      <c r="Z17" s="97">
        <f t="shared" si="11"/>
        <v>38.50150597753489</v>
      </c>
      <c r="AA17" s="97">
        <f t="shared" si="11"/>
        <v>4.956361665695221</v>
      </c>
      <c r="AB17" s="97">
        <f t="shared" si="11"/>
        <v>6.0074876900661147</v>
      </c>
      <c r="AC17" s="97">
        <f t="shared" si="11"/>
        <v>13.805703662359885</v>
      </c>
      <c r="AD17" s="97">
        <f t="shared" si="11"/>
        <v>6.4294229589917959</v>
      </c>
      <c r="AE17" s="97">
        <f t="shared" si="11"/>
        <v>4.903157821721833</v>
      </c>
      <c r="AF17" s="97">
        <f t="shared" si="11"/>
        <v>1.7129910472919101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1.9260906233315147</v>
      </c>
      <c r="C18" s="69">
        <f>'Basic T2'!O18</f>
        <v>19.055301475832714</v>
      </c>
      <c r="D18" s="69">
        <f>'Basic T2'!Z18</f>
        <v>36.340314321443962</v>
      </c>
      <c r="E18" s="69">
        <f>'Basic T2'!AK18</f>
        <v>10.25432757565525</v>
      </c>
      <c r="F18" s="69">
        <f>'Basic T2'!AV18</f>
        <v>9.2566871273559901</v>
      </c>
      <c r="G18" s="69">
        <f>'Basic T2'!BG18</f>
        <v>24.536894585681551</v>
      </c>
      <c r="H18" s="69">
        <f>'Basic T2'!BR18</f>
        <v>18.158558108459136</v>
      </c>
      <c r="I18" s="69">
        <f>'Basic T2'!CC18</f>
        <v>9.9209615916539402</v>
      </c>
      <c r="J18" s="69">
        <f>'Basic T2'!CN18</f>
        <v>2.0942211247416771</v>
      </c>
      <c r="K18" s="309">
        <f t="shared" si="12"/>
        <v>131.54335653415572</v>
      </c>
      <c r="L18" s="97"/>
      <c r="M18" s="97">
        <f t="shared" si="0"/>
        <v>5.831613078461598</v>
      </c>
      <c r="N18" s="97">
        <f t="shared" si="1"/>
        <v>8.0720620063370898</v>
      </c>
      <c r="O18" s="97">
        <f t="shared" si="2"/>
        <v>8.6514254255219232</v>
      </c>
      <c r="P18" s="97">
        <f t="shared" si="3"/>
        <v>8.6624042285854443</v>
      </c>
      <c r="Q18" s="97">
        <f t="shared" si="4"/>
        <v>7.6384294551860092</v>
      </c>
      <c r="R18" s="97">
        <f t="shared" si="5"/>
        <v>6.0722982914543229</v>
      </c>
      <c r="S18" s="97">
        <f t="shared" si="6"/>
        <v>5.2089984792676658</v>
      </c>
      <c r="T18" s="97">
        <f t="shared" si="7"/>
        <v>4.802386003769878</v>
      </c>
      <c r="U18" s="97">
        <f t="shared" si="8"/>
        <v>3.1929186949633328</v>
      </c>
      <c r="V18" s="97">
        <f t="shared" si="9"/>
        <v>6.7335236117340544</v>
      </c>
      <c r="W18" s="97"/>
      <c r="X18" s="97">
        <f t="shared" si="10"/>
        <v>1.4642249324323711</v>
      </c>
      <c r="Y18" s="97">
        <f t="shared" si="11"/>
        <v>14.485947430484591</v>
      </c>
      <c r="Z18" s="97">
        <f t="shared" si="11"/>
        <v>27.626111480596183</v>
      </c>
      <c r="AA18" s="97">
        <f t="shared" si="11"/>
        <v>7.7953975372315174</v>
      </c>
      <c r="AB18" s="97">
        <f t="shared" si="11"/>
        <v>7.0369856534354565</v>
      </c>
      <c r="AC18" s="97">
        <f t="shared" si="11"/>
        <v>18.653085364528049</v>
      </c>
      <c r="AD18" s="97">
        <f t="shared" si="11"/>
        <v>13.804238075485173</v>
      </c>
      <c r="AE18" s="97">
        <f t="shared" si="11"/>
        <v>7.5419708399168952</v>
      </c>
      <c r="AF18" s="97">
        <f t="shared" si="11"/>
        <v>1.592038685889777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1.0941088033652029</v>
      </c>
      <c r="C19" s="69">
        <f>'Basic T2'!O19</f>
        <v>11.599257844113348</v>
      </c>
      <c r="D19" s="69">
        <f>'Basic T2'!Z19</f>
        <v>33.761162898432573</v>
      </c>
      <c r="E19" s="69">
        <f>'Basic T2'!AK19</f>
        <v>13.530090838911123</v>
      </c>
      <c r="F19" s="69">
        <f>'Basic T2'!AV19</f>
        <v>11.681283206412967</v>
      </c>
      <c r="G19" s="69">
        <f>'Basic T2'!BG19</f>
        <v>34.059289693286843</v>
      </c>
      <c r="H19" s="69">
        <f>'Basic T2'!BR19</f>
        <v>34.112421541846309</v>
      </c>
      <c r="I19" s="69">
        <f>'Basic T2'!CC19</f>
        <v>16.596871278413747</v>
      </c>
      <c r="J19" s="69">
        <f>'Basic T2'!CN19</f>
        <v>3.7927633097335867</v>
      </c>
      <c r="K19" s="309">
        <f t="shared" si="12"/>
        <v>160.22724941451568</v>
      </c>
      <c r="L19" s="97"/>
      <c r="M19" s="97">
        <f t="shared" si="0"/>
        <v>3.3126266903934254</v>
      </c>
      <c r="N19" s="97">
        <f t="shared" si="1"/>
        <v>4.9135894629598456</v>
      </c>
      <c r="O19" s="97">
        <f t="shared" si="2"/>
        <v>8.0374148806504113</v>
      </c>
      <c r="P19" s="97">
        <f t="shared" si="3"/>
        <v>11.429624734671071</v>
      </c>
      <c r="Q19" s="97">
        <f t="shared" si="4"/>
        <v>9.639156697275185</v>
      </c>
      <c r="R19" s="97">
        <f t="shared" si="5"/>
        <v>8.4288647811765784</v>
      </c>
      <c r="S19" s="97">
        <f t="shared" si="6"/>
        <v>9.7855540552439368</v>
      </c>
      <c r="T19" s="97">
        <f t="shared" si="7"/>
        <v>8.0339573535771329</v>
      </c>
      <c r="U19" s="97">
        <f t="shared" si="8"/>
        <v>5.7825722098535062</v>
      </c>
      <c r="V19" s="97">
        <f t="shared" si="9"/>
        <v>8.2018126616352838</v>
      </c>
      <c r="W19" s="97"/>
      <c r="X19" s="97">
        <f t="shared" si="10"/>
        <v>0.68284814684341877</v>
      </c>
      <c r="Y19" s="97">
        <f t="shared" si="11"/>
        <v>7.2392541758646205</v>
      </c>
      <c r="Z19" s="97">
        <f t="shared" si="11"/>
        <v>21.070799768328296</v>
      </c>
      <c r="AA19" s="97">
        <f t="shared" si="11"/>
        <v>8.4443132415686168</v>
      </c>
      <c r="AB19" s="97">
        <f t="shared" si="11"/>
        <v>7.2904473172306163</v>
      </c>
      <c r="AC19" s="97">
        <f t="shared" si="11"/>
        <v>21.256864745380362</v>
      </c>
      <c r="AD19" s="97">
        <f t="shared" si="11"/>
        <v>21.290025052852162</v>
      </c>
      <c r="AE19" s="97">
        <f t="shared" si="11"/>
        <v>10.358332517758472</v>
      </c>
      <c r="AF19" s="97">
        <f t="shared" si="11"/>
        <v>2.3671150341734468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0.10728826068358317</v>
      </c>
      <c r="C20" s="69">
        <f>'Basic T2'!O20</f>
        <v>2.3506747994475536</v>
      </c>
      <c r="D20" s="69">
        <f>'Basic T2'!Z20</f>
        <v>6.8404621721145844</v>
      </c>
      <c r="E20" s="69">
        <f>'Basic T2'!AK20</f>
        <v>3.4754936010476922</v>
      </c>
      <c r="F20" s="69">
        <f>'Basic T2'!AV20</f>
        <v>2.6688071587744586</v>
      </c>
      <c r="G20" s="69">
        <f>'Basic T2'!BG20</f>
        <v>8.8002597259030484</v>
      </c>
      <c r="H20" s="69">
        <f>'Basic T2'!BR20</f>
        <v>9.1074434851394983</v>
      </c>
      <c r="I20" s="69">
        <f>'Basic T2'!CC20</f>
        <v>7.0011833009128912</v>
      </c>
      <c r="J20" s="69">
        <f>'Basic T2'!CN20</f>
        <v>1.7407384782172193</v>
      </c>
      <c r="K20" s="309">
        <f t="shared" si="12"/>
        <v>42.092350982240525</v>
      </c>
      <c r="L20" s="97"/>
      <c r="M20" s="97">
        <f t="shared" si="0"/>
        <v>0.3248360261915324</v>
      </c>
      <c r="N20" s="97">
        <f t="shared" si="1"/>
        <v>0.99577499531769875</v>
      </c>
      <c r="O20" s="97">
        <f t="shared" si="2"/>
        <v>1.6284875203523435</v>
      </c>
      <c r="P20" s="97">
        <f t="shared" si="3"/>
        <v>2.9359438972490017</v>
      </c>
      <c r="Q20" s="97">
        <f t="shared" si="4"/>
        <v>2.2022452451211745</v>
      </c>
      <c r="R20" s="97">
        <f t="shared" si="5"/>
        <v>2.1778551442748131</v>
      </c>
      <c r="S20" s="97">
        <f t="shared" si="6"/>
        <v>2.6125785417955463</v>
      </c>
      <c r="T20" s="97">
        <f t="shared" si="7"/>
        <v>3.3890247818736112</v>
      </c>
      <c r="U20" s="97">
        <f t="shared" si="8"/>
        <v>2.6539873772056271</v>
      </c>
      <c r="V20" s="97">
        <f t="shared" si="9"/>
        <v>2.154649589914639</v>
      </c>
      <c r="W20" s="97"/>
      <c r="X20" s="97">
        <f t="shared" si="10"/>
        <v>0.25488778407471208</v>
      </c>
      <c r="Y20" s="97">
        <f t="shared" si="11"/>
        <v>5.5845652347604506</v>
      </c>
      <c r="Z20" s="97">
        <f t="shared" si="11"/>
        <v>16.251081283154491</v>
      </c>
      <c r="AA20" s="97">
        <f t="shared" si="11"/>
        <v>8.256829376230522</v>
      </c>
      <c r="AB20" s="97">
        <f t="shared" si="11"/>
        <v>6.3403613637557896</v>
      </c>
      <c r="AC20" s="97">
        <f t="shared" si="11"/>
        <v>20.90702828553346</v>
      </c>
      <c r="AD20" s="97">
        <f t="shared" si="11"/>
        <v>21.636813512702304</v>
      </c>
      <c r="AE20" s="97">
        <f t="shared" si="11"/>
        <v>16.632911057562001</v>
      </c>
      <c r="AF20" s="97">
        <f t="shared" si="11"/>
        <v>4.1355221022262842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7.6789218698476311E-2</v>
      </c>
      <c r="C21" s="69">
        <f>'Basic T2'!O21</f>
        <v>0.38608415560711895</v>
      </c>
      <c r="D21" s="69">
        <f>'Basic T2'!Z21</f>
        <v>3.2822074126332326</v>
      </c>
      <c r="E21" s="69">
        <f>'Basic T2'!AK21</f>
        <v>1.2402084944378213</v>
      </c>
      <c r="F21" s="69">
        <f>'Basic T2'!AV21</f>
        <v>1.9388334688390298</v>
      </c>
      <c r="G21" s="69">
        <f>'Basic T2'!BG21</f>
        <v>2.7328650931131389</v>
      </c>
      <c r="H21" s="69">
        <f>'Basic T2'!BR21</f>
        <v>3.7859261630225025</v>
      </c>
      <c r="I21" s="69">
        <f>'Basic T2'!CC21</f>
        <v>3.2904618789236348</v>
      </c>
      <c r="J21" s="69">
        <f>'Basic T2'!CN21</f>
        <v>1.6898991622297346</v>
      </c>
      <c r="K21" s="309">
        <f t="shared" si="12"/>
        <v>18.423275047504688</v>
      </c>
      <c r="L21" s="97"/>
      <c r="M21" s="97">
        <f t="shared" si="0"/>
        <v>0.23249425890061406</v>
      </c>
      <c r="N21" s="97">
        <f t="shared" si="1"/>
        <v>0.16355003607145877</v>
      </c>
      <c r="O21" s="97">
        <f t="shared" si="2"/>
        <v>0.78138489420647872</v>
      </c>
      <c r="P21" s="97">
        <f t="shared" si="3"/>
        <v>1.0476735044091161</v>
      </c>
      <c r="Q21" s="97">
        <f t="shared" si="4"/>
        <v>1.5998858418055473</v>
      </c>
      <c r="R21" s="97">
        <f t="shared" si="5"/>
        <v>0.67631916409543991</v>
      </c>
      <c r="S21" s="97">
        <f t="shared" si="6"/>
        <v>1.0860379721789111</v>
      </c>
      <c r="T21" s="97">
        <f t="shared" si="7"/>
        <v>1.5927960135008257</v>
      </c>
      <c r="U21" s="97">
        <f t="shared" si="8"/>
        <v>2.5764760769241866</v>
      </c>
      <c r="V21" s="97">
        <f t="shared" si="9"/>
        <v>0.94306212648323817</v>
      </c>
      <c r="W21" s="97"/>
      <c r="X21" s="97">
        <f t="shared" si="10"/>
        <v>0.41680547297087067</v>
      </c>
      <c r="Y21" s="97">
        <f t="shared" si="11"/>
        <v>2.0956325876457642</v>
      </c>
      <c r="Z21" s="97">
        <f t="shared" si="11"/>
        <v>17.815548018308426</v>
      </c>
      <c r="AA21" s="97">
        <f t="shared" si="11"/>
        <v>6.731748243675054</v>
      </c>
      <c r="AB21" s="97">
        <f t="shared" si="11"/>
        <v>10.523826322082904</v>
      </c>
      <c r="AC21" s="97">
        <f t="shared" si="11"/>
        <v>14.833763736721107</v>
      </c>
      <c r="AD21" s="97">
        <f t="shared" si="11"/>
        <v>20.549691372790317</v>
      </c>
      <c r="AE21" s="97">
        <f t="shared" si="11"/>
        <v>17.860352572705612</v>
      </c>
      <c r="AF21" s="97">
        <f t="shared" si="11"/>
        <v>9.1726316730999482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7.6189512099921586E-2</v>
      </c>
      <c r="C22" s="69">
        <f>'Basic T2'!O22</f>
        <v>1.3433639304875309</v>
      </c>
      <c r="D22" s="69">
        <f>'Basic T2'!Z22</f>
        <v>3.6176095856500115</v>
      </c>
      <c r="E22" s="69">
        <f>'Basic T2'!AK22</f>
        <v>1.3699852183264538</v>
      </c>
      <c r="F22" s="69">
        <f>'Basic T2'!AV22</f>
        <v>5.5016365514788506</v>
      </c>
      <c r="G22" s="69">
        <f>'Basic T2'!BG22</f>
        <v>24.946597341114611</v>
      </c>
      <c r="H22" s="69">
        <f>'Basic T2'!BR22</f>
        <v>14.216519088480903</v>
      </c>
      <c r="I22" s="69">
        <f>'Basic T2'!CC22</f>
        <v>6.1352974617581717</v>
      </c>
      <c r="J22" s="69">
        <f>'Basic T2'!CN22</f>
        <v>2.1066595900696954</v>
      </c>
      <c r="K22" s="309">
        <f t="shared" si="12"/>
        <v>59.313858279466146</v>
      </c>
      <c r="L22" s="97"/>
      <c r="M22" s="97">
        <f t="shared" si="0"/>
        <v>0.23067853081336431</v>
      </c>
      <c r="N22" s="97">
        <f t="shared" si="1"/>
        <v>0.56906561975546965</v>
      </c>
      <c r="O22" s="97">
        <f t="shared" si="2"/>
        <v>0.86123304471354256</v>
      </c>
      <c r="P22" s="97">
        <f t="shared" si="3"/>
        <v>1.1573031640324114</v>
      </c>
      <c r="Q22" s="97">
        <f t="shared" si="4"/>
        <v>4.5398382929409227</v>
      </c>
      <c r="R22" s="97">
        <f t="shared" si="5"/>
        <v>6.173689986851346</v>
      </c>
      <c r="S22" s="97">
        <f t="shared" si="6"/>
        <v>4.0781776763364768</v>
      </c>
      <c r="T22" s="97">
        <f t="shared" si="7"/>
        <v>2.9698801257429621</v>
      </c>
      <c r="U22" s="97">
        <f t="shared" si="8"/>
        <v>3.2118827900215288</v>
      </c>
      <c r="V22" s="97">
        <f t="shared" si="9"/>
        <v>3.0361948771174112</v>
      </c>
      <c r="W22" s="97"/>
      <c r="X22" s="97">
        <f t="shared" si="10"/>
        <v>0.12845145183599971</v>
      </c>
      <c r="Y22" s="97">
        <f t="shared" si="11"/>
        <v>2.2648399032787077</v>
      </c>
      <c r="Z22" s="97">
        <f t="shared" si="11"/>
        <v>6.0990967213852469</v>
      </c>
      <c r="AA22" s="97">
        <f t="shared" si="11"/>
        <v>2.3097219740310315</v>
      </c>
      <c r="AB22" s="97">
        <f t="shared" si="11"/>
        <v>9.2754656518162495</v>
      </c>
      <c r="AC22" s="97">
        <f t="shared" si="11"/>
        <v>42.05863193652818</v>
      </c>
      <c r="AD22" s="97">
        <f t="shared" si="11"/>
        <v>23.968292572534462</v>
      </c>
      <c r="AE22" s="97">
        <f t="shared" si="11"/>
        <v>10.343784133635005</v>
      </c>
      <c r="AF22" s="97">
        <f t="shared" si="11"/>
        <v>3.5517156549551245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2.5352636085215978E-2</v>
      </c>
      <c r="C23" s="69">
        <f>'Basic T2'!O23</f>
        <v>0.81389156999564494</v>
      </c>
      <c r="D23" s="69">
        <f>'Basic T2'!Z23</f>
        <v>2.421224357708359</v>
      </c>
      <c r="E23" s="69">
        <f>'Basic T2'!AK23</f>
        <v>1.6960147274450523</v>
      </c>
      <c r="F23" s="69">
        <f>'Basic T2'!AV23</f>
        <v>2.3881513687586233</v>
      </c>
      <c r="G23" s="69">
        <f>'Basic T2'!BG23</f>
        <v>20.848835712398554</v>
      </c>
      <c r="H23" s="69">
        <f>'Basic T2'!BR23</f>
        <v>18.570877013513218</v>
      </c>
      <c r="I23" s="69">
        <f>'Basic T2'!CC23</f>
        <v>8.757649841331153</v>
      </c>
      <c r="J23" s="69">
        <f>'Basic T2'!CN23</f>
        <v>3.8104592539987556</v>
      </c>
      <c r="K23" s="309">
        <f t="shared" si="12"/>
        <v>59.33245648123458</v>
      </c>
      <c r="L23" s="97"/>
      <c r="M23" s="97">
        <f t="shared" si="0"/>
        <v>7.6760024879979835E-2</v>
      </c>
      <c r="N23" s="97">
        <f t="shared" si="1"/>
        <v>0.34477456196492906</v>
      </c>
      <c r="O23" s="97">
        <f t="shared" si="2"/>
        <v>0.57641334039894365</v>
      </c>
      <c r="P23" s="97">
        <f t="shared" si="3"/>
        <v>1.4327185316024413</v>
      </c>
      <c r="Q23" s="97">
        <f t="shared" si="4"/>
        <v>1.9706538103312867</v>
      </c>
      <c r="R23" s="97">
        <f t="shared" si="5"/>
        <v>5.1595913669159641</v>
      </c>
      <c r="S23" s="97">
        <f t="shared" si="6"/>
        <v>5.3272770637550257</v>
      </c>
      <c r="T23" s="97">
        <f t="shared" si="7"/>
        <v>4.2392680019351561</v>
      </c>
      <c r="U23" s="97">
        <f t="shared" si="8"/>
        <v>5.8095520309439159</v>
      </c>
      <c r="V23" s="97">
        <f t="shared" si="9"/>
        <v>3.0371468935022983</v>
      </c>
      <c r="W23" s="97"/>
      <c r="X23" s="97">
        <f t="shared" si="10"/>
        <v>4.2729793419617475E-2</v>
      </c>
      <c r="Y23" s="97">
        <f t="shared" si="11"/>
        <v>1.3717476374049322</v>
      </c>
      <c r="Z23" s="97">
        <f t="shared" si="11"/>
        <v>4.0807755169788624</v>
      </c>
      <c r="AA23" s="97">
        <f t="shared" si="11"/>
        <v>2.8584940318145442</v>
      </c>
      <c r="AB23" s="97">
        <f t="shared" si="11"/>
        <v>4.025033700591746</v>
      </c>
      <c r="AC23" s="97">
        <f t="shared" si="11"/>
        <v>35.139006454237297</v>
      </c>
      <c r="AD23" s="97">
        <f t="shared" si="11"/>
        <v>31.299693481234403</v>
      </c>
      <c r="AE23" s="97">
        <f t="shared" si="11"/>
        <v>14.760302135983508</v>
      </c>
      <c r="AF23" s="97">
        <f t="shared" si="11"/>
        <v>6.4222172483350857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0.14682529288689697</v>
      </c>
      <c r="C24" s="69">
        <f>'Basic T2'!O24</f>
        <v>1.4910724860318227</v>
      </c>
      <c r="D24" s="69">
        <f>'Basic T2'!Z24</f>
        <v>3.6514590347517175</v>
      </c>
      <c r="E24" s="69">
        <f>'Basic T2'!AK24</f>
        <v>1.3594104640260694</v>
      </c>
      <c r="F24" s="69">
        <f>'Basic T2'!AV24</f>
        <v>1.6617927235930681</v>
      </c>
      <c r="G24" s="69">
        <f>'Basic T2'!BG24</f>
        <v>10.016123549839651</v>
      </c>
      <c r="H24" s="69">
        <f>'Basic T2'!BR24</f>
        <v>8.7058306171680471</v>
      </c>
      <c r="I24" s="69">
        <f>'Basic T2'!CC24</f>
        <v>7.2353892832079536</v>
      </c>
      <c r="J24" s="69">
        <f>'Basic T2'!CN24</f>
        <v>2.7043245419230879</v>
      </c>
      <c r="K24" s="309">
        <f t="shared" si="12"/>
        <v>36.972227993428312</v>
      </c>
      <c r="L24" s="97"/>
      <c r="M24" s="97">
        <f t="shared" si="0"/>
        <v>0.44454206249505779</v>
      </c>
      <c r="N24" s="97">
        <f t="shared" si="1"/>
        <v>0.63163679558977404</v>
      </c>
      <c r="O24" s="97">
        <f t="shared" si="2"/>
        <v>0.86929147761558279</v>
      </c>
      <c r="P24" s="97">
        <f t="shared" si="3"/>
        <v>1.1483700774217029</v>
      </c>
      <c r="Q24" s="97">
        <f t="shared" si="4"/>
        <v>1.3712774682417883</v>
      </c>
      <c r="R24" s="97">
        <f t="shared" si="5"/>
        <v>2.4787525457348876</v>
      </c>
      <c r="S24" s="97">
        <f t="shared" si="6"/>
        <v>2.4973711114465988</v>
      </c>
      <c r="T24" s="97">
        <f t="shared" si="7"/>
        <v>3.5023955999119734</v>
      </c>
      <c r="U24" s="97">
        <f t="shared" si="8"/>
        <v>4.1231025153656935</v>
      </c>
      <c r="V24" s="97">
        <f t="shared" si="9"/>
        <v>1.8925575318394943</v>
      </c>
      <c r="W24" s="97"/>
      <c r="X24" s="97">
        <f t="shared" si="10"/>
        <v>0.39712319450424971</v>
      </c>
      <c r="Y24" s="97">
        <f t="shared" ref="Y24:AG32" si="13">IF($K24&gt;0,C24/$K24*100,0)</f>
        <v>4.0329527511754382</v>
      </c>
      <c r="Z24" s="97">
        <f t="shared" si="13"/>
        <v>9.8762212420651316</v>
      </c>
      <c r="AA24" s="97">
        <f t="shared" si="13"/>
        <v>3.6768421537043969</v>
      </c>
      <c r="AB24" s="97">
        <f t="shared" si="13"/>
        <v>4.4947053877533323</v>
      </c>
      <c r="AC24" s="97">
        <f t="shared" si="13"/>
        <v>27.0909385055723</v>
      </c>
      <c r="AD24" s="97">
        <f t="shared" si="13"/>
        <v>23.546946152975899</v>
      </c>
      <c r="AE24" s="97">
        <f t="shared" si="13"/>
        <v>19.569795156770155</v>
      </c>
      <c r="AF24" s="97">
        <f t="shared" si="13"/>
        <v>7.3144754554791023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0.14452866120312199</v>
      </c>
      <c r="C25" s="69">
        <f>'Basic T2'!O25</f>
        <v>6.9778925851387328</v>
      </c>
      <c r="D25" s="69">
        <f>'Basic T2'!Z25</f>
        <v>18.892201030997427</v>
      </c>
      <c r="E25" s="69">
        <f>'Basic T2'!AK25</f>
        <v>15.050676931963164</v>
      </c>
      <c r="F25" s="69">
        <f>'Basic T2'!AV25</f>
        <v>9.0858856315302923</v>
      </c>
      <c r="G25" s="69">
        <f>'Basic T2'!BG25</f>
        <v>49.912351836705895</v>
      </c>
      <c r="H25" s="69">
        <f>'Basic T2'!BR25</f>
        <v>31.787383407505825</v>
      </c>
      <c r="I25" s="69">
        <f>'Basic T2'!CC25</f>
        <v>5.5699382678013549</v>
      </c>
      <c r="J25" s="69">
        <f>'Basic T2'!CN25</f>
        <v>1.2436319827287488</v>
      </c>
      <c r="K25" s="309">
        <f t="shared" si="12"/>
        <v>138.66449033557456</v>
      </c>
      <c r="L25" s="97"/>
      <c r="M25" s="97">
        <f t="shared" si="0"/>
        <v>0.43758856446060618</v>
      </c>
      <c r="N25" s="97">
        <f t="shared" si="1"/>
        <v>2.9559218305853765</v>
      </c>
      <c r="O25" s="97">
        <f t="shared" si="2"/>
        <v>4.497607447693321</v>
      </c>
      <c r="P25" s="97">
        <f t="shared" si="3"/>
        <v>12.714148883641469</v>
      </c>
      <c r="Q25" s="97">
        <f t="shared" si="4"/>
        <v>7.4974875438137172</v>
      </c>
      <c r="R25" s="97">
        <f t="shared" si="5"/>
        <v>12.352120914166516</v>
      </c>
      <c r="S25" s="97">
        <f t="shared" si="6"/>
        <v>9.1185891985807324</v>
      </c>
      <c r="T25" s="97">
        <f t="shared" si="7"/>
        <v>2.6962097708002615</v>
      </c>
      <c r="U25" s="97">
        <f t="shared" si="8"/>
        <v>1.8960823956919737</v>
      </c>
      <c r="V25" s="97">
        <f t="shared" si="9"/>
        <v>7.0980446628729679</v>
      </c>
      <c r="W25" s="97"/>
      <c r="X25" s="97">
        <f t="shared" si="10"/>
        <v>0.10422903574906299</v>
      </c>
      <c r="Y25" s="97">
        <f t="shared" si="13"/>
        <v>5.0322130548721633</v>
      </c>
      <c r="Z25" s="97">
        <f t="shared" si="13"/>
        <v>13.62439726658023</v>
      </c>
      <c r="AA25" s="97">
        <f t="shared" si="13"/>
        <v>10.854023907303031</v>
      </c>
      <c r="AB25" s="97">
        <f t="shared" si="13"/>
        <v>6.5524242071939423</v>
      </c>
      <c r="AC25" s="97">
        <f t="shared" si="13"/>
        <v>35.995049428960272</v>
      </c>
      <c r="AD25" s="97">
        <f t="shared" si="13"/>
        <v>22.923953587958149</v>
      </c>
      <c r="AE25" s="97">
        <f t="shared" si="13"/>
        <v>4.0168454478301143</v>
      </c>
      <c r="AF25" s="97">
        <f t="shared" si="13"/>
        <v>0.8968640635530416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8.6917299661675537E-2</v>
      </c>
      <c r="C26" s="69">
        <f>'Basic T2'!O26</f>
        <v>1.2729095760447504</v>
      </c>
      <c r="D26" s="69">
        <f>'Basic T2'!Z26</f>
        <v>5.8076152615111187</v>
      </c>
      <c r="E26" s="69">
        <f>'Basic T2'!AK26</f>
        <v>3.5312251919157034</v>
      </c>
      <c r="F26" s="69">
        <f>'Basic T2'!AV26</f>
        <v>4.6856962316037709</v>
      </c>
      <c r="G26" s="69">
        <f>'Basic T2'!BG26</f>
        <v>12.944049961283119</v>
      </c>
      <c r="H26" s="69">
        <f>'Basic T2'!BR26</f>
        <v>11.138507552921501</v>
      </c>
      <c r="I26" s="69">
        <f>'Basic T2'!CC26</f>
        <v>6.4690985340782712</v>
      </c>
      <c r="J26" s="69">
        <f>'Basic T2'!CN26</f>
        <v>2.1432926163059518</v>
      </c>
      <c r="K26" s="309">
        <f t="shared" si="12"/>
        <v>48.079312225325857</v>
      </c>
      <c r="L26" s="97"/>
      <c r="M26" s="97">
        <f t="shared" si="0"/>
        <v>0.26315898915227304</v>
      </c>
      <c r="N26" s="97">
        <f t="shared" si="1"/>
        <v>0.53922028152243995</v>
      </c>
      <c r="O26" s="97">
        <f t="shared" si="2"/>
        <v>1.3826008738025144</v>
      </c>
      <c r="P26" s="97">
        <f t="shared" si="3"/>
        <v>2.9830234902149018</v>
      </c>
      <c r="Q26" s="97">
        <f t="shared" si="4"/>
        <v>3.8665409796300962</v>
      </c>
      <c r="R26" s="97">
        <f t="shared" si="5"/>
        <v>3.2033447504911972</v>
      </c>
      <c r="S26" s="97">
        <f t="shared" si="6"/>
        <v>3.1952134391910096</v>
      </c>
      <c r="T26" s="97">
        <f t="shared" si="7"/>
        <v>3.1314613981774806</v>
      </c>
      <c r="U26" s="97">
        <f t="shared" si="8"/>
        <v>3.2677347117412339</v>
      </c>
      <c r="V26" s="97">
        <f t="shared" si="9"/>
        <v>2.4611139067376948</v>
      </c>
      <c r="W26" s="97"/>
      <c r="X26" s="97">
        <f t="shared" si="10"/>
        <v>0.18077899961283495</v>
      </c>
      <c r="Y26" s="97">
        <f t="shared" si="13"/>
        <v>2.6475203515374814</v>
      </c>
      <c r="Z26" s="97">
        <f t="shared" si="13"/>
        <v>12.07923947475261</v>
      </c>
      <c r="AA26" s="97">
        <f t="shared" si="13"/>
        <v>7.344583415350157</v>
      </c>
      <c r="AB26" s="97">
        <f t="shared" si="13"/>
        <v>9.7457638529520665</v>
      </c>
      <c r="AC26" s="97">
        <f t="shared" si="13"/>
        <v>26.922286035665916</v>
      </c>
      <c r="AD26" s="97">
        <f t="shared" si="13"/>
        <v>23.166944445295691</v>
      </c>
      <c r="AE26" s="97">
        <f t="shared" si="13"/>
        <v>13.455056311455852</v>
      </c>
      <c r="AF26" s="97">
        <f t="shared" si="13"/>
        <v>4.4578271133774017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5.2442542366436971E-3</v>
      </c>
      <c r="C27" s="69">
        <f>'Basic T2'!O27</f>
        <v>0.11188931792997454</v>
      </c>
      <c r="D27" s="69">
        <f>'Basic T2'!Z27</f>
        <v>0.43650197493231413</v>
      </c>
      <c r="E27" s="69">
        <f>'Basic T2'!AK27</f>
        <v>0.13187879812190662</v>
      </c>
      <c r="F27" s="69">
        <f>'Basic T2'!AV27</f>
        <v>0.11711573333350297</v>
      </c>
      <c r="G27" s="69">
        <f>'Basic T2'!BG27</f>
        <v>0.39857157405570393</v>
      </c>
      <c r="H27" s="69">
        <f>'Basic T2'!BR27</f>
        <v>0.52279192163757471</v>
      </c>
      <c r="I27" s="69">
        <f>'Basic T2'!CC27</f>
        <v>0.41616827354135061</v>
      </c>
      <c r="J27" s="69">
        <f>'Basic T2'!CN27</f>
        <v>0.1112177992023636</v>
      </c>
      <c r="K27" s="309">
        <f t="shared" si="12"/>
        <v>2.2513796469913352</v>
      </c>
      <c r="L27" s="97"/>
      <c r="M27" s="97">
        <f t="shared" si="0"/>
        <v>1.5877997235816062E-2</v>
      </c>
      <c r="N27" s="97">
        <f t="shared" si="1"/>
        <v>4.7397702593317284E-2</v>
      </c>
      <c r="O27" s="97">
        <f t="shared" si="2"/>
        <v>0.10391666540956611</v>
      </c>
      <c r="P27" s="97">
        <f t="shared" si="3"/>
        <v>0.11140539933833463</v>
      </c>
      <c r="Q27" s="97">
        <f t="shared" si="4"/>
        <v>9.6641514923477834E-2</v>
      </c>
      <c r="R27" s="97">
        <f t="shared" si="5"/>
        <v>9.8636992538291279E-2</v>
      </c>
      <c r="S27" s="97">
        <f t="shared" si="6"/>
        <v>0.14996908391723782</v>
      </c>
      <c r="T27" s="97">
        <f t="shared" si="7"/>
        <v>0.20145231625021001</v>
      </c>
      <c r="U27" s="97">
        <f t="shared" si="8"/>
        <v>0.16956632997850582</v>
      </c>
      <c r="V27" s="97">
        <f t="shared" si="9"/>
        <v>0.11524502955842823</v>
      </c>
      <c r="W27" s="97"/>
      <c r="X27" s="97">
        <f t="shared" si="10"/>
        <v>0.23293513573563368</v>
      </c>
      <c r="Y27" s="97">
        <f t="shared" si="13"/>
        <v>4.9698112035213393</v>
      </c>
      <c r="Z27" s="97">
        <f t="shared" si="13"/>
        <v>19.388199387679464</v>
      </c>
      <c r="AA27" s="97">
        <f t="shared" si="13"/>
        <v>5.8576881201775466</v>
      </c>
      <c r="AB27" s="97">
        <f t="shared" si="13"/>
        <v>5.2019539880807013</v>
      </c>
      <c r="AC27" s="97">
        <f t="shared" si="13"/>
        <v>17.703436849859642</v>
      </c>
      <c r="AD27" s="97">
        <f t="shared" si="13"/>
        <v>23.220957972868568</v>
      </c>
      <c r="AE27" s="97">
        <f t="shared" si="13"/>
        <v>18.485033126132382</v>
      </c>
      <c r="AF27" s="97">
        <f t="shared" si="13"/>
        <v>4.9399842159447056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0.30851270429374938</v>
      </c>
      <c r="C28" s="69">
        <f>'Basic T2'!O28</f>
        <v>5.0311222579787156</v>
      </c>
      <c r="D28" s="69">
        <f>'Basic T2'!Z28</f>
        <v>17.486170434102572</v>
      </c>
      <c r="E28" s="69">
        <f>'Basic T2'!AK28</f>
        <v>5.3506264534875809</v>
      </c>
      <c r="F28" s="69">
        <f>'Basic T2'!AV28</f>
        <v>4.4993470279986179</v>
      </c>
      <c r="G28" s="69">
        <f>'Basic T2'!BG28</f>
        <v>33.041117371585777</v>
      </c>
      <c r="H28" s="69">
        <f>'Basic T2'!BR28</f>
        <v>27.449378849373158</v>
      </c>
      <c r="I28" s="69">
        <f>'Basic T2'!CC28</f>
        <v>17.486319327324512</v>
      </c>
      <c r="J28" s="69">
        <f>'Basic T2'!CN28</f>
        <v>6.2327765692557344</v>
      </c>
      <c r="K28" s="309">
        <f t="shared" si="12"/>
        <v>116.88537099540042</v>
      </c>
      <c r="L28" s="97"/>
      <c r="M28" s="97">
        <f t="shared" si="0"/>
        <v>0.93408207248269359</v>
      </c>
      <c r="N28" s="97">
        <f t="shared" si="1"/>
        <v>2.1312457784713237</v>
      </c>
      <c r="O28" s="97">
        <f t="shared" si="2"/>
        <v>4.1628781234656556</v>
      </c>
      <c r="P28" s="97">
        <f t="shared" si="3"/>
        <v>4.519973530620339</v>
      </c>
      <c r="Q28" s="97">
        <f t="shared" si="4"/>
        <v>3.7127694168469616</v>
      </c>
      <c r="R28" s="97">
        <f t="shared" si="5"/>
        <v>8.1768913283876774</v>
      </c>
      <c r="S28" s="97">
        <f t="shared" si="6"/>
        <v>7.874180969061527</v>
      </c>
      <c r="T28" s="97">
        <f t="shared" si="7"/>
        <v>8.4645076406342756</v>
      </c>
      <c r="U28" s="97">
        <f t="shared" si="8"/>
        <v>9.5026970143665341</v>
      </c>
      <c r="V28" s="97">
        <f t="shared" si="9"/>
        <v>5.9832014797300923</v>
      </c>
      <c r="W28" s="97"/>
      <c r="X28" s="97">
        <f t="shared" si="10"/>
        <v>0.2639446678967976</v>
      </c>
      <c r="Y28" s="97">
        <f t="shared" si="13"/>
        <v>4.3043215888639272</v>
      </c>
      <c r="Z28" s="97">
        <f t="shared" si="13"/>
        <v>14.960101751989709</v>
      </c>
      <c r="AA28" s="97">
        <f t="shared" si="13"/>
        <v>4.577669906782547</v>
      </c>
      <c r="AB28" s="97">
        <f t="shared" si="13"/>
        <v>3.8493671104279357</v>
      </c>
      <c r="AC28" s="97">
        <f t="shared" si="13"/>
        <v>28.267966376122455</v>
      </c>
      <c r="AD28" s="97">
        <f t="shared" si="13"/>
        <v>23.484015677593497</v>
      </c>
      <c r="AE28" s="97">
        <f t="shared" si="13"/>
        <v>14.960229135956304</v>
      </c>
      <c r="AF28" s="97">
        <f t="shared" si="13"/>
        <v>5.3323837843668231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0.12747127053023735</v>
      </c>
      <c r="C29" s="69">
        <f>'Basic T2'!O29</f>
        <v>1.4473981371969833</v>
      </c>
      <c r="D29" s="69">
        <f>'Basic T2'!Z29</f>
        <v>5.439732066962371</v>
      </c>
      <c r="E29" s="69">
        <f>'Basic T2'!AK29</f>
        <v>1.9936981741598605</v>
      </c>
      <c r="F29" s="69">
        <f>'Basic T2'!AV29</f>
        <v>1.9840988514992546</v>
      </c>
      <c r="G29" s="69">
        <f>'Basic T2'!BG29</f>
        <v>7.5849407658231849</v>
      </c>
      <c r="H29" s="69">
        <f>'Basic T2'!BR29</f>
        <v>7.2774361746345564</v>
      </c>
      <c r="I29" s="69">
        <f>'Basic T2'!CC29</f>
        <v>3.2101179483574236</v>
      </c>
      <c r="J29" s="69">
        <f>'Basic T2'!CN29</f>
        <v>1.1305472589018797</v>
      </c>
      <c r="K29" s="309">
        <f t="shared" si="12"/>
        <v>30.195440648065752</v>
      </c>
      <c r="L29" s="97"/>
      <c r="M29" s="97">
        <f t="shared" si="0"/>
        <v>0.3859440045798419</v>
      </c>
      <c r="N29" s="97">
        <f t="shared" si="1"/>
        <v>0.61313579982603139</v>
      </c>
      <c r="O29" s="97">
        <f t="shared" si="2"/>
        <v>1.2950200676821009</v>
      </c>
      <c r="P29" s="97">
        <f t="shared" si="3"/>
        <v>1.6841883943094036</v>
      </c>
      <c r="Q29" s="97">
        <f t="shared" si="4"/>
        <v>1.637237912525354</v>
      </c>
      <c r="R29" s="97">
        <f t="shared" si="5"/>
        <v>1.8770925836706094</v>
      </c>
      <c r="S29" s="97">
        <f t="shared" si="6"/>
        <v>2.0876191677895091</v>
      </c>
      <c r="T29" s="97">
        <f t="shared" si="7"/>
        <v>1.5539043633241305</v>
      </c>
      <c r="U29" s="97">
        <f t="shared" si="8"/>
        <v>1.7236696907699405</v>
      </c>
      <c r="V29" s="97">
        <f t="shared" si="9"/>
        <v>1.5456631024742917</v>
      </c>
      <c r="W29" s="97"/>
      <c r="X29" s="97">
        <f>IF($K29&gt;0,B29/$K29*100,0)</f>
        <v>0.42215403317322636</v>
      </c>
      <c r="Y29" s="97">
        <f t="shared" si="13"/>
        <v>4.7934327373020142</v>
      </c>
      <c r="Z29" s="97">
        <f t="shared" si="13"/>
        <v>18.015077608449566</v>
      </c>
      <c r="AA29" s="97">
        <f t="shared" si="13"/>
        <v>6.6026463975036309</v>
      </c>
      <c r="AB29" s="97">
        <f t="shared" si="13"/>
        <v>6.5708557613857881</v>
      </c>
      <c r="AC29" s="97">
        <f t="shared" si="13"/>
        <v>25.119490237706</v>
      </c>
      <c r="AD29" s="97">
        <f t="shared" si="13"/>
        <v>24.101109367651276</v>
      </c>
      <c r="AE29" s="97">
        <f t="shared" si="13"/>
        <v>10.631134633112421</v>
      </c>
      <c r="AF29" s="97">
        <f t="shared" si="13"/>
        <v>3.7440992237160806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9.0851622931041043E-2</v>
      </c>
      <c r="C30" s="69">
        <f>'Basic T2'!O30</f>
        <v>0.53000598293844114</v>
      </c>
      <c r="D30" s="69">
        <f>'Basic T2'!Z30</f>
        <v>1.1553521450277464</v>
      </c>
      <c r="E30" s="69">
        <f>'Basic T2'!AK30</f>
        <v>0.57298696570456009</v>
      </c>
      <c r="F30" s="69">
        <f>'Basic T2'!AV30</f>
        <v>1.3873292924986911</v>
      </c>
      <c r="G30" s="69">
        <f>'Basic T2'!BG30</f>
        <v>7.511280314834444</v>
      </c>
      <c r="H30" s="69">
        <f>'Basic T2'!BR30</f>
        <v>8.7803140830926019</v>
      </c>
      <c r="I30" s="69">
        <f>'Basic T2'!CC30</f>
        <v>6.3244268807477857</v>
      </c>
      <c r="J30" s="69">
        <f>'Basic T2'!CN30</f>
        <v>2.059581974213363</v>
      </c>
      <c r="K30" s="309">
        <f t="shared" si="12"/>
        <v>28.412129261988675</v>
      </c>
      <c r="L30" s="97"/>
      <c r="M30" s="97">
        <f t="shared" si="0"/>
        <v>0.27507091622081509</v>
      </c>
      <c r="N30" s="97">
        <f t="shared" si="1"/>
        <v>0.22451710687625193</v>
      </c>
      <c r="O30" s="97">
        <f t="shared" si="2"/>
        <v>0.27505108608887718</v>
      </c>
      <c r="P30" s="97">
        <f t="shared" si="3"/>
        <v>0.48403414831677649</v>
      </c>
      <c r="Q30" s="97">
        <f t="shared" si="4"/>
        <v>1.1447958417593422</v>
      </c>
      <c r="R30" s="97">
        <f t="shared" si="5"/>
        <v>1.8588633725891182</v>
      </c>
      <c r="S30" s="97">
        <f t="shared" si="6"/>
        <v>2.5187375799962601</v>
      </c>
      <c r="T30" s="97">
        <f t="shared" si="7"/>
        <v>3.0614309765617924</v>
      </c>
      <c r="U30" s="97">
        <f t="shared" si="8"/>
        <v>3.1401067020019187</v>
      </c>
      <c r="V30" s="97">
        <f t="shared" si="9"/>
        <v>1.4543778438218997</v>
      </c>
      <c r="W30" s="97"/>
      <c r="X30" s="97">
        <f t="shared" si="10"/>
        <v>0.31976351400240671</v>
      </c>
      <c r="Y30" s="97">
        <f t="shared" si="13"/>
        <v>1.8654215530671707</v>
      </c>
      <c r="Z30" s="97">
        <f t="shared" si="13"/>
        <v>4.0664046484310514</v>
      </c>
      <c r="AA30" s="97">
        <f t="shared" si="13"/>
        <v>2.0166984333382358</v>
      </c>
      <c r="AB30" s="97">
        <f t="shared" si="13"/>
        <v>4.8828768858050253</v>
      </c>
      <c r="AC30" s="97">
        <f t="shared" si="13"/>
        <v>26.436879283396237</v>
      </c>
      <c r="AD30" s="97">
        <f t="shared" si="13"/>
        <v>30.903400453127581</v>
      </c>
      <c r="AE30" s="97">
        <f t="shared" si="13"/>
        <v>22.259601955313343</v>
      </c>
      <c r="AF30" s="97">
        <f t="shared" si="13"/>
        <v>7.248953273518949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0.18655616966676936</v>
      </c>
      <c r="C31" s="69">
        <f>'Basic T2'!O31</f>
        <v>1.4699636581232289</v>
      </c>
      <c r="D31" s="69">
        <f>'Basic T2'!Z31</f>
        <v>3.78266863019235</v>
      </c>
      <c r="E31" s="69">
        <f>'Basic T2'!AK31</f>
        <v>1.7624052462261248</v>
      </c>
      <c r="F31" s="69">
        <f>'Basic T2'!AV31</f>
        <v>2.9809705448022972</v>
      </c>
      <c r="G31" s="69">
        <f>'Basic T2'!BG31</f>
        <v>13.66630645304577</v>
      </c>
      <c r="H31" s="69">
        <f>'Basic T2'!BR31</f>
        <v>17.760063819467597</v>
      </c>
      <c r="I31" s="69">
        <f>'Basic T2'!CC31</f>
        <v>13.817714009950423</v>
      </c>
      <c r="J31" s="69">
        <f>'Basic T2'!CN31</f>
        <v>6.0673188522401933</v>
      </c>
      <c r="K31" s="309">
        <f t="shared" si="12"/>
        <v>61.493967383714747</v>
      </c>
      <c r="L31" s="97"/>
      <c r="M31" s="97">
        <f t="shared" si="0"/>
        <v>0.56483500086547178</v>
      </c>
      <c r="N31" s="97">
        <f t="shared" si="1"/>
        <v>0.62269483432112804</v>
      </c>
      <c r="O31" s="97">
        <f t="shared" si="2"/>
        <v>0.90052813726653413</v>
      </c>
      <c r="P31" s="97">
        <f t="shared" si="3"/>
        <v>1.4888023173391569</v>
      </c>
      <c r="Q31" s="97">
        <f t="shared" si="4"/>
        <v>2.4598361056374585</v>
      </c>
      <c r="R31" s="97">
        <f t="shared" si="5"/>
        <v>3.3820860678004152</v>
      </c>
      <c r="S31" s="97">
        <f t="shared" si="6"/>
        <v>5.0946856504100264</v>
      </c>
      <c r="T31" s="97">
        <f t="shared" si="7"/>
        <v>6.6886657863190271</v>
      </c>
      <c r="U31" s="97">
        <f t="shared" si="8"/>
        <v>9.2504347142476586</v>
      </c>
      <c r="V31" s="97">
        <f t="shared" si="9"/>
        <v>3.1477916655557747</v>
      </c>
      <c r="W31" s="97"/>
      <c r="X31" s="97">
        <f t="shared" si="10"/>
        <v>0.30337312358248403</v>
      </c>
      <c r="Y31" s="97">
        <f t="shared" si="13"/>
        <v>2.3904192893440057</v>
      </c>
      <c r="Z31" s="97">
        <f t="shared" si="13"/>
        <v>6.151284087086081</v>
      </c>
      <c r="AA31" s="97">
        <f t="shared" si="13"/>
        <v>2.8659807151959056</v>
      </c>
      <c r="AB31" s="97">
        <f t="shared" si="13"/>
        <v>4.8475820826478957</v>
      </c>
      <c r="AC31" s="97">
        <f t="shared" si="13"/>
        <v>22.223816472548776</v>
      </c>
      <c r="AD31" s="97">
        <f t="shared" si="13"/>
        <v>28.880985526022407</v>
      </c>
      <c r="AE31" s="97">
        <f t="shared" si="13"/>
        <v>22.470031773571542</v>
      </c>
      <c r="AF31" s="97">
        <f t="shared" si="13"/>
        <v>9.8665269300009122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1.6819884590360619E-3</v>
      </c>
      <c r="C32" s="69">
        <f>'Basic T2'!O32</f>
        <v>0.31583646519498759</v>
      </c>
      <c r="D32" s="69">
        <f>'Basic T2'!Z32</f>
        <v>1.0131379707032133</v>
      </c>
      <c r="E32" s="69">
        <f>'Basic T2'!AK32</f>
        <v>0.74753402720183926</v>
      </c>
      <c r="F32" s="69">
        <f>'Basic T2'!AV32</f>
        <v>1.0053634798959676</v>
      </c>
      <c r="G32" s="69">
        <f>'Basic T2'!BG32</f>
        <v>4.312199395759297</v>
      </c>
      <c r="H32" s="69">
        <f>'Basic T2'!BR32</f>
        <v>6.0784064690041726</v>
      </c>
      <c r="I32" s="69">
        <f>'Basic T2'!CC32</f>
        <v>6.5058998625790139</v>
      </c>
      <c r="J32" s="69">
        <f>'Basic T2'!CN32</f>
        <v>2.9341852741015471</v>
      </c>
      <c r="K32" s="309">
        <f t="shared" si="12"/>
        <v>22.914244932899077</v>
      </c>
      <c r="L32" s="97"/>
      <c r="M32" s="97">
        <f t="shared" si="0"/>
        <v>5.092546413299222E-3</v>
      </c>
      <c r="N32" s="97">
        <f t="shared" si="1"/>
        <v>0.13379224328461356</v>
      </c>
      <c r="O32" s="97">
        <f t="shared" si="2"/>
        <v>0.24119460062378431</v>
      </c>
      <c r="P32" s="97">
        <f t="shared" si="3"/>
        <v>0.63148381700015466</v>
      </c>
      <c r="Q32" s="97">
        <f t="shared" si="4"/>
        <v>0.82960544224412514</v>
      </c>
      <c r="R32" s="97">
        <f t="shared" si="5"/>
        <v>1.0671668711720232</v>
      </c>
      <c r="S32" s="97">
        <f t="shared" si="6"/>
        <v>1.7436632283409987</v>
      </c>
      <c r="T32" s="97">
        <f t="shared" si="7"/>
        <v>3.1492756174221941</v>
      </c>
      <c r="U32" s="97">
        <f t="shared" si="8"/>
        <v>4.4735557795123295</v>
      </c>
      <c r="V32" s="97">
        <f t="shared" si="9"/>
        <v>1.172948701979263</v>
      </c>
      <c r="W32" s="97"/>
      <c r="X32" s="97">
        <f t="shared" si="10"/>
        <v>7.3403617005993972E-3</v>
      </c>
      <c r="Y32" s="97">
        <f t="shared" si="13"/>
        <v>1.3783411415906011</v>
      </c>
      <c r="Z32" s="97">
        <f t="shared" si="13"/>
        <v>4.4214329281634006</v>
      </c>
      <c r="AA32" s="97">
        <f t="shared" si="13"/>
        <v>3.2623114110496778</v>
      </c>
      <c r="AB32" s="97">
        <f t="shared" si="13"/>
        <v>4.3875042919372795</v>
      </c>
      <c r="AC32" s="97">
        <f t="shared" si="13"/>
        <v>18.81885878582046</v>
      </c>
      <c r="AD32" s="97">
        <f t="shared" si="13"/>
        <v>26.526758733721636</v>
      </c>
      <c r="AE32" s="97">
        <f t="shared" si="13"/>
        <v>28.392381602058297</v>
      </c>
      <c r="AF32" s="97">
        <f t="shared" si="13"/>
        <v>12.805070743958039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0.15701911934224738</v>
      </c>
      <c r="C33" s="69">
        <f>'Basic T2'!O33</f>
        <v>5.0595837036983822</v>
      </c>
      <c r="D33" s="69">
        <f>'Basic T2'!Z33</f>
        <v>16.185673778791596</v>
      </c>
      <c r="E33" s="69">
        <f>'Basic T2'!AK33</f>
        <v>8.3059642170948891</v>
      </c>
      <c r="F33" s="69">
        <f>'Basic T2'!AV33</f>
        <v>7.62471597886175</v>
      </c>
      <c r="G33" s="69">
        <f>'Basic T2'!BG33</f>
        <v>35.487261497638706</v>
      </c>
      <c r="H33" s="69">
        <f>'Basic T2'!BR33</f>
        <v>50.254249835554347</v>
      </c>
      <c r="I33" s="69">
        <f>'Basic T2'!CC33</f>
        <v>40.999782736908621</v>
      </c>
      <c r="J33" s="69">
        <f>'Basic T2'!CN33</f>
        <v>15.140366137381001</v>
      </c>
      <c r="K33" s="309">
        <f t="shared" ref="K33" si="14">SUM(B33:J33)</f>
        <v>179.21461700527152</v>
      </c>
      <c r="L33" s="97"/>
      <c r="M33" s="97">
        <f t="shared" si="0"/>
        <v>0.47540584998069857</v>
      </c>
      <c r="N33" s="97">
        <f t="shared" si="1"/>
        <v>2.1433023998231571</v>
      </c>
      <c r="O33" s="97">
        <f t="shared" si="2"/>
        <v>3.8532729359583904</v>
      </c>
      <c r="P33" s="97">
        <f t="shared" si="3"/>
        <v>7.0165126894773096</v>
      </c>
      <c r="Q33" s="97">
        <f t="shared" si="4"/>
        <v>6.2917601425943932</v>
      </c>
      <c r="R33" s="97">
        <f t="shared" si="5"/>
        <v>8.7822538670501746</v>
      </c>
      <c r="S33" s="97">
        <f t="shared" si="6"/>
        <v>14.416029588174888</v>
      </c>
      <c r="T33" s="97">
        <f t="shared" si="7"/>
        <v>19.84654218790407</v>
      </c>
      <c r="U33" s="97">
        <f t="shared" si="8"/>
        <v>23.083502270848587</v>
      </c>
      <c r="V33" s="97">
        <f t="shared" si="9"/>
        <v>9.1737499100498869</v>
      </c>
      <c r="W33" s="97"/>
      <c r="X33" s="97">
        <f t="shared" ref="X33" si="15">IF($K33&gt;0,B33/$K33*100,0)</f>
        <v>8.761512981813796E-2</v>
      </c>
      <c r="Y33" s="97">
        <f t="shared" ref="Y33" si="16">IF($K33&gt;0,C33/$K33*100,0)</f>
        <v>2.8231981231472636</v>
      </c>
      <c r="Z33" s="97">
        <f t="shared" ref="Z33" si="17">IF($K33&gt;0,D33/$K33*100,0)</f>
        <v>9.0314473502546395</v>
      </c>
      <c r="AA33" s="97">
        <f t="shared" ref="AA33" si="18">IF($K33&gt;0,E33/$K33*100,0)</f>
        <v>4.6346466353526132</v>
      </c>
      <c r="AB33" s="97">
        <f t="shared" ref="AB33" si="19">IF($K33&gt;0,F33/$K33*100,0)</f>
        <v>4.2545167945968787</v>
      </c>
      <c r="AC33" s="97">
        <f t="shared" ref="AC33" si="20">IF($K33&gt;0,G33/$K33*100,0)</f>
        <v>19.801544143352359</v>
      </c>
      <c r="AD33" s="97">
        <f t="shared" ref="AD33" si="21">IF($K33&gt;0,H33/$K33*100,0)</f>
        <v>28.041378920602295</v>
      </c>
      <c r="AE33" s="97">
        <f t="shared" ref="AE33" si="22">IF($K33&gt;0,I33/$K33*100,0)</f>
        <v>22.877476972596845</v>
      </c>
      <c r="AF33" s="97">
        <f>IF($K33&gt;0,J33/$K33*100,0)</f>
        <v>8.4481759302789747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33.0284365134805</v>
      </c>
      <c r="C35" s="310">
        <f t="shared" ref="C35:K35" si="24">SUM(C8:C33)</f>
        <v>236.06485506272216</v>
      </c>
      <c r="D35" s="310">
        <f t="shared" si="24"/>
        <v>420.05002105478616</v>
      </c>
      <c r="E35" s="310">
        <f t="shared" si="24"/>
        <v>118.37738467360538</v>
      </c>
      <c r="F35" s="310">
        <f t="shared" si="24"/>
        <v>121.18573826811068</v>
      </c>
      <c r="G35" s="310">
        <f t="shared" si="24"/>
        <v>404.07920375408526</v>
      </c>
      <c r="H35" s="310">
        <f t="shared" si="24"/>
        <v>348.59979669281938</v>
      </c>
      <c r="I35" s="310">
        <f t="shared" si="24"/>
        <v>206.58401019547313</v>
      </c>
      <c r="J35" s="310">
        <f t="shared" si="24"/>
        <v>65.589553784917996</v>
      </c>
      <c r="K35" s="310">
        <f t="shared" si="24"/>
        <v>1953.5590000000004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1.690680266809474</v>
      </c>
      <c r="Y35" s="98">
        <f t="shared" ref="Y35:AG35" si="26">IF($K35&gt;0,C35/$K35*100,0)</f>
        <v>12.083835454302742</v>
      </c>
      <c r="Z35" s="98">
        <f t="shared" si="26"/>
        <v>21.50178320976157</v>
      </c>
      <c r="AA35" s="98">
        <f t="shared" si="26"/>
        <v>6.0595756091116453</v>
      </c>
      <c r="AB35" s="98">
        <f t="shared" si="26"/>
        <v>6.2033313694703187</v>
      </c>
      <c r="AC35" s="98">
        <f t="shared" si="26"/>
        <v>20.684259024379873</v>
      </c>
      <c r="AD35" s="98">
        <f t="shared" si="26"/>
        <v>17.844344434584229</v>
      </c>
      <c r="AE35" s="98">
        <f t="shared" si="26"/>
        <v>10.574751527620773</v>
      </c>
      <c r="AF35" s="98">
        <f t="shared" si="26"/>
        <v>3.357439103959388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automation\Data\Results\Workbooks\LEPs\SO_LEP\[SO_LEP_MainTables.Main.xlsm]Manager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automation\Data\Results\Workbooks\LEPs\SO_LEP\[SO_LEP_MainTables.Main.xlsm]Manager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automation\Data\Results\Workbooks\LEPs\SO_LEP\[SO_LEP_MainTables.Main.xlsm]Manager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automation\Data\Results\Workbooks\LEPs\SO_LEP\[SO_LEP_MainTables.Main.xlsm]Manager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automation\Data\Results\Workbooks\LEPs\SO_LEP\[SO_LEP_MainTables.Main.xlsm]Manager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automation\Data\Results\Workbooks\LEPs\SO_LEP\[SO_LEP_MainTables.Main.xlsm]Manager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automation\Data\Results\Workbooks\LEPs\SO_LEP\[SO_LEP_MainTables.Main.xlsm]Manager</v>
      </c>
      <c r="Y79" s="91" t="str">
        <f ca="1">CELL("filename")</f>
        <v>M:\IE\Projects\Nuffield via NFER AI and automation\Data\Results\Workbooks\LEPs\SO_LEP\[SO_LEP_MainTables.Main.xlsm]Manager</v>
      </c>
      <c r="AW79" s="91" t="str">
        <f ca="1">CELL("filename")</f>
        <v>M:\IE\Projects\Nuffield via NFER AI and automation\Data\Results\Workbooks\LEPs\SO_LEP\[SO_LEP_MainTables.Main.xlsm]Manager</v>
      </c>
      <c r="BU79" s="91" t="str">
        <f ca="1">CELL("filename")</f>
        <v>M:\IE\Projects\Nuffield via NFER AI and automation\Data\Results\Workbooks\LEPs\SO_LEP\[SO_LEP_MainTables.Main.xlsm]Manager</v>
      </c>
      <c r="CS79" s="91" t="str">
        <f ca="1">CELL("filename")</f>
        <v>M:\IE\Projects\Nuffield via NFER AI and automation\Data\Results\Workbooks\LEPs\SO_LEP\[SO_LEP_MainTables.Main.xlsm]Manager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automation\Data\Results\Workbooks\LEPs\SO_LEP\[SO_LEP_MainTables.Main.xlsm]Manager</v>
      </c>
      <c r="Y96" s="91" t="str">
        <f ca="1">CELL("filename")</f>
        <v>M:\IE\Projects\Nuffield via NFER AI and automation\Data\Results\Workbooks\LEPs\SO_LEP\[SO_LEP_MainTables.Main.xlsm]Manager</v>
      </c>
      <c r="AW96" s="91" t="str">
        <f ca="1">CELL("filename")</f>
        <v>M:\IE\Projects\Nuffield via NFER AI and automation\Data\Results\Workbooks\LEPs\SO_LEP\[SO_LEP_MainTables.Main.xlsm]Manager</v>
      </c>
      <c r="BU96" s="91" t="str">
        <f ca="1">CELL("filename")</f>
        <v>M:\IE\Projects\Nuffield via NFER AI and automation\Data\Results\Workbooks\LEPs\SO_LEP\[SO_LEP_MainTables.Main.xlsm]Manager</v>
      </c>
      <c r="CS96" s="91" t="str">
        <f ca="1">CELL("filename")</f>
        <v>M:\IE\Projects\Nuffield via NFER AI and automation\Data\Results\Workbooks\LEPs\SO_LEP\[SO_LEP_MainTables.Main.xlsm]Manager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E0157CB-8232-42F2-B617-A5C71B5B7BE9}"/>
</file>

<file path=customXml/itemProps2.xml><?xml version="1.0" encoding="utf-8"?>
<ds:datastoreItem xmlns:ds="http://schemas.openxmlformats.org/officeDocument/2006/customXml" ds:itemID="{57631EA8-34D2-4D0B-8A6B-BBF2748CAABB}"/>
</file>

<file path=customXml/itemProps3.xml><?xml version="1.0" encoding="utf-8"?>
<ds:datastoreItem xmlns:ds="http://schemas.openxmlformats.org/officeDocument/2006/customXml" ds:itemID="{225BD7FC-D10E-46CC-8E7A-2E7EB90183B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